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780" windowHeight="10815" activeTab="0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11（参考）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" sheetId="14" r:id="rId14"/>
    <sheet name="19" sheetId="15" r:id="rId15"/>
    <sheet name="20" sheetId="16" r:id="rId16"/>
    <sheet name="21" sheetId="17" r:id="rId17"/>
    <sheet name="22" sheetId="18" r:id="rId18"/>
    <sheet name="23" sheetId="19" r:id="rId19"/>
  </sheets>
  <definedNames>
    <definedName name="_xlnm.Print_Area" localSheetId="6">'11（参考）'!$B$1:$N$18</definedName>
  </definedNames>
  <calcPr fullCalcOnLoad="1"/>
</workbook>
</file>

<file path=xl/sharedStrings.xml><?xml version="1.0" encoding="utf-8"?>
<sst xmlns="http://schemas.openxmlformats.org/spreadsheetml/2006/main" count="900" uniqueCount="405">
  <si>
    <t>６.人口及び世帯数の推移</t>
  </si>
  <si>
    <t>　</t>
  </si>
  <si>
    <t>人　　　　　口（人）</t>
  </si>
  <si>
    <t>性比</t>
  </si>
  <si>
    <t>　　年齢別構成比（％）</t>
  </si>
  <si>
    <t>１世帯当たり</t>
  </si>
  <si>
    <t>年　次（年）</t>
  </si>
  <si>
    <t>世帯数（世帯）</t>
  </si>
  <si>
    <t>総　数</t>
  </si>
  <si>
    <t>男</t>
  </si>
  <si>
    <t>女</t>
  </si>
  <si>
    <t>女=100</t>
  </si>
  <si>
    <t>15歳未満</t>
  </si>
  <si>
    <t>15～64歳</t>
  </si>
  <si>
    <t>65歳以上</t>
  </si>
  <si>
    <t>人員（人）</t>
  </si>
  <si>
    <t>＊大正9</t>
  </si>
  <si>
    <t>＊14</t>
  </si>
  <si>
    <t>＊昭和5</t>
  </si>
  <si>
    <t>＊10</t>
  </si>
  <si>
    <t>＊15</t>
  </si>
  <si>
    <t>…</t>
  </si>
  <si>
    <t>＊25</t>
  </si>
  <si>
    <t>＊30</t>
  </si>
  <si>
    <t>＊35</t>
  </si>
  <si>
    <t>＊40</t>
  </si>
  <si>
    <t>＊45</t>
  </si>
  <si>
    <t>＊50</t>
  </si>
  <si>
    <t>＊55</t>
  </si>
  <si>
    <t>＊60</t>
  </si>
  <si>
    <t>＊平成2</t>
  </si>
  <si>
    <t>＊7</t>
  </si>
  <si>
    <t>将来推計人口</t>
  </si>
  <si>
    <t>平成12</t>
  </si>
  <si>
    <t>（2000）</t>
  </si>
  <si>
    <t>-</t>
  </si>
  <si>
    <t>（2005）</t>
  </si>
  <si>
    <t>（2010）</t>
  </si>
  <si>
    <t>（2015）</t>
  </si>
  <si>
    <t>（2020）</t>
  </si>
  <si>
    <t>（2025）</t>
  </si>
  <si>
    <t>　注：1　昭和２０年（１１月１日）を除き各年１０月１日現在。</t>
  </si>
  <si>
    <t>　　　2　年次欄に＊印のあるものは国勢調査、昭和２０年は人口調査、平成８、９、１０年は</t>
  </si>
  <si>
    <t>　　　　福島県現住人口調査による。</t>
  </si>
  <si>
    <t>資料：総務庁統計局「国勢調査報告」、県統計調査課「福島県の人口」、［アナリーゼふくしまＮｏ９」</t>
  </si>
  <si>
    <t>７.年齢別人口の推移</t>
  </si>
  <si>
    <t>総　　　　　　　　　数</t>
  </si>
  <si>
    <t>（人）　</t>
  </si>
  <si>
    <t xml:space="preserve">  構　成　比（％）</t>
  </si>
  <si>
    <t>区　　　分</t>
  </si>
  <si>
    <t>昭和50年</t>
  </si>
  <si>
    <t>平成2年</t>
  </si>
  <si>
    <t>総数</t>
  </si>
  <si>
    <t>年少人口</t>
  </si>
  <si>
    <t>0  ～  4歳</t>
  </si>
  <si>
    <t>5  ～  9歳</t>
  </si>
  <si>
    <t>10～14歳</t>
  </si>
  <si>
    <t>生産年齢人口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</si>
  <si>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</si>
  <si>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</si>
  <si>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</si>
  <si>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</si>
  <si>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</si>
  <si>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</si>
  <si>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</si>
  <si>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</si>
  <si>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</si>
  <si>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</si>
  <si>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老年人口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</si>
  <si>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</si>
  <si>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</si>
  <si>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</si>
  <si>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</si>
  <si>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</si>
  <si>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</si>
  <si>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</si>
  <si>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</si>
  <si>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　　　詳</t>
  </si>
  <si>
    <t>（再掲）７５歳以上</t>
  </si>
  <si>
    <t>年少人口指数</t>
  </si>
  <si>
    <t>老年人口指数</t>
  </si>
  <si>
    <t>老年化指数</t>
  </si>
  <si>
    <t>　　注：1.総数には「年齢不詳」を含む。</t>
  </si>
  <si>
    <t>　　　　2.　年少人口指数=（15歳未満人口）÷（15歳～64歳人口）×100</t>
  </si>
  <si>
    <t>　　　　   　老年人口指数=（65歳以上人口）÷（15歳～64歳人口）×100</t>
  </si>
  <si>
    <t>　　　　   　老 年 化 指数=（65歳以上人口）÷（1 5 歳 未満 人口）×100</t>
  </si>
  <si>
    <t>　資料：総務庁統計局「国勢調査報告」</t>
  </si>
  <si>
    <t>８、男女別人口</t>
  </si>
  <si>
    <t>　　　　　男（人）</t>
  </si>
  <si>
    <t>構　成　比（％）</t>
  </si>
  <si>
    <t>　　　　　女（人）　</t>
  </si>
  <si>
    <t xml:space="preserve"> </t>
  </si>
  <si>
    <t>７５歳以上（再掲）</t>
  </si>
  <si>
    <t>9.自然増減・社会増減及び婚姻・離婚</t>
  </si>
  <si>
    <t>　　（単位：人)</t>
  </si>
  <si>
    <t>区　　　　分</t>
  </si>
  <si>
    <t>平成5年</t>
  </si>
  <si>
    <t>自然増減(A- B)</t>
  </si>
  <si>
    <t>出　生（A)</t>
  </si>
  <si>
    <t>死　亡（B)</t>
  </si>
  <si>
    <t>社会増減(C- D)</t>
  </si>
  <si>
    <t>転　入（C)</t>
  </si>
  <si>
    <t>転　出（D)</t>
  </si>
  <si>
    <t>婚姻（件）</t>
  </si>
  <si>
    <t>離婚（件）</t>
  </si>
  <si>
    <t>　資料：県統計調査課「福島県の人口」、県医務福祉課「福島県人口動態の概況」</t>
  </si>
  <si>
    <t>１０.年齢階層別・理由別移動者数（平成１０年）</t>
  </si>
  <si>
    <t>（単位：人）</t>
  </si>
  <si>
    <t>転　　　　　　　入　　　　　　　者</t>
  </si>
  <si>
    <t>区　　分</t>
  </si>
  <si>
    <t>総　　数</t>
  </si>
  <si>
    <t>15～19</t>
  </si>
  <si>
    <t>20～29</t>
  </si>
  <si>
    <t>30～39</t>
  </si>
  <si>
    <t>40～49</t>
  </si>
  <si>
    <t>50～59</t>
  </si>
  <si>
    <t>60～64</t>
  </si>
  <si>
    <t>就学・卒業</t>
  </si>
  <si>
    <t>転勤</t>
  </si>
  <si>
    <t>転業・転職</t>
  </si>
  <si>
    <t>就職</t>
  </si>
  <si>
    <t>退職・廃業</t>
  </si>
  <si>
    <t>婚姻</t>
  </si>
  <si>
    <t>住宅・通勤事情</t>
  </si>
  <si>
    <t>養子縁組等</t>
  </si>
  <si>
    <t>その他</t>
  </si>
  <si>
    <t>不詳</t>
  </si>
  <si>
    <t>転　　　　　　　出　　　　　　　者</t>
  </si>
  <si>
    <t>　注：1.転入者総数は「住前地不詳・帰化等」を含む</t>
  </si>
  <si>
    <t>　　　2.転出者総数は「転出先不明・帰化等」を含む</t>
  </si>
  <si>
    <t>　資料：県統計調査課「福島県の人口」</t>
  </si>
  <si>
    <t>11、生命表（平均余命）</t>
  </si>
  <si>
    <t>年　齢</t>
  </si>
  <si>
    <t>昭和４０年</t>
  </si>
  <si>
    <t>平成7年</t>
  </si>
  <si>
    <t>全国０歳</t>
  </si>
  <si>
    <t>　福島県0歳</t>
  </si>
  <si>
    <t>...</t>
  </si>
  <si>
    <t>注：０歳の平均余命を平均寿命という。</t>
  </si>
  <si>
    <t>資料：厚生省「平成７年都道府県別生命表」</t>
  </si>
  <si>
    <t>(参考）世界の平均寿命</t>
  </si>
  <si>
    <t>国名</t>
  </si>
  <si>
    <t>期間</t>
  </si>
  <si>
    <t>順位</t>
  </si>
  <si>
    <t>順　　　位</t>
  </si>
  <si>
    <t>香港</t>
  </si>
  <si>
    <t>フィンランド</t>
  </si>
  <si>
    <t>アイスランド</t>
  </si>
  <si>
    <t>1995-96</t>
  </si>
  <si>
    <t>デンマーク</t>
  </si>
  <si>
    <t>1994-95</t>
  </si>
  <si>
    <t>スウェーデン</t>
  </si>
  <si>
    <t>アメリカ合衆国</t>
  </si>
  <si>
    <t>イスラエル</t>
  </si>
  <si>
    <t xml:space="preserve">75.5  </t>
  </si>
  <si>
    <t xml:space="preserve">79.5  </t>
  </si>
  <si>
    <t>チェコ</t>
  </si>
  <si>
    <t>カナダ</t>
  </si>
  <si>
    <t xml:space="preserve">75.4  </t>
  </si>
  <si>
    <t xml:space="preserve">81.3  </t>
  </si>
  <si>
    <t>プエルトリコ</t>
  </si>
  <si>
    <t>1990-92</t>
  </si>
  <si>
    <t>スイス</t>
  </si>
  <si>
    <t>メキシコ</t>
  </si>
  <si>
    <t>1990-95</t>
  </si>
  <si>
    <t>オーストラリア</t>
  </si>
  <si>
    <t>アルゼンチン</t>
  </si>
  <si>
    <t>ノルウエー</t>
  </si>
  <si>
    <t>韓国</t>
  </si>
  <si>
    <t>オランダ</t>
  </si>
  <si>
    <t>中国</t>
  </si>
  <si>
    <t>イタリア</t>
  </si>
  <si>
    <t>ブラジル</t>
  </si>
  <si>
    <t>イギリス</t>
  </si>
  <si>
    <t>エジプト</t>
  </si>
  <si>
    <t>フランス</t>
  </si>
  <si>
    <t xml:space="preserve">74.0  </t>
  </si>
  <si>
    <t xml:space="preserve">81.9  </t>
  </si>
  <si>
    <t>インドネシア</t>
  </si>
  <si>
    <t>オーストリア</t>
  </si>
  <si>
    <t>ロシア</t>
  </si>
  <si>
    <t>ニュージーランド</t>
  </si>
  <si>
    <t>1992-94</t>
  </si>
  <si>
    <t>インド</t>
  </si>
  <si>
    <t>1986-90</t>
  </si>
  <si>
    <t>ドイツ</t>
  </si>
  <si>
    <t>1993-95</t>
  </si>
  <si>
    <t>ナイジェリア</t>
  </si>
  <si>
    <t>資料：県保健福祉部「保健統計の概況」</t>
  </si>
  <si>
    <t>作成基礎期間</t>
  </si>
  <si>
    <t>12.国籍別外国人登録者数</t>
  </si>
  <si>
    <t>平成７年</t>
  </si>
  <si>
    <t>韓国・朝鮮</t>
  </si>
  <si>
    <t>フィリピン</t>
  </si>
  <si>
    <t>米国</t>
  </si>
  <si>
    <t>ペルー</t>
  </si>
  <si>
    <t>タイ</t>
  </si>
  <si>
    <t>英国</t>
  </si>
  <si>
    <t>ロシア連邦</t>
  </si>
  <si>
    <t>マレイシア</t>
  </si>
  <si>
    <t>　　注：各年12月末日現在</t>
  </si>
  <si>
    <t>　資料：県国際課「福島県の国際化の現状」</t>
  </si>
  <si>
    <t>１３.世帯人員別世帯数</t>
  </si>
  <si>
    <t>　　　　（単位：世帯、％）</t>
  </si>
  <si>
    <t>　　世　　　　　帯　　　　　数</t>
  </si>
  <si>
    <t>　　　　　年　　　　　別</t>
  </si>
  <si>
    <t>　　　構　　成　　比</t>
  </si>
  <si>
    <t>昭和60年</t>
  </si>
  <si>
    <t>総世帯</t>
  </si>
  <si>
    <t>一般世帯</t>
  </si>
  <si>
    <t>1人の世帯</t>
  </si>
  <si>
    <t>2　　　〃</t>
  </si>
  <si>
    <t>3　　　〃</t>
  </si>
  <si>
    <t>4　　　〃</t>
  </si>
  <si>
    <t>5　　　〃</t>
  </si>
  <si>
    <t>6　　　〃</t>
  </si>
  <si>
    <t>7　　　〃</t>
  </si>
  <si>
    <t>8　　　〃</t>
  </si>
  <si>
    <t>9　　　〃</t>
  </si>
  <si>
    <t>10人以上の世帯</t>
  </si>
  <si>
    <t>　　注：総世帯数には、世帯の種類「不詳」を含む。</t>
  </si>
  <si>
    <t>１４.家族類型別一般世帯数</t>
  </si>
  <si>
    <t>（単位：世帯、％）</t>
  </si>
  <si>
    <t>一般世帯数</t>
  </si>
  <si>
    <t>親族世帯</t>
  </si>
  <si>
    <t>核家族世帯</t>
  </si>
  <si>
    <t>　夫婦のみ</t>
  </si>
  <si>
    <t>　（うち夫婦とも６５歳以上）</t>
  </si>
  <si>
    <t>　夫婦と子供</t>
  </si>
  <si>
    <t>　片親と子供</t>
  </si>
  <si>
    <t>その他の親族世帯</t>
  </si>
  <si>
    <t>　（うち三世代世帯）</t>
  </si>
  <si>
    <t>非親族世帯</t>
  </si>
  <si>
    <t>単独世帯</t>
  </si>
  <si>
    <t>（うち６５歳以上）</t>
  </si>
  <si>
    <t>１５.産業別就業者数</t>
  </si>
  <si>
    <t>　　　実　　　　　　　数（人）</t>
  </si>
  <si>
    <t>　構　　　成　　　比（％）</t>
  </si>
  <si>
    <t>全　　　　産　　　　業</t>
  </si>
  <si>
    <t>第　1　次　産　業</t>
  </si>
  <si>
    <t>農業</t>
  </si>
  <si>
    <t>林業</t>
  </si>
  <si>
    <t>漁業</t>
  </si>
  <si>
    <t>第　2　次　産　業</t>
  </si>
  <si>
    <t>鉱業</t>
  </si>
  <si>
    <t>建設業</t>
  </si>
  <si>
    <t>製造業</t>
  </si>
  <si>
    <t>第　3　次　産　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</si>
  <si>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</si>
  <si>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</si>
  <si>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</si>
  <si>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</si>
  <si>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</si>
  <si>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</si>
  <si>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</si>
  <si>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分類不能の産業</t>
  </si>
  <si>
    <t>１６.産業別事業所数、従業者数</t>
  </si>
  <si>
    <t>（単位：人、％）</t>
  </si>
  <si>
    <t>事　　　業　　　所　　　数</t>
  </si>
  <si>
    <t>従　　業　　者　　数</t>
  </si>
  <si>
    <t>区　　　　　分</t>
  </si>
  <si>
    <t>実　　　数</t>
  </si>
  <si>
    <t>構　成　比</t>
  </si>
  <si>
    <t>平成3年</t>
  </si>
  <si>
    <t>平成３年</t>
  </si>
  <si>
    <t>総　　　　　　　　　　数</t>
  </si>
  <si>
    <t>第　１　次　産　業　計</t>
  </si>
  <si>
    <t>実</t>
  </si>
  <si>
    <t>第　２　次　産　業　計</t>
  </si>
  <si>
    <t>第　３　次　産　業　計</t>
  </si>
  <si>
    <t>数</t>
  </si>
  <si>
    <t>　資料：総務庁統計局「事業所統計調査報告」、「平成8年事業所企業統計調査」</t>
  </si>
  <si>
    <t>１７.新規学校卒業者の求人・就職状況（各年3月末）</t>
  </si>
  <si>
    <t>（単位：件、人、倍、％）</t>
  </si>
  <si>
    <t>中</t>
  </si>
  <si>
    <t>学</t>
  </si>
  <si>
    <t>校</t>
  </si>
  <si>
    <t>高</t>
  </si>
  <si>
    <t>等</t>
  </si>
  <si>
    <t>平成８年</t>
  </si>
  <si>
    <t>新規求職申込件数　　A　　</t>
  </si>
  <si>
    <t>求人総数　　B　</t>
  </si>
  <si>
    <t>県　内　求　人　数　　C</t>
  </si>
  <si>
    <t xml:space="preserve">県　外　求　人　数　　  </t>
  </si>
  <si>
    <t>就職件数　　D</t>
  </si>
  <si>
    <t>県　内　就　職　数　　E</t>
  </si>
  <si>
    <t xml:space="preserve">県　外　就　職　数　　  </t>
  </si>
  <si>
    <t>充足数(E+G)　F</t>
  </si>
  <si>
    <t xml:space="preserve">  　うち県外からの充足数　G</t>
  </si>
  <si>
    <t>求人倍率　B/A</t>
  </si>
  <si>
    <t>県 内 求 人 倍 率  　C/A</t>
  </si>
  <si>
    <t>就職率　D/A</t>
  </si>
  <si>
    <t>うち県内就職率    　E/A</t>
  </si>
  <si>
    <t>充足率　F/C</t>
  </si>
  <si>
    <t>　注：共用求人（男女いずれも可）が含まれているため、求人総数の男女計は一致しない。</t>
  </si>
  <si>
    <t>　資料：県職業安定課「労働市場年報」</t>
  </si>
  <si>
    <t>１８.１５歳以上人口の労働力状態</t>
  </si>
  <si>
    <t>　　実　　　　　　　数（千人）</t>
  </si>
  <si>
    <t>　構　　成　　比（％）</t>
  </si>
  <si>
    <t>総　　　数</t>
  </si>
  <si>
    <t>　　男</t>
  </si>
  <si>
    <t>　　女</t>
  </si>
  <si>
    <t>就　業　者　　</t>
  </si>
  <si>
    <t>完全失業者及び</t>
  </si>
  <si>
    <t>非労働力人口</t>
  </si>
  <si>
    <t>　　注：総数には「不詳」を含む。</t>
  </si>
  <si>
    <t>１９.労働市場の需給状況</t>
  </si>
  <si>
    <t>平成６年</t>
  </si>
  <si>
    <t>一　　般（常用・臨時）</t>
  </si>
  <si>
    <t>新規求人数　　B　</t>
  </si>
  <si>
    <t>月間有効求職者数　　C　　</t>
  </si>
  <si>
    <t>月間有効求人数　　D　　</t>
  </si>
  <si>
    <t>就職件数　　E</t>
  </si>
  <si>
    <t>うち常用　　　　</t>
  </si>
  <si>
    <t>充足数　F</t>
  </si>
  <si>
    <t>新規求人倍率　B/A</t>
  </si>
  <si>
    <t>月間有効求人倍率　D/C　　</t>
  </si>
  <si>
    <t>パートタイム</t>
  </si>
  <si>
    <t>新規求職申込件数　　ａ</t>
  </si>
  <si>
    <t>新規求人数　　ｂ</t>
  </si>
  <si>
    <t>月間有効求職者数　　ｃ</t>
  </si>
  <si>
    <t>月間有効求人数　　ｄ</t>
  </si>
  <si>
    <t>就職件数　　ｅ</t>
  </si>
  <si>
    <t>月間有効求人倍率　　ｄ/ｃ　　</t>
  </si>
  <si>
    <t>　　注：1.一般求人・就職状況は、新規学卒及びパートタイムを除く。</t>
  </si>
  <si>
    <t>　　　　２.月間有効求職（求人）数とは、その月の新規申込数と前月末現在で求職（求</t>
  </si>
  <si>
    <t>　　　　　人）票の有効期限が翌月にまたがっている未決のものの合計である。</t>
  </si>
  <si>
    <t>　　　　３.月間有効求職者数、月間有効求人数の各数値は、月平均である。</t>
  </si>
  <si>
    <t>２０.パートタイム女子労働者の1時間当たり所定内給与額等</t>
  </si>
  <si>
    <t>　及び年間賞与その他特別給与額（平成９年）</t>
  </si>
  <si>
    <t>（平成１０年）　</t>
  </si>
  <si>
    <t>年齢</t>
  </si>
  <si>
    <t>勤続　年数</t>
  </si>
  <si>
    <t>実労働日　数</t>
  </si>
  <si>
    <t>１日　当たり所定内実労働時間数</t>
  </si>
  <si>
    <t>１時間当たり所定内給与額</t>
  </si>
  <si>
    <t>年間賞与　　そ  の  他　　　特　　別　　給  与  額</t>
  </si>
  <si>
    <t>労働者数</t>
  </si>
  <si>
    <t>歳</t>
  </si>
  <si>
    <t>年</t>
  </si>
  <si>
    <t>日</t>
  </si>
  <si>
    <t>時</t>
  </si>
  <si>
    <t>円</t>
  </si>
  <si>
    <t>千円</t>
  </si>
  <si>
    <t>十人</t>
  </si>
  <si>
    <t>調　査　産　業　計</t>
  </si>
  <si>
    <t>　資料：労働大臣官房政策調査部「賃金構造基本統計調査報告」</t>
  </si>
  <si>
    <t>２１.産業別・常用労働者の1人平均月間現金給与総額及び総実労働時間数</t>
  </si>
  <si>
    <t>　（常用労働者5人以上の事業所）</t>
  </si>
  <si>
    <t>（単位：円、時間）</t>
  </si>
  <si>
    <t>平成９年平均</t>
  </si>
  <si>
    <t>平　成　１０　年　平　均</t>
  </si>
  <si>
    <t>区　　　　　　分</t>
  </si>
  <si>
    <t>現金給与</t>
  </si>
  <si>
    <t>総実労</t>
  </si>
  <si>
    <t>現金給与総額</t>
  </si>
  <si>
    <t>総実労働時間</t>
  </si>
  <si>
    <t>総　　額</t>
  </si>
  <si>
    <t>働時間</t>
  </si>
  <si>
    <t>(全国)</t>
  </si>
  <si>
    <t>調査産業計</t>
  </si>
  <si>
    <t>　資料：県統計調査課「賃金・労働時間及び雇用の動き」</t>
  </si>
  <si>
    <t>　　　　労働大臣官房政策調査部「毎月勤労統計調査月報」</t>
  </si>
  <si>
    <t>（参考）常用労働者１人平均月間総実労働時間数の推移</t>
  </si>
  <si>
    <t>平成4年</t>
  </si>
  <si>
    <t>福島県</t>
  </si>
  <si>
    <t>全国</t>
  </si>
  <si>
    <t>２２.モデル賃金（平成１０年7月31日現在）</t>
  </si>
  <si>
    <t>（単位：千円）</t>
  </si>
  <si>
    <t>区</t>
  </si>
  <si>
    <t>中　学　卒</t>
  </si>
  <si>
    <t>高　校　卒</t>
  </si>
  <si>
    <t>短大･高専･専門学校卒</t>
  </si>
  <si>
    <t>大　学　卒</t>
  </si>
  <si>
    <t>分</t>
  </si>
  <si>
    <t>満年齢</t>
  </si>
  <si>
    <t>男子</t>
  </si>
  <si>
    <t>女子</t>
  </si>
  <si>
    <t>調</t>
  </si>
  <si>
    <t>初任給</t>
  </si>
  <si>
    <t>20  歳</t>
  </si>
  <si>
    <t>査</t>
  </si>
  <si>
    <t>25  歳</t>
  </si>
  <si>
    <t>30  歳</t>
  </si>
  <si>
    <t>産</t>
  </si>
  <si>
    <t>35  歳</t>
  </si>
  <si>
    <t>40  歳</t>
  </si>
  <si>
    <t>業</t>
  </si>
  <si>
    <t>45  歳</t>
  </si>
  <si>
    <t>50  歳</t>
  </si>
  <si>
    <t>計</t>
  </si>
  <si>
    <t>55  歳</t>
  </si>
  <si>
    <t>　資料：県労政課「労働条件等実態調査結果報告書」</t>
  </si>
  <si>
    <t>２３.労働組合数と組合員数の推移（各年6月30日現在）</t>
  </si>
  <si>
    <t>（単位：組合、人）</t>
  </si>
  <si>
    <t>総　　　　数</t>
  </si>
  <si>
    <t>組合数</t>
  </si>
  <si>
    <t>組合員数</t>
  </si>
  <si>
    <t>労 働 組 合 法</t>
  </si>
  <si>
    <t>国営企業労働関係法</t>
  </si>
  <si>
    <t>地方公営企業体等</t>
  </si>
  <si>
    <t>労働関係法</t>
  </si>
  <si>
    <t>国家公務員法</t>
  </si>
  <si>
    <t>地方公務員法</t>
  </si>
  <si>
    <t>　資料：県労政課「労働組合名簿」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</si>
</sst>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4"/>
      <name val="Osaka"/>
      <family val="3"/>
    </font>
    <font>
      <sz val="8"/>
      <name val="Osaka"/>
      <family val="3"/>
    </font>
    <font>
      <sz val="9"/>
      <name val="Osaka"/>
      <family val="3"/>
    </font>
    <font>
      <sz val="11"/>
      <name val="Osaka"/>
      <family val="3"/>
    </font>
    <font>
      <sz val="10"/>
      <name val="Osaka"/>
      <family val="3"/>
    </font>
    <font>
      <b/>
      <sz val="9"/>
      <name val="Osaka"/>
      <family val="3"/>
    </font>
    <font>
      <b/>
      <sz val="12"/>
      <color indexed="8"/>
      <name val="Osaka"/>
      <family val="3"/>
    </font>
    <font>
      <sz val="10"/>
      <color indexed="8"/>
      <name val="Osaka"/>
      <family val="3"/>
    </font>
    <font>
      <sz val="9"/>
      <color indexed="8"/>
      <name val="Osaka"/>
      <family val="3"/>
    </font>
    <font>
      <sz val="12"/>
      <name val="中ゴシック体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7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38" fontId="0" fillId="0" borderId="0" xfId="16" applyAlignment="1">
      <alignment/>
    </xf>
    <xf numFmtId="181" fontId="0" fillId="0" borderId="0" xfId="16" applyNumberFormat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181" fontId="0" fillId="0" borderId="0" xfId="16" applyNumberFormat="1" applyFont="1" applyAlignment="1">
      <alignment/>
    </xf>
    <xf numFmtId="38" fontId="1" fillId="0" borderId="3" xfId="16" applyFont="1" applyBorder="1" applyAlignment="1">
      <alignment/>
    </xf>
    <xf numFmtId="38" fontId="0" fillId="0" borderId="3" xfId="16" applyFont="1" applyBorder="1" applyAlignment="1">
      <alignment/>
    </xf>
    <xf numFmtId="181" fontId="0" fillId="0" borderId="3" xfId="16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2" xfId="0" applyBorder="1" applyAlignment="1">
      <alignment horizontal="distributed"/>
    </xf>
    <xf numFmtId="0" fontId="1" fillId="0" borderId="2" xfId="0" applyFont="1" applyBorder="1" applyAlignment="1">
      <alignment horizontal="distributed"/>
    </xf>
    <xf numFmtId="181" fontId="8" fillId="0" borderId="0" xfId="16" applyNumberFormat="1" applyFont="1" applyAlignment="1">
      <alignment/>
    </xf>
    <xf numFmtId="180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8" fontId="1" fillId="0" borderId="6" xfId="16" applyFont="1" applyBorder="1" applyAlignment="1">
      <alignment/>
    </xf>
    <xf numFmtId="38" fontId="1" fillId="0" borderId="0" xfId="16" applyFont="1" applyAlignment="1">
      <alignment/>
    </xf>
    <xf numFmtId="181" fontId="1" fillId="0" borderId="0" xfId="16" applyNumberFormat="1" applyFont="1" applyAlignment="1">
      <alignment/>
    </xf>
    <xf numFmtId="38" fontId="1" fillId="0" borderId="0" xfId="16" applyFont="1" applyBorder="1" applyAlignment="1">
      <alignment/>
    </xf>
    <xf numFmtId="180" fontId="1" fillId="0" borderId="0" xfId="0" applyNumberFormat="1" applyFont="1" applyAlignment="1">
      <alignment/>
    </xf>
    <xf numFmtId="38" fontId="0" fillId="0" borderId="6" xfId="16" applyBorder="1" applyAlignment="1">
      <alignment/>
    </xf>
    <xf numFmtId="38" fontId="0" fillId="0" borderId="6" xfId="16" applyBorder="1" applyAlignment="1">
      <alignment horizontal="right"/>
    </xf>
    <xf numFmtId="181" fontId="0" fillId="0" borderId="0" xfId="16" applyNumberFormat="1" applyFont="1" applyAlignment="1">
      <alignment horizontal="right"/>
    </xf>
    <xf numFmtId="0" fontId="9" fillId="0" borderId="2" xfId="0" applyFont="1" applyBorder="1" applyAlignment="1">
      <alignment/>
    </xf>
    <xf numFmtId="181" fontId="0" fillId="0" borderId="0" xfId="16" applyNumberFormat="1" applyBorder="1" applyAlignment="1">
      <alignment/>
    </xf>
    <xf numFmtId="181" fontId="0" fillId="0" borderId="6" xfId="16" applyNumberFormat="1" applyBorder="1" applyAlignment="1">
      <alignment/>
    </xf>
    <xf numFmtId="181" fontId="0" fillId="0" borderId="0" xfId="16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29" applyFont="1">
      <alignment/>
      <protection/>
    </xf>
    <xf numFmtId="0" fontId="0" fillId="0" borderId="0" xfId="29">
      <alignment/>
      <protection/>
    </xf>
    <xf numFmtId="0" fontId="5" fillId="0" borderId="0" xfId="29" applyFont="1">
      <alignment/>
      <protection/>
    </xf>
    <xf numFmtId="0" fontId="0" fillId="0" borderId="1" xfId="29" applyBorder="1">
      <alignment/>
      <protection/>
    </xf>
    <xf numFmtId="0" fontId="0" fillId="0" borderId="4" xfId="29" applyBorder="1" applyAlignment="1">
      <alignment horizontal="center" vertical="center"/>
      <protection/>
    </xf>
    <xf numFmtId="0" fontId="0" fillId="0" borderId="4" xfId="29" applyFont="1" applyBorder="1" applyAlignment="1">
      <alignment horizontal="center" vertical="center"/>
      <protection/>
    </xf>
    <xf numFmtId="0" fontId="1" fillId="0" borderId="3" xfId="29" applyFont="1" applyBorder="1" applyAlignment="1">
      <alignment horizontal="center" vertical="center"/>
      <protection/>
    </xf>
    <xf numFmtId="0" fontId="0" fillId="0" borderId="2" xfId="29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0" xfId="29" applyBorder="1" applyAlignment="1">
      <alignment horizontal="center" vertical="center"/>
      <protection/>
    </xf>
    <xf numFmtId="0" fontId="1" fillId="0" borderId="0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distributed"/>
      <protection/>
    </xf>
    <xf numFmtId="0" fontId="0" fillId="0" borderId="2" xfId="29" applyFont="1" applyBorder="1" applyAlignment="1">
      <alignment horizontal="right"/>
      <protection/>
    </xf>
    <xf numFmtId="0" fontId="0" fillId="0" borderId="2" xfId="29" applyBorder="1" applyAlignment="1">
      <alignment horizontal="distributed"/>
      <protection/>
    </xf>
    <xf numFmtId="192" fontId="0" fillId="0" borderId="0" xfId="16" applyNumberFormat="1" applyAlignment="1">
      <alignment/>
    </xf>
    <xf numFmtId="192" fontId="1" fillId="0" borderId="0" xfId="16" applyNumberFormat="1" applyFont="1" applyAlignment="1">
      <alignment/>
    </xf>
    <xf numFmtId="0" fontId="0" fillId="0" borderId="4" xfId="29" applyBorder="1" applyAlignment="1">
      <alignment horizontal="distributed"/>
      <protection/>
    </xf>
    <xf numFmtId="38" fontId="0" fillId="0" borderId="3" xfId="16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8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6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justify"/>
    </xf>
    <xf numFmtId="0" fontId="0" fillId="0" borderId="2" xfId="0" applyFont="1" applyBorder="1" applyAlignment="1">
      <alignment horizontal="justify"/>
    </xf>
    <xf numFmtId="0" fontId="0" fillId="0" borderId="2" xfId="0" applyBorder="1" applyAlignment="1">
      <alignment horizontal="justify"/>
    </xf>
    <xf numFmtId="0" fontId="9" fillId="0" borderId="2" xfId="0" applyFont="1" applyBorder="1" applyAlignment="1">
      <alignment horizontal="justify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25">
      <alignment/>
      <protection/>
    </xf>
    <xf numFmtId="0" fontId="5" fillId="0" borderId="0" xfId="25" applyFont="1">
      <alignment/>
      <protection/>
    </xf>
    <xf numFmtId="0" fontId="0" fillId="0" borderId="1" xfId="25" applyBorder="1">
      <alignment/>
      <protection/>
    </xf>
    <xf numFmtId="0" fontId="0" fillId="0" borderId="1" xfId="25" applyFont="1" applyBorder="1">
      <alignment/>
      <protection/>
    </xf>
    <xf numFmtId="0" fontId="0" fillId="0" borderId="0" xfId="25" applyBorder="1" applyAlignment="1">
      <alignment horizontal="distributed"/>
      <protection/>
    </xf>
    <xf numFmtId="0" fontId="0" fillId="0" borderId="2" xfId="25" applyBorder="1" applyAlignment="1">
      <alignment horizontal="distributed"/>
      <protection/>
    </xf>
    <xf numFmtId="0" fontId="0" fillId="0" borderId="3" xfId="25" applyBorder="1">
      <alignment/>
      <protection/>
    </xf>
    <xf numFmtId="0" fontId="0" fillId="0" borderId="3" xfId="25" applyFont="1" applyBorder="1">
      <alignment/>
      <protection/>
    </xf>
    <xf numFmtId="0" fontId="0" fillId="0" borderId="3" xfId="25" applyFont="1" applyBorder="1" applyAlignment="1">
      <alignment horizontal="centerContinuous"/>
      <protection/>
    </xf>
    <xf numFmtId="0" fontId="0" fillId="0" borderId="4" xfId="25" applyBorder="1" applyAlignment="1">
      <alignment horizontal="centerContinuous"/>
      <protection/>
    </xf>
    <xf numFmtId="0" fontId="0" fillId="0" borderId="4" xfId="25" applyBorder="1" applyAlignment="1">
      <alignment horizontal="center"/>
      <protection/>
    </xf>
    <xf numFmtId="0" fontId="1" fillId="0" borderId="3" xfId="25" applyFont="1" applyBorder="1" applyAlignment="1">
      <alignment horizontal="center"/>
      <protection/>
    </xf>
    <xf numFmtId="0" fontId="1" fillId="0" borderId="0" xfId="25" applyFont="1">
      <alignment/>
      <protection/>
    </xf>
    <xf numFmtId="0" fontId="1" fillId="0" borderId="0" xfId="25" applyFont="1" applyBorder="1" applyAlignment="1">
      <alignment/>
      <protection/>
    </xf>
    <xf numFmtId="0" fontId="1" fillId="0" borderId="2" xfId="25" applyFont="1" applyBorder="1" applyAlignment="1">
      <alignment horizontal="distributed"/>
      <protection/>
    </xf>
    <xf numFmtId="0" fontId="0" fillId="0" borderId="0" xfId="25" applyBorder="1" applyAlignment="1">
      <alignment/>
      <protection/>
    </xf>
    <xf numFmtId="0" fontId="0" fillId="0" borderId="0" xfId="25" applyFont="1" applyBorder="1" applyAlignment="1">
      <alignment/>
      <protection/>
    </xf>
    <xf numFmtId="0" fontId="0" fillId="0" borderId="2" xfId="25" applyFont="1" applyBorder="1" applyAlignment="1">
      <alignment horizontal="distributed"/>
      <protection/>
    </xf>
    <xf numFmtId="0" fontId="7" fillId="0" borderId="0" xfId="25" applyFont="1" applyBorder="1" applyAlignment="1">
      <alignment/>
      <protection/>
    </xf>
    <xf numFmtId="0" fontId="7" fillId="0" borderId="2" xfId="25" applyFont="1" applyBorder="1" applyAlignment="1">
      <alignment horizontal="distributed"/>
      <protection/>
    </xf>
    <xf numFmtId="0" fontId="8" fillId="0" borderId="0" xfId="25" applyFont="1" applyBorder="1" applyAlignment="1">
      <alignment/>
      <protection/>
    </xf>
    <xf numFmtId="0" fontId="8" fillId="0" borderId="2" xfId="25" applyFont="1" applyBorder="1" applyAlignment="1">
      <alignment horizontal="distributed"/>
      <protection/>
    </xf>
    <xf numFmtId="0" fontId="0" fillId="0" borderId="2" xfId="25" applyBorder="1">
      <alignment/>
      <protection/>
    </xf>
    <xf numFmtId="0" fontId="0" fillId="0" borderId="4" xfId="25" applyBorder="1">
      <alignment/>
      <protection/>
    </xf>
    <xf numFmtId="0" fontId="7" fillId="0" borderId="4" xfId="25" applyFont="1" applyBorder="1" applyAlignment="1">
      <alignment horizontal="center"/>
      <protection/>
    </xf>
    <xf numFmtId="0" fontId="10" fillId="0" borderId="3" xfId="25" applyFont="1" applyBorder="1" applyAlignment="1">
      <alignment horizontal="center"/>
      <protection/>
    </xf>
    <xf numFmtId="0" fontId="0" fillId="0" borderId="0" xfId="25" applyAlignment="1">
      <alignment/>
      <protection/>
    </xf>
    <xf numFmtId="0" fontId="4" fillId="0" borderId="0" xfId="24">
      <alignment/>
      <protection/>
    </xf>
    <xf numFmtId="0" fontId="4" fillId="0" borderId="2" xfId="24" applyBorder="1">
      <alignment/>
      <protection/>
    </xf>
    <xf numFmtId="0" fontId="4" fillId="0" borderId="3" xfId="24" applyBorder="1" applyAlignment="1">
      <alignment horizontal="centerContinuous"/>
      <protection/>
    </xf>
    <xf numFmtId="0" fontId="4" fillId="0" borderId="0" xfId="24" applyAlignment="1">
      <alignment horizontal="centerContinuous"/>
      <protection/>
    </xf>
    <xf numFmtId="0" fontId="4" fillId="0" borderId="2" xfId="24" applyBorder="1" applyAlignment="1">
      <alignment horizontal="centerContinuous"/>
      <protection/>
    </xf>
    <xf numFmtId="0" fontId="4" fillId="0" borderId="4" xfId="24" applyBorder="1" applyAlignment="1">
      <alignment horizontal="centerContinuous"/>
      <protection/>
    </xf>
    <xf numFmtId="0" fontId="4" fillId="0" borderId="3" xfId="24" applyBorder="1">
      <alignment/>
      <protection/>
    </xf>
    <xf numFmtId="0" fontId="4" fillId="0" borderId="4" xfId="24" applyBorder="1">
      <alignment/>
      <protection/>
    </xf>
    <xf numFmtId="0" fontId="4" fillId="0" borderId="4" xfId="24" applyBorder="1" applyAlignment="1">
      <alignment horizontal="center"/>
      <protection/>
    </xf>
    <xf numFmtId="0" fontId="11" fillId="0" borderId="0" xfId="24" applyFont="1">
      <alignment/>
      <protection/>
    </xf>
    <xf numFmtId="38" fontId="4" fillId="0" borderId="0" xfId="16" applyAlignment="1">
      <alignment/>
    </xf>
    <xf numFmtId="0" fontId="4" fillId="0" borderId="2" xfId="24" applyBorder="1" applyAlignment="1">
      <alignment horizontal="distributed"/>
      <protection/>
    </xf>
    <xf numFmtId="0" fontId="4" fillId="0" borderId="2" xfId="24" applyBorder="1" applyAlignment="1">
      <alignment horizontal="center"/>
      <protection/>
    </xf>
    <xf numFmtId="0" fontId="12" fillId="0" borderId="2" xfId="24" applyFont="1" applyBorder="1" applyAlignment="1">
      <alignment horizontal="distributed"/>
      <protection/>
    </xf>
    <xf numFmtId="0" fontId="4" fillId="0" borderId="4" xfId="24" applyBorder="1" applyAlignment="1">
      <alignment horizontal="distributed"/>
      <protection/>
    </xf>
    <xf numFmtId="38" fontId="4" fillId="0" borderId="3" xfId="16" applyBorder="1" applyAlignment="1">
      <alignment/>
    </xf>
    <xf numFmtId="38" fontId="4" fillId="0" borderId="3" xfId="16" applyFont="1" applyBorder="1" applyAlignment="1">
      <alignment horizontal="right"/>
    </xf>
    <xf numFmtId="180" fontId="4" fillId="0" borderId="0" xfId="24" applyNumberFormat="1">
      <alignment/>
      <protection/>
    </xf>
    <xf numFmtId="180" fontId="4" fillId="0" borderId="3" xfId="24" applyNumberFormat="1" applyBorder="1">
      <alignment/>
      <protection/>
    </xf>
    <xf numFmtId="0" fontId="0" fillId="0" borderId="0" xfId="26" applyFont="1" applyAlignment="1">
      <alignment/>
      <protection/>
    </xf>
    <xf numFmtId="0" fontId="4" fillId="0" borderId="0" xfId="28">
      <alignment/>
      <protection/>
    </xf>
    <xf numFmtId="0" fontId="11" fillId="0" borderId="0" xfId="28" applyFont="1">
      <alignment/>
      <protection/>
    </xf>
    <xf numFmtId="0" fontId="0" fillId="0" borderId="1" xfId="31" applyBorder="1">
      <alignment/>
      <protection/>
    </xf>
    <xf numFmtId="0" fontId="0" fillId="0" borderId="1" xfId="31" applyFont="1" applyBorder="1">
      <alignment/>
      <protection/>
    </xf>
    <xf numFmtId="0" fontId="0" fillId="0" borderId="0" xfId="31">
      <alignment/>
      <protection/>
    </xf>
    <xf numFmtId="0" fontId="4" fillId="0" borderId="4" xfId="28" applyBorder="1" applyAlignment="1">
      <alignment horizontal="center"/>
      <protection/>
    </xf>
    <xf numFmtId="0" fontId="0" fillId="0" borderId="4" xfId="31" applyFont="1" applyBorder="1" applyAlignment="1">
      <alignment horizontal="center" vertical="distributed"/>
      <protection/>
    </xf>
    <xf numFmtId="0" fontId="1" fillId="0" borderId="4" xfId="31" applyFont="1" applyBorder="1" applyAlignment="1">
      <alignment horizontal="center" vertical="distributed"/>
      <protection/>
    </xf>
    <xf numFmtId="0" fontId="0" fillId="0" borderId="3" xfId="31" applyFont="1" applyBorder="1" applyAlignment="1">
      <alignment horizontal="center" vertical="distributed"/>
      <protection/>
    </xf>
    <xf numFmtId="0" fontId="0" fillId="0" borderId="0" xfId="31" applyAlignment="1">
      <alignment vertical="center"/>
      <protection/>
    </xf>
    <xf numFmtId="0" fontId="0" fillId="0" borderId="2" xfId="31" applyBorder="1" applyAlignment="1">
      <alignment horizontal="distributed"/>
      <protection/>
    </xf>
    <xf numFmtId="0" fontId="0" fillId="0" borderId="2" xfId="31" applyFont="1" applyBorder="1" applyAlignment="1">
      <alignment horizontal="distributed"/>
      <protection/>
    </xf>
    <xf numFmtId="38" fontId="11" fillId="0" borderId="0" xfId="16" applyFont="1" applyAlignment="1">
      <alignment/>
    </xf>
    <xf numFmtId="38" fontId="4" fillId="0" borderId="0" xfId="16" applyFont="1" applyAlignment="1">
      <alignment/>
    </xf>
    <xf numFmtId="0" fontId="0" fillId="0" borderId="2" xfId="31" applyFont="1" applyBorder="1" applyAlignment="1">
      <alignment horizontal="right"/>
      <protection/>
    </xf>
    <xf numFmtId="0" fontId="0" fillId="0" borderId="2" xfId="31" applyFont="1" applyBorder="1" applyAlignment="1">
      <alignment/>
      <protection/>
    </xf>
    <xf numFmtId="181" fontId="4" fillId="0" borderId="0" xfId="16" applyNumberFormat="1" applyAlignment="1">
      <alignment/>
    </xf>
    <xf numFmtId="181" fontId="11" fillId="0" borderId="0" xfId="16" applyNumberFormat="1" applyFont="1" applyAlignment="1">
      <alignment/>
    </xf>
    <xf numFmtId="181" fontId="4" fillId="0" borderId="0" xfId="16" applyNumberFormat="1" applyFont="1" applyAlignment="1">
      <alignment horizontal="right"/>
    </xf>
    <xf numFmtId="0" fontId="4" fillId="0" borderId="3" xfId="28" applyBorder="1">
      <alignment/>
      <protection/>
    </xf>
    <xf numFmtId="0" fontId="4" fillId="0" borderId="0" xfId="28" applyBorder="1">
      <alignment/>
      <protection/>
    </xf>
    <xf numFmtId="0" fontId="0" fillId="0" borderId="0" xfId="26" applyFont="1">
      <alignment/>
      <protection/>
    </xf>
    <xf numFmtId="0" fontId="0" fillId="0" borderId="0" xfId="26">
      <alignment/>
      <protection/>
    </xf>
    <xf numFmtId="0" fontId="1" fillId="0" borderId="0" xfId="26" applyFont="1">
      <alignment/>
      <protection/>
    </xf>
    <xf numFmtId="0" fontId="0" fillId="0" borderId="1" xfId="26" applyBorder="1">
      <alignment/>
      <protection/>
    </xf>
    <xf numFmtId="0" fontId="0" fillId="0" borderId="1" xfId="26" applyFont="1" applyBorder="1">
      <alignment/>
      <protection/>
    </xf>
    <xf numFmtId="0" fontId="4" fillId="0" borderId="0" xfId="27">
      <alignment/>
      <protection/>
    </xf>
    <xf numFmtId="0" fontId="0" fillId="0" borderId="7" xfId="26" applyFont="1" applyBorder="1" applyAlignment="1">
      <alignment horizontal="centerContinuous"/>
      <protection/>
    </xf>
    <xf numFmtId="0" fontId="0" fillId="0" borderId="3" xfId="26" applyBorder="1" applyAlignment="1">
      <alignment horizontal="centerContinuous"/>
      <protection/>
    </xf>
    <xf numFmtId="0" fontId="0" fillId="0" borderId="3" xfId="26" applyBorder="1">
      <alignment/>
      <protection/>
    </xf>
    <xf numFmtId="0" fontId="0" fillId="0" borderId="7" xfId="26" applyBorder="1" applyAlignment="1">
      <alignment horizontal="center"/>
      <protection/>
    </xf>
    <xf numFmtId="0" fontId="0" fillId="0" borderId="6" xfId="26" applyBorder="1">
      <alignment/>
      <protection/>
    </xf>
    <xf numFmtId="0" fontId="0" fillId="0" borderId="0" xfId="26" applyAlignment="1">
      <alignment horizontal="center"/>
      <protection/>
    </xf>
    <xf numFmtId="0" fontId="0" fillId="0" borderId="0" xfId="26" applyBorder="1">
      <alignment/>
      <protection/>
    </xf>
    <xf numFmtId="1" fontId="0" fillId="0" borderId="0" xfId="26" applyNumberFormat="1">
      <alignment/>
      <protection/>
    </xf>
    <xf numFmtId="0" fontId="0" fillId="0" borderId="7" xfId="26" applyBorder="1">
      <alignment/>
      <protection/>
    </xf>
    <xf numFmtId="0" fontId="0" fillId="0" borderId="0" xfId="26" applyAlignment="1">
      <alignment/>
      <protection/>
    </xf>
    <xf numFmtId="0" fontId="5" fillId="0" borderId="0" xfId="31" applyFont="1">
      <alignment/>
      <protection/>
    </xf>
    <xf numFmtId="0" fontId="4" fillId="0" borderId="1" xfId="22" applyBorder="1">
      <alignment/>
      <protection/>
    </xf>
    <xf numFmtId="0" fontId="0" fillId="0" borderId="1" xfId="31" applyBorder="1" applyAlignment="1">
      <alignment horizontal="right"/>
      <protection/>
    </xf>
    <xf numFmtId="0" fontId="0" fillId="0" borderId="4" xfId="31" applyBorder="1" applyAlignment="1">
      <alignment horizontal="center" vertical="center"/>
      <protection/>
    </xf>
    <xf numFmtId="0" fontId="0" fillId="0" borderId="4" xfId="31" applyFont="1" applyBorder="1" applyAlignment="1">
      <alignment horizontal="center" vertical="center"/>
      <protection/>
    </xf>
    <xf numFmtId="0" fontId="9" fillId="0" borderId="4" xfId="31" applyFont="1" applyBorder="1" applyAlignment="1">
      <alignment horizontal="center" vertical="center"/>
      <protection/>
    </xf>
    <xf numFmtId="0" fontId="9" fillId="0" borderId="3" xfId="31" applyFont="1" applyBorder="1" applyAlignment="1">
      <alignment horizontal="center" vertical="center"/>
      <protection/>
    </xf>
    <xf numFmtId="0" fontId="9" fillId="0" borderId="7" xfId="31" applyFont="1" applyBorder="1" applyAlignment="1">
      <alignment horizontal="center" vertical="center"/>
      <protection/>
    </xf>
    <xf numFmtId="0" fontId="0" fillId="0" borderId="0" xfId="31" applyBorder="1" applyAlignment="1">
      <alignment vertical="center"/>
      <protection/>
    </xf>
    <xf numFmtId="0" fontId="1" fillId="0" borderId="2" xfId="31" applyFont="1" applyBorder="1" applyAlignment="1">
      <alignment horizontal="left"/>
      <protection/>
    </xf>
    <xf numFmtId="40" fontId="4" fillId="0" borderId="0" xfId="16" applyNumberFormat="1" applyAlignment="1">
      <alignment/>
    </xf>
    <xf numFmtId="0" fontId="7" fillId="0" borderId="2" xfId="31" applyFont="1" applyBorder="1" applyAlignment="1">
      <alignment horizontal="distributed"/>
      <protection/>
    </xf>
    <xf numFmtId="0" fontId="1" fillId="0" borderId="2" xfId="31" applyFont="1" applyBorder="1" applyAlignment="1">
      <alignment horizontal="distributed"/>
      <protection/>
    </xf>
    <xf numFmtId="38" fontId="4" fillId="0" borderId="0" xfId="16" applyFont="1" applyAlignment="1">
      <alignment horizontal="right"/>
    </xf>
    <xf numFmtId="0" fontId="0" fillId="0" borderId="4" xfId="31" applyBorder="1">
      <alignment/>
      <protection/>
    </xf>
    <xf numFmtId="0" fontId="0" fillId="0" borderId="0" xfId="31" applyFont="1" applyBorder="1">
      <alignment/>
      <protection/>
    </xf>
    <xf numFmtId="0" fontId="0" fillId="0" borderId="0" xfId="31" applyFont="1">
      <alignment/>
      <protection/>
    </xf>
    <xf numFmtId="0" fontId="4" fillId="0" borderId="0" xfId="20">
      <alignment/>
      <protection/>
    </xf>
    <xf numFmtId="0" fontId="4" fillId="0" borderId="1" xfId="20" applyBorder="1">
      <alignment/>
      <protection/>
    </xf>
    <xf numFmtId="0" fontId="4" fillId="0" borderId="3" xfId="20" applyBorder="1" applyAlignment="1">
      <alignment horizontal="centerContinuous" vertical="center"/>
      <protection/>
    </xf>
    <xf numFmtId="0" fontId="4" fillId="0" borderId="4" xfId="20" applyBorder="1" applyAlignment="1">
      <alignment horizontal="centerContinuous" vertical="center"/>
      <protection/>
    </xf>
    <xf numFmtId="0" fontId="4" fillId="0" borderId="4" xfId="20" applyBorder="1" applyAlignment="1">
      <alignment horizontal="center" vertical="center"/>
      <protection/>
    </xf>
    <xf numFmtId="0" fontId="4" fillId="0" borderId="4" xfId="20" applyBorder="1" applyAlignment="1">
      <alignment horizontal="center" vertical="center" wrapText="1"/>
      <protection/>
    </xf>
    <xf numFmtId="0" fontId="4" fillId="0" borderId="3" xfId="20" applyBorder="1" applyAlignment="1">
      <alignment horizontal="center" vertical="center" wrapText="1"/>
      <protection/>
    </xf>
    <xf numFmtId="0" fontId="4" fillId="0" borderId="0" xfId="20" applyBorder="1">
      <alignment/>
      <protection/>
    </xf>
    <xf numFmtId="0" fontId="4" fillId="0" borderId="2" xfId="20" applyBorder="1">
      <alignment/>
      <protection/>
    </xf>
    <xf numFmtId="180" fontId="4" fillId="0" borderId="0" xfId="20" applyNumberFormat="1">
      <alignment/>
      <protection/>
    </xf>
    <xf numFmtId="0" fontId="4" fillId="0" borderId="2" xfId="20" applyBorder="1" applyAlignment="1">
      <alignment horizontal="distributed"/>
      <protection/>
    </xf>
    <xf numFmtId="0" fontId="4" fillId="0" borderId="3" xfId="20" applyBorder="1">
      <alignment/>
      <protection/>
    </xf>
    <xf numFmtId="0" fontId="4" fillId="0" borderId="4" xfId="20" applyBorder="1">
      <alignment/>
      <protection/>
    </xf>
    <xf numFmtId="0" fontId="4" fillId="0" borderId="0" xfId="23">
      <alignment/>
      <protection/>
    </xf>
    <xf numFmtId="0" fontId="11" fillId="0" borderId="0" xfId="23" applyFont="1">
      <alignment/>
      <protection/>
    </xf>
    <xf numFmtId="0" fontId="4" fillId="0" borderId="1" xfId="23" applyBorder="1">
      <alignment/>
      <protection/>
    </xf>
    <xf numFmtId="0" fontId="4" fillId="0" borderId="2" xfId="23" applyBorder="1">
      <alignment/>
      <protection/>
    </xf>
    <xf numFmtId="0" fontId="4" fillId="0" borderId="3" xfId="23" applyBorder="1" applyAlignment="1">
      <alignment horizontal="centerContinuous"/>
      <protection/>
    </xf>
    <xf numFmtId="0" fontId="4" fillId="0" borderId="4" xfId="23" applyBorder="1" applyAlignment="1">
      <alignment horizontal="centerContinuous"/>
      <protection/>
    </xf>
    <xf numFmtId="0" fontId="11" fillId="0" borderId="3" xfId="23" applyFont="1" applyBorder="1" applyAlignment="1">
      <alignment horizontal="centerContinuous"/>
      <protection/>
    </xf>
    <xf numFmtId="0" fontId="4" fillId="0" borderId="2" xfId="23" applyBorder="1" applyAlignment="1">
      <alignment horizontal="center"/>
      <protection/>
    </xf>
    <xf numFmtId="0" fontId="11" fillId="0" borderId="2" xfId="23" applyFont="1" applyBorder="1" applyAlignment="1">
      <alignment horizontal="center"/>
      <protection/>
    </xf>
    <xf numFmtId="0" fontId="13" fillId="0" borderId="2" xfId="23" applyFont="1" applyBorder="1" applyAlignment="1">
      <alignment horizontal="distributed"/>
      <protection/>
    </xf>
    <xf numFmtId="0" fontId="13" fillId="0" borderId="0" xfId="23" applyFont="1" applyAlignment="1">
      <alignment horizontal="center"/>
      <protection/>
    </xf>
    <xf numFmtId="0" fontId="4" fillId="0" borderId="4" xfId="23" applyBorder="1">
      <alignment/>
      <protection/>
    </xf>
    <xf numFmtId="0" fontId="4" fillId="0" borderId="4" xfId="23" applyBorder="1" applyAlignment="1">
      <alignment horizontal="center"/>
      <protection/>
    </xf>
    <xf numFmtId="0" fontId="11" fillId="0" borderId="4" xfId="23" applyFont="1" applyBorder="1" applyAlignment="1">
      <alignment horizontal="center"/>
      <protection/>
    </xf>
    <xf numFmtId="0" fontId="12" fillId="0" borderId="4" xfId="23" applyFont="1" applyBorder="1" applyAlignment="1">
      <alignment horizontal="center"/>
      <protection/>
    </xf>
    <xf numFmtId="0" fontId="12" fillId="0" borderId="3" xfId="23" applyFont="1" applyBorder="1" applyAlignment="1">
      <alignment horizontal="center"/>
      <protection/>
    </xf>
    <xf numFmtId="0" fontId="11" fillId="0" borderId="2" xfId="23" applyFont="1" applyBorder="1" applyAlignment="1">
      <alignment/>
      <protection/>
    </xf>
    <xf numFmtId="0" fontId="4" fillId="0" borderId="2" xfId="23" applyBorder="1" applyAlignment="1">
      <alignment horizontal="distributed"/>
      <protection/>
    </xf>
    <xf numFmtId="0" fontId="4" fillId="0" borderId="4" xfId="23" applyBorder="1" applyAlignment="1">
      <alignment horizontal="distributed"/>
      <protection/>
    </xf>
    <xf numFmtId="0" fontId="4" fillId="0" borderId="0" xfId="23" applyBorder="1">
      <alignment/>
      <protection/>
    </xf>
    <xf numFmtId="0" fontId="4" fillId="0" borderId="0" xfId="23" applyBorder="1" applyAlignment="1">
      <alignment/>
      <protection/>
    </xf>
    <xf numFmtId="0" fontId="4" fillId="0" borderId="0" xfId="23" applyAlignment="1">
      <alignment horizontal="distributed"/>
      <protection/>
    </xf>
    <xf numFmtId="0" fontId="4" fillId="0" borderId="0" xfId="21" applyFont="1" applyAlignment="1">
      <alignment horizontal="center"/>
      <protection/>
    </xf>
    <xf numFmtId="0" fontId="4" fillId="0" borderId="0" xfId="21">
      <alignment/>
      <protection/>
    </xf>
    <xf numFmtId="38" fontId="4" fillId="0" borderId="0" xfId="16" applyFont="1" applyBorder="1" applyAlignment="1">
      <alignment horizontal="center"/>
    </xf>
    <xf numFmtId="38" fontId="4" fillId="0" borderId="0" xfId="16" applyBorder="1" applyAlignment="1">
      <alignment/>
    </xf>
    <xf numFmtId="0" fontId="4" fillId="0" borderId="2" xfId="2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4" xfId="2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4" fillId="0" borderId="3" xfId="2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38" fontId="4" fillId="0" borderId="6" xfId="16" applyBorder="1" applyAlignment="1">
      <alignment/>
    </xf>
    <xf numFmtId="181" fontId="4" fillId="0" borderId="6" xfId="16" applyNumberFormat="1" applyBorder="1" applyAlignment="1">
      <alignment/>
    </xf>
    <xf numFmtId="181" fontId="4" fillId="0" borderId="0" xfId="16" applyNumberFormat="1" applyFont="1" applyAlignment="1">
      <alignment/>
    </xf>
    <xf numFmtId="38" fontId="4" fillId="0" borderId="3" xfId="16" applyFont="1" applyBorder="1" applyAlignment="1">
      <alignment horizontal="center"/>
    </xf>
    <xf numFmtId="38" fontId="4" fillId="0" borderId="7" xfId="16" applyBorder="1" applyAlignment="1">
      <alignment/>
    </xf>
    <xf numFmtId="38" fontId="4" fillId="0" borderId="0" xfId="16" applyFont="1" applyBorder="1" applyAlignment="1">
      <alignment/>
    </xf>
    <xf numFmtId="0" fontId="4" fillId="0" borderId="0" xfId="21" applyAlignment="1">
      <alignment horizontal="center"/>
      <protection/>
    </xf>
    <xf numFmtId="0" fontId="11" fillId="0" borderId="0" xfId="30" applyFont="1">
      <alignment/>
      <protection/>
    </xf>
    <xf numFmtId="0" fontId="4" fillId="0" borderId="0" xfId="30">
      <alignment/>
      <protection/>
    </xf>
    <xf numFmtId="0" fontId="4" fillId="0" borderId="1" xfId="30" applyBorder="1">
      <alignment/>
      <protection/>
    </xf>
    <xf numFmtId="0" fontId="4" fillId="0" borderId="1" xfId="30" applyBorder="1" applyAlignment="1">
      <alignment horizontal="right"/>
      <protection/>
    </xf>
    <xf numFmtId="0" fontId="4" fillId="0" borderId="3" xfId="30" applyBorder="1" applyAlignment="1">
      <alignment horizontal="centerContinuous" vertical="center"/>
      <protection/>
    </xf>
    <xf numFmtId="0" fontId="4" fillId="0" borderId="4" xfId="30" applyBorder="1" applyAlignment="1">
      <alignment horizontal="centerContinuous" vertical="center"/>
      <protection/>
    </xf>
    <xf numFmtId="0" fontId="4" fillId="0" borderId="4" xfId="30" applyBorder="1" applyAlignment="1">
      <alignment horizontal="center" vertical="center"/>
      <protection/>
    </xf>
    <xf numFmtId="0" fontId="11" fillId="0" borderId="3" xfId="30" applyFont="1" applyBorder="1" applyAlignment="1">
      <alignment horizontal="center" vertical="center"/>
      <protection/>
    </xf>
    <xf numFmtId="0" fontId="4" fillId="0" borderId="2" xfId="30" applyBorder="1">
      <alignment/>
      <protection/>
    </xf>
    <xf numFmtId="0" fontId="11" fillId="0" borderId="2" xfId="30" applyFont="1" applyBorder="1" applyAlignment="1">
      <alignment horizontal="distributed"/>
      <protection/>
    </xf>
    <xf numFmtId="0" fontId="4" fillId="0" borderId="2" xfId="30" applyBorder="1" applyAlignment="1">
      <alignment horizontal="distributed"/>
      <protection/>
    </xf>
    <xf numFmtId="0" fontId="4" fillId="0" borderId="0" xfId="30" applyAlignment="1">
      <alignment horizontal="right"/>
      <protection/>
    </xf>
    <xf numFmtId="0" fontId="4" fillId="0" borderId="3" xfId="30" applyBorder="1">
      <alignment/>
      <protection/>
    </xf>
    <xf numFmtId="0" fontId="4" fillId="0" borderId="4" xfId="30" applyBorder="1">
      <alignment/>
      <protection/>
    </xf>
    <xf numFmtId="0" fontId="0" fillId="0" borderId="0" xfId="25" applyBorder="1">
      <alignment/>
      <protection/>
    </xf>
    <xf numFmtId="0" fontId="0" fillId="0" borderId="10" xfId="25" applyBorder="1">
      <alignment/>
      <protection/>
    </xf>
    <xf numFmtId="0" fontId="0" fillId="0" borderId="10" xfId="25" applyFont="1" applyBorder="1">
      <alignment/>
      <protection/>
    </xf>
    <xf numFmtId="181" fontId="0" fillId="0" borderId="0" xfId="0" applyNumberFormat="1" applyAlignment="1">
      <alignment/>
    </xf>
    <xf numFmtId="0" fontId="0" fillId="0" borderId="10" xfId="0" applyBorder="1" applyAlignment="1">
      <alignment horizontal="centerContinuous"/>
    </xf>
    <xf numFmtId="0" fontId="4" fillId="0" borderId="3" xfId="24" applyFont="1" applyBorder="1" applyAlignment="1">
      <alignment horizontal="centerContinuous"/>
      <protection/>
    </xf>
    <xf numFmtId="180" fontId="4" fillId="0" borderId="0" xfId="16" applyNumberFormat="1" applyAlignment="1">
      <alignment/>
    </xf>
    <xf numFmtId="180" fontId="4" fillId="0" borderId="3" xfId="16" applyNumberFormat="1" applyFont="1" applyBorder="1" applyAlignment="1">
      <alignment horizontal="right"/>
    </xf>
    <xf numFmtId="0" fontId="4" fillId="0" borderId="4" xfId="24" applyFont="1" applyBorder="1" applyAlignment="1">
      <alignment horizontal="center"/>
      <protection/>
    </xf>
    <xf numFmtId="0" fontId="4" fillId="0" borderId="10" xfId="24" applyBorder="1" applyAlignment="1">
      <alignment horizontal="centerContinuous"/>
      <protection/>
    </xf>
    <xf numFmtId="0" fontId="4" fillId="0" borderId="3" xfId="24" applyBorder="1" applyAlignment="1">
      <alignment horizontal="center"/>
      <protection/>
    </xf>
    <xf numFmtId="180" fontId="0" fillId="0" borderId="0" xfId="16" applyNumberFormat="1" applyFont="1" applyAlignment="1">
      <alignment/>
    </xf>
    <xf numFmtId="0" fontId="4" fillId="0" borderId="7" xfId="28" applyBorder="1">
      <alignment/>
      <protection/>
    </xf>
    <xf numFmtId="0" fontId="1" fillId="0" borderId="10" xfId="31" applyFont="1" applyBorder="1" applyAlignment="1">
      <alignment/>
      <protection/>
    </xf>
    <xf numFmtId="0" fontId="1" fillId="0" borderId="10" xfId="31" applyFont="1" applyBorder="1" applyAlignment="1">
      <alignment horizontal="left"/>
      <protection/>
    </xf>
    <xf numFmtId="0" fontId="0" fillId="0" borderId="11" xfId="31" applyBorder="1" applyAlignment="1">
      <alignment horizontal="centerContinuous"/>
      <protection/>
    </xf>
    <xf numFmtId="0" fontId="0" fillId="0" borderId="5" xfId="31" applyFont="1" applyBorder="1" applyAlignment="1">
      <alignment horizontal="center" vertical="distributed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38" fontId="1" fillId="0" borderId="0" xfId="16" applyFont="1" applyFill="1" applyAlignment="1">
      <alignment/>
    </xf>
    <xf numFmtId="0" fontId="4" fillId="0" borderId="0" xfId="23" applyBorder="1" applyAlignment="1">
      <alignment horizontal="right"/>
      <protection/>
    </xf>
    <xf numFmtId="0" fontId="4" fillId="0" borderId="10" xfId="23" applyBorder="1" applyAlignment="1">
      <alignment horizontal="centerContinuous"/>
      <protection/>
    </xf>
    <xf numFmtId="0" fontId="9" fillId="0" borderId="13" xfId="0" applyFont="1" applyBorder="1" applyAlignment="1">
      <alignment horizontal="distributed"/>
    </xf>
    <xf numFmtId="0" fontId="9" fillId="0" borderId="6" xfId="0" applyFont="1" applyBorder="1" applyAlignment="1">
      <alignment/>
    </xf>
    <xf numFmtId="0" fontId="9" fillId="0" borderId="14" xfId="0" applyFont="1" applyBorder="1" applyAlignment="1">
      <alignment horizontal="distributed"/>
    </xf>
    <xf numFmtId="0" fontId="9" fillId="0" borderId="13" xfId="0" applyFont="1" applyBorder="1" applyAlignment="1">
      <alignment horizontal="left"/>
    </xf>
    <xf numFmtId="2" fontId="9" fillId="0" borderId="13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0" fontId="9" fillId="0" borderId="6" xfId="0" applyFont="1" applyBorder="1" applyAlignment="1">
      <alignment horizontal="distributed"/>
    </xf>
    <xf numFmtId="0" fontId="9" fillId="0" borderId="6" xfId="0" applyFont="1" applyBorder="1" applyAlignment="1">
      <alignment horizontal="left"/>
    </xf>
    <xf numFmtId="180" fontId="9" fillId="0" borderId="6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7" xfId="0" applyFont="1" applyBorder="1" applyAlignment="1">
      <alignment horizontal="distributed"/>
    </xf>
    <xf numFmtId="0" fontId="9" fillId="0" borderId="7" xfId="0" applyFont="1" applyBorder="1" applyAlignment="1">
      <alignment horizontal="left"/>
    </xf>
    <xf numFmtId="2" fontId="9" fillId="0" borderId="7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0" fontId="4" fillId="0" borderId="12" xfId="28" applyBorder="1">
      <alignment/>
      <protection/>
    </xf>
    <xf numFmtId="0" fontId="14" fillId="0" borderId="10" xfId="31" applyFont="1" applyBorder="1" applyAlignment="1">
      <alignment/>
      <protection/>
    </xf>
    <xf numFmtId="0" fontId="1" fillId="0" borderId="10" xfId="31" applyFont="1" applyBorder="1" applyAlignment="1">
      <alignment horizontal="center"/>
      <protection/>
    </xf>
    <xf numFmtId="0" fontId="0" fillId="0" borderId="10" xfId="31" applyBorder="1" applyAlignment="1">
      <alignment/>
      <protection/>
    </xf>
    <xf numFmtId="0" fontId="0" fillId="0" borderId="15" xfId="0" applyBorder="1" applyAlignment="1">
      <alignment horizontal="center"/>
    </xf>
    <xf numFmtId="180" fontId="0" fillId="0" borderId="0" xfId="16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0" fillId="0" borderId="18" xfId="0" applyBorder="1" applyAlignment="1">
      <alignment horizontal="center"/>
    </xf>
    <xf numFmtId="1" fontId="9" fillId="0" borderId="13" xfId="0" applyNumberFormat="1" applyFont="1" applyBorder="1" applyAlignment="1">
      <alignment/>
    </xf>
    <xf numFmtId="1" fontId="9" fillId="0" borderId="6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1" fontId="9" fillId="0" borderId="2" xfId="0" applyNumberFormat="1" applyFont="1" applyBorder="1" applyAlignment="1">
      <alignment/>
    </xf>
    <xf numFmtId="2" fontId="4" fillId="0" borderId="0" xfId="16" applyNumberFormat="1" applyAlignment="1">
      <alignment/>
    </xf>
    <xf numFmtId="212" fontId="9" fillId="0" borderId="6" xfId="0" applyNumberFormat="1" applyFont="1" applyBorder="1" applyAlignment="1">
      <alignment horizontal="right"/>
    </xf>
    <xf numFmtId="0" fontId="11" fillId="0" borderId="0" xfId="20" applyFont="1">
      <alignment/>
      <protection/>
    </xf>
    <xf numFmtId="0" fontId="13" fillId="0" borderId="0" xfId="20" applyFont="1" applyAlignment="1">
      <alignment horizontal="right"/>
      <protection/>
    </xf>
    <xf numFmtId="0" fontId="11" fillId="0" borderId="0" xfId="20" applyFont="1" applyBorder="1">
      <alignment/>
      <protection/>
    </xf>
    <xf numFmtId="38" fontId="4" fillId="0" borderId="0" xfId="16" applyAlignment="1">
      <alignment/>
    </xf>
    <xf numFmtId="0" fontId="12" fillId="0" borderId="2" xfId="20" applyFont="1" applyBorder="1" applyAlignment="1">
      <alignment horizontal="distributed"/>
      <protection/>
    </xf>
    <xf numFmtId="0" fontId="4" fillId="0" borderId="3" xfId="20" applyFont="1" applyBorder="1">
      <alignment/>
      <protection/>
    </xf>
    <xf numFmtId="0" fontId="9" fillId="0" borderId="0" xfId="0" applyFont="1" applyBorder="1" applyAlignment="1">
      <alignment/>
    </xf>
    <xf numFmtId="180" fontId="9" fillId="0" borderId="13" xfId="0" applyNumberFormat="1" applyFont="1" applyBorder="1" applyAlignment="1">
      <alignment/>
    </xf>
    <xf numFmtId="0" fontId="9" fillId="0" borderId="5" xfId="0" applyFont="1" applyBorder="1" applyAlignment="1">
      <alignment horizontal="distributed"/>
    </xf>
    <xf numFmtId="1" fontId="9" fillId="0" borderId="16" xfId="0" applyNumberFormat="1" applyFont="1" applyBorder="1" applyAlignment="1">
      <alignment/>
    </xf>
    <xf numFmtId="49" fontId="9" fillId="0" borderId="6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4" fillId="0" borderId="0" xfId="23" applyFont="1" applyBorder="1">
      <alignment/>
      <protection/>
    </xf>
    <xf numFmtId="180" fontId="0" fillId="0" borderId="3" xfId="16" applyNumberFormat="1" applyFont="1" applyBorder="1" applyAlignment="1">
      <alignment/>
    </xf>
    <xf numFmtId="0" fontId="0" fillId="0" borderId="0" xfId="0" applyBorder="1" applyAlignment="1">
      <alignment horizontal="right"/>
    </xf>
    <xf numFmtId="49" fontId="0" fillId="0" borderId="2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1" fillId="0" borderId="0" xfId="21" applyFont="1" applyBorder="1" applyAlignment="1">
      <alignment/>
      <protection/>
    </xf>
    <xf numFmtId="0" fontId="4" fillId="0" borderId="0" xfId="21" applyBorder="1">
      <alignment/>
      <protection/>
    </xf>
    <xf numFmtId="0" fontId="4" fillId="0" borderId="0" xfId="21" applyBorder="1" applyAlignment="1">
      <alignment horizontal="right"/>
      <protection/>
    </xf>
    <xf numFmtId="0" fontId="4" fillId="0" borderId="12" xfId="2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4" fillId="0" borderId="11" xfId="21" applyBorder="1" applyAlignment="1">
      <alignment horizontal="centerContinuous"/>
      <protection/>
    </xf>
    <xf numFmtId="0" fontId="4" fillId="0" borderId="19" xfId="21" applyBorder="1" applyAlignment="1">
      <alignment horizontal="centerContinuous"/>
      <protection/>
    </xf>
    <xf numFmtId="0" fontId="9" fillId="0" borderId="11" xfId="21" applyFont="1" applyBorder="1" applyAlignment="1">
      <alignment horizontal="centerContinuous"/>
      <protection/>
    </xf>
    <xf numFmtId="0" fontId="4" fillId="0" borderId="10" xfId="21" applyBorder="1" applyAlignment="1">
      <alignment horizontal="centerContinuous"/>
      <protection/>
    </xf>
    <xf numFmtId="0" fontId="11" fillId="0" borderId="0" xfId="24" applyFont="1" applyBorder="1">
      <alignment/>
      <protection/>
    </xf>
    <xf numFmtId="0" fontId="4" fillId="0" borderId="0" xfId="24" applyBorder="1">
      <alignment/>
      <protection/>
    </xf>
    <xf numFmtId="0" fontId="4" fillId="0" borderId="0" xfId="24" applyBorder="1" applyAlignment="1">
      <alignment horizontal="centerContinuous"/>
      <protection/>
    </xf>
    <xf numFmtId="0" fontId="4" fillId="0" borderId="0" xfId="24" applyBorder="1" applyAlignment="1">
      <alignment horizontal="right"/>
      <protection/>
    </xf>
    <xf numFmtId="0" fontId="4" fillId="0" borderId="20" xfId="24" applyBorder="1" applyAlignment="1">
      <alignment horizontal="centerContinuous"/>
      <protection/>
    </xf>
    <xf numFmtId="0" fontId="4" fillId="0" borderId="12" xfId="24" applyBorder="1" applyAlignment="1">
      <alignment horizontal="centerContinuous"/>
      <protection/>
    </xf>
    <xf numFmtId="0" fontId="4" fillId="0" borderId="10" xfId="24" applyFont="1" applyBorder="1" applyAlignment="1">
      <alignment horizontal="centerContinuous"/>
      <protection/>
    </xf>
    <xf numFmtId="0" fontId="4" fillId="0" borderId="19" xfId="24" applyBorder="1" applyAlignment="1">
      <alignment horizontal="centerContinuous"/>
      <protection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/>
    </xf>
    <xf numFmtId="180" fontId="0" fillId="0" borderId="21" xfId="0" applyNumberFormat="1" applyBorder="1" applyAlignment="1">
      <alignment/>
    </xf>
    <xf numFmtId="0" fontId="11" fillId="0" borderId="0" xfId="23" applyFont="1" applyBorder="1" applyAlignment="1">
      <alignment/>
      <protection/>
    </xf>
    <xf numFmtId="38" fontId="1" fillId="0" borderId="0" xfId="0" applyNumberFormat="1" applyFont="1" applyAlignment="1">
      <alignment/>
    </xf>
    <xf numFmtId="0" fontId="0" fillId="0" borderId="3" xfId="0" applyBorder="1" applyAlignment="1">
      <alignment horizontal="right"/>
    </xf>
    <xf numFmtId="0" fontId="0" fillId="0" borderId="1" xfId="29" applyFont="1" applyBorder="1">
      <alignment/>
      <protection/>
    </xf>
    <xf numFmtId="0" fontId="0" fillId="0" borderId="1" xfId="0" applyBorder="1" applyAlignment="1">
      <alignment horizontal="centerContinuous"/>
    </xf>
    <xf numFmtId="0" fontId="4" fillId="0" borderId="0" xfId="28" applyFont="1">
      <alignment/>
      <protection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パートタイム女子" xfId="20"/>
    <cellStyle name="標準_モデル賃金" xfId="21"/>
    <cellStyle name="標準_一般・パートタイム" xfId="22"/>
    <cellStyle name="標準_産業別給与時間" xfId="23"/>
    <cellStyle name="標準_産業別事業所数" xfId="24"/>
    <cellStyle name="標準_産業別就業者_1" xfId="25"/>
    <cellStyle name="標準_就業者人口" xfId="26"/>
    <cellStyle name="標準_就業者人口_1" xfId="27"/>
    <cellStyle name="標準_新規学卒" xfId="28"/>
    <cellStyle name="標準_人口増減_1" xfId="29"/>
    <cellStyle name="標準_適用法規別" xfId="30"/>
    <cellStyle name="標準_労働組合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"/>
    </sheetView>
  </sheetViews>
  <sheetFormatPr defaultColWidth="8.796875" defaultRowHeight="15"/>
  <cols>
    <col min="1" max="1" width="12.5" style="0" customWidth="1"/>
    <col min="2" max="2" width="14.19921875" style="0" customWidth="1"/>
    <col min="3" max="8" width="9.09765625" style="0" customWidth="1"/>
    <col min="9" max="9" width="9.69921875" style="0" customWidth="1"/>
    <col min="10" max="10" width="12.5" style="0" customWidth="1"/>
    <col min="11" max="11" width="9.09765625" style="0" customWidth="1"/>
    <col min="12" max="16384" width="11" style="0" customWidth="1"/>
  </cols>
  <sheetData>
    <row r="1" ht="14.25">
      <c r="A1" s="4" t="s">
        <v>0</v>
      </c>
    </row>
    <row r="2" spans="1:10" ht="15" thickBot="1">
      <c r="A2" s="5"/>
      <c r="B2" s="5"/>
      <c r="C2" s="5"/>
      <c r="D2" s="5"/>
      <c r="E2" s="5"/>
      <c r="F2" s="5"/>
      <c r="G2" s="5"/>
      <c r="H2" s="5"/>
      <c r="I2" s="5" t="s">
        <v>1</v>
      </c>
      <c r="J2" s="5"/>
    </row>
    <row r="3" spans="1:10" ht="21.75" customHeight="1" thickTop="1">
      <c r="A3" s="6"/>
      <c r="B3" s="95"/>
      <c r="C3" s="7" t="s">
        <v>2</v>
      </c>
      <c r="D3" s="7"/>
      <c r="E3" s="8"/>
      <c r="F3" s="314" t="s">
        <v>3</v>
      </c>
      <c r="G3" s="9" t="s">
        <v>4</v>
      </c>
      <c r="H3" s="7"/>
      <c r="I3" s="7"/>
      <c r="J3" s="10" t="s">
        <v>5</v>
      </c>
    </row>
    <row r="4" spans="1:10" ht="21.75" customHeight="1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2" t="s">
        <v>14</v>
      </c>
      <c r="J4" s="13" t="s">
        <v>15</v>
      </c>
    </row>
    <row r="5" spans="1:10" ht="14.25">
      <c r="A5" s="14" t="s">
        <v>16</v>
      </c>
      <c r="B5" s="15">
        <v>249323</v>
      </c>
      <c r="C5" s="15">
        <f>SUM(D5:E5)</f>
        <v>1362750</v>
      </c>
      <c r="D5" s="15">
        <v>673525</v>
      </c>
      <c r="E5" s="15">
        <v>689225</v>
      </c>
      <c r="F5" s="315">
        <v>97.7</v>
      </c>
      <c r="G5" s="16">
        <v>38.8</v>
      </c>
      <c r="H5" s="16">
        <v>56.4</v>
      </c>
      <c r="I5" s="16">
        <v>4.8</v>
      </c>
      <c r="J5" s="16">
        <f>C5/B5</f>
        <v>5.4658013901645655</v>
      </c>
    </row>
    <row r="6" spans="1:10" ht="14.25">
      <c r="A6" s="14" t="s">
        <v>17</v>
      </c>
      <c r="B6" s="15">
        <v>257066</v>
      </c>
      <c r="C6" s="15">
        <f>SUM(D6:E6)</f>
        <v>1437596</v>
      </c>
      <c r="D6" s="15">
        <v>710606</v>
      </c>
      <c r="E6" s="15">
        <v>726990</v>
      </c>
      <c r="F6" s="315">
        <v>97.7</v>
      </c>
      <c r="G6" s="16">
        <v>40</v>
      </c>
      <c r="H6" s="16">
        <v>55.4</v>
      </c>
      <c r="I6" s="16">
        <v>4.6</v>
      </c>
      <c r="J6" s="16">
        <f>C6/B6</f>
        <v>5.592322594197599</v>
      </c>
    </row>
    <row r="7" spans="1:10" ht="14.25">
      <c r="A7" s="14" t="s">
        <v>18</v>
      </c>
      <c r="B7" s="15">
        <v>261966</v>
      </c>
      <c r="C7" s="15">
        <f aca="true" t="shared" si="0" ref="C7:C12">SUM(D7:E7)</f>
        <v>1508150</v>
      </c>
      <c r="D7" s="15">
        <v>742342</v>
      </c>
      <c r="E7" s="15">
        <v>765808</v>
      </c>
      <c r="F7" s="315">
        <v>96.9</v>
      </c>
      <c r="G7" s="16">
        <v>40.7</v>
      </c>
      <c r="H7" s="16">
        <v>54.9</v>
      </c>
      <c r="I7" s="16">
        <v>4.4</v>
      </c>
      <c r="J7" s="16">
        <f>C7/B7</f>
        <v>5.757044807341411</v>
      </c>
    </row>
    <row r="8" spans="1:10" ht="14.25">
      <c r="A8" s="14" t="s">
        <v>19</v>
      </c>
      <c r="B8" s="15">
        <v>270162</v>
      </c>
      <c r="C8" s="15">
        <f t="shared" si="0"/>
        <v>1581563</v>
      </c>
      <c r="D8" s="15">
        <v>778732</v>
      </c>
      <c r="E8" s="15">
        <v>802831</v>
      </c>
      <c r="F8" s="315">
        <v>97</v>
      </c>
      <c r="G8" s="16">
        <v>41.2</v>
      </c>
      <c r="H8" s="16">
        <v>54.4</v>
      </c>
      <c r="I8" s="16">
        <v>4.5</v>
      </c>
      <c r="J8" s="16">
        <f>C8/B8</f>
        <v>5.854128263782472</v>
      </c>
    </row>
    <row r="9" spans="1:10" ht="14.25">
      <c r="A9" s="14" t="s">
        <v>20</v>
      </c>
      <c r="B9" s="15">
        <v>275039</v>
      </c>
      <c r="C9" s="15">
        <f t="shared" si="0"/>
        <v>1625521</v>
      </c>
      <c r="D9" s="15">
        <v>799788</v>
      </c>
      <c r="E9" s="15">
        <v>825733</v>
      </c>
      <c r="F9" s="315">
        <v>96.9</v>
      </c>
      <c r="G9" s="16">
        <v>40.5</v>
      </c>
      <c r="H9" s="16">
        <v>54.9</v>
      </c>
      <c r="I9" s="16">
        <v>4.6</v>
      </c>
      <c r="J9" s="16">
        <f>C9/B9</f>
        <v>5.910147288202764</v>
      </c>
    </row>
    <row r="10" spans="1:10" ht="14.25">
      <c r="A10" s="14"/>
      <c r="B10" s="15"/>
      <c r="C10" s="15"/>
      <c r="D10" s="15"/>
      <c r="E10" s="15"/>
      <c r="F10" s="315"/>
      <c r="G10" s="16"/>
      <c r="H10" s="16"/>
      <c r="I10" s="16"/>
      <c r="J10" s="16"/>
    </row>
    <row r="11" spans="1:10" ht="14.25">
      <c r="A11" s="14">
        <v>20</v>
      </c>
      <c r="B11" s="17" t="s">
        <v>21</v>
      </c>
      <c r="C11" s="15">
        <f t="shared" si="0"/>
        <v>1957356</v>
      </c>
      <c r="D11" s="15">
        <v>906765</v>
      </c>
      <c r="E11" s="15">
        <v>1050591</v>
      </c>
      <c r="F11" s="315">
        <v>86.3</v>
      </c>
      <c r="G11" s="16">
        <v>40.2</v>
      </c>
      <c r="H11" s="16">
        <v>55.2</v>
      </c>
      <c r="I11" s="16">
        <v>4.6</v>
      </c>
      <c r="J11" s="17" t="s">
        <v>21</v>
      </c>
    </row>
    <row r="12" spans="1:10" ht="14.25">
      <c r="A12" s="14" t="s">
        <v>22</v>
      </c>
      <c r="B12" s="15">
        <v>358902</v>
      </c>
      <c r="C12" s="15">
        <f t="shared" si="0"/>
        <v>2062394</v>
      </c>
      <c r="D12" s="15">
        <v>1006823</v>
      </c>
      <c r="E12" s="15">
        <v>1055571</v>
      </c>
      <c r="F12" s="315">
        <v>95.4</v>
      </c>
      <c r="G12" s="16">
        <v>37.9</v>
      </c>
      <c r="H12" s="16">
        <v>57.6</v>
      </c>
      <c r="I12" s="16">
        <v>4.6</v>
      </c>
      <c r="J12" s="16">
        <f>C12/B12</f>
        <v>5.746398738374264</v>
      </c>
    </row>
    <row r="13" spans="1:10" ht="14.25">
      <c r="A13" s="14" t="s">
        <v>23</v>
      </c>
      <c r="B13" s="15">
        <v>370577</v>
      </c>
      <c r="C13" s="15">
        <f aca="true" t="shared" si="1" ref="C13:C18">SUM(D13:E13)</f>
        <v>2095237</v>
      </c>
      <c r="D13" s="15">
        <v>1016756</v>
      </c>
      <c r="E13" s="15">
        <v>1078481</v>
      </c>
      <c r="F13" s="315">
        <v>94.3</v>
      </c>
      <c r="G13" s="16">
        <v>36.8</v>
      </c>
      <c r="H13" s="16">
        <v>58</v>
      </c>
      <c r="I13" s="16">
        <v>5.1</v>
      </c>
      <c r="J13" s="16">
        <f>C13/B13</f>
        <v>5.653985541466416</v>
      </c>
    </row>
    <row r="14" spans="1:10" ht="14.25">
      <c r="A14" s="14" t="s">
        <v>24</v>
      </c>
      <c r="B14" s="15">
        <v>398636</v>
      </c>
      <c r="C14" s="15">
        <f t="shared" si="1"/>
        <v>2051137</v>
      </c>
      <c r="D14" s="15">
        <v>986836</v>
      </c>
      <c r="E14" s="15">
        <v>1064301</v>
      </c>
      <c r="F14" s="315">
        <v>92.7</v>
      </c>
      <c r="G14" s="16">
        <v>35.1</v>
      </c>
      <c r="H14" s="16">
        <v>58.9</v>
      </c>
      <c r="I14" s="16">
        <v>5.9</v>
      </c>
      <c r="J14" s="16">
        <f>C14/B14</f>
        <v>5.1453882740143895</v>
      </c>
    </row>
    <row r="15" spans="1:10" ht="14.25">
      <c r="A15" s="14" t="s">
        <v>25</v>
      </c>
      <c r="B15" s="15">
        <v>424249</v>
      </c>
      <c r="C15" s="15">
        <f t="shared" si="1"/>
        <v>1983754</v>
      </c>
      <c r="D15" s="15">
        <v>954988</v>
      </c>
      <c r="E15" s="15">
        <v>1028766</v>
      </c>
      <c r="F15" s="315">
        <v>92.8</v>
      </c>
      <c r="G15" s="16">
        <v>30.7</v>
      </c>
      <c r="H15" s="16">
        <v>62.5</v>
      </c>
      <c r="I15" s="16">
        <v>6.8</v>
      </c>
      <c r="J15" s="16">
        <f>C15/B15</f>
        <v>4.6759190946826035</v>
      </c>
    </row>
    <row r="16" spans="1:10" ht="14.25">
      <c r="A16" s="14"/>
      <c r="B16" s="15"/>
      <c r="C16" s="15"/>
      <c r="D16" s="15"/>
      <c r="E16" s="15"/>
      <c r="F16" s="315"/>
      <c r="G16" s="16"/>
      <c r="H16" s="16"/>
      <c r="I16" s="16"/>
      <c r="J16" s="16"/>
    </row>
    <row r="17" spans="1:10" ht="14.25">
      <c r="A17" s="14" t="s">
        <v>26</v>
      </c>
      <c r="B17" s="15">
        <v>459932</v>
      </c>
      <c r="C17" s="15">
        <f t="shared" si="1"/>
        <v>1946077</v>
      </c>
      <c r="D17" s="15">
        <v>936202</v>
      </c>
      <c r="E17" s="15">
        <v>1009875</v>
      </c>
      <c r="F17" s="315">
        <v>92.7</v>
      </c>
      <c r="G17" s="16">
        <v>26.1</v>
      </c>
      <c r="H17" s="16">
        <v>65.9</v>
      </c>
      <c r="I17" s="16">
        <v>8</v>
      </c>
      <c r="J17" s="16">
        <f>C17/B17</f>
        <v>4.2312276597410055</v>
      </c>
    </row>
    <row r="18" spans="1:10" ht="14.25">
      <c r="A18" s="14" t="s">
        <v>27</v>
      </c>
      <c r="B18" s="15">
        <v>502786</v>
      </c>
      <c r="C18" s="15">
        <f t="shared" si="1"/>
        <v>1970616</v>
      </c>
      <c r="D18" s="15">
        <v>953449</v>
      </c>
      <c r="E18" s="15">
        <v>1017167</v>
      </c>
      <c r="F18" s="315">
        <v>93.7</v>
      </c>
      <c r="G18" s="16">
        <v>24</v>
      </c>
      <c r="H18" s="16">
        <v>66.8</v>
      </c>
      <c r="I18" s="16">
        <v>9.2</v>
      </c>
      <c r="J18" s="16">
        <f>C18/B18</f>
        <v>3.91939314141603</v>
      </c>
    </row>
    <row r="19" spans="1:10" ht="14.25">
      <c r="A19" s="14" t="s">
        <v>28</v>
      </c>
      <c r="B19" s="15">
        <v>550442</v>
      </c>
      <c r="C19" s="15">
        <f>SUM(D19:E19)</f>
        <v>2035272</v>
      </c>
      <c r="D19" s="15">
        <v>990575</v>
      </c>
      <c r="E19" s="15">
        <v>1044697</v>
      </c>
      <c r="F19" s="315">
        <v>94.8</v>
      </c>
      <c r="G19" s="16">
        <v>22.9</v>
      </c>
      <c r="H19" s="16">
        <v>66.6</v>
      </c>
      <c r="I19" s="16">
        <v>10.5</v>
      </c>
      <c r="J19" s="16">
        <f>C19/B19</f>
        <v>3.697523081450907</v>
      </c>
    </row>
    <row r="20" spans="1:10" ht="14.25">
      <c r="A20" s="14" t="s">
        <v>29</v>
      </c>
      <c r="B20" s="15">
        <v>574968</v>
      </c>
      <c r="C20" s="15">
        <f>SUM(D20:E20)</f>
        <v>2080304</v>
      </c>
      <c r="D20" s="15">
        <v>1012456</v>
      </c>
      <c r="E20" s="15">
        <v>1067848</v>
      </c>
      <c r="F20" s="315">
        <v>94.8</v>
      </c>
      <c r="G20" s="16">
        <v>22.1</v>
      </c>
      <c r="H20" s="16">
        <v>65.9</v>
      </c>
      <c r="I20" s="16">
        <v>11.9</v>
      </c>
      <c r="J20" s="16">
        <f>C20/B20</f>
        <v>3.6181213563189605</v>
      </c>
    </row>
    <row r="21" spans="1:10" ht="14.25">
      <c r="A21" s="14" t="s">
        <v>30</v>
      </c>
      <c r="B21" s="15">
        <v>606936</v>
      </c>
      <c r="C21" s="15">
        <f>SUM(D21:E21)</f>
        <v>2104058</v>
      </c>
      <c r="D21" s="15">
        <v>1024354</v>
      </c>
      <c r="E21" s="15">
        <v>1079704</v>
      </c>
      <c r="F21" s="315">
        <v>94.9</v>
      </c>
      <c r="G21" s="16">
        <v>20.1</v>
      </c>
      <c r="H21" s="16">
        <v>65.5</v>
      </c>
      <c r="I21" s="16">
        <v>14.3</v>
      </c>
      <c r="J21" s="16">
        <f>C21/B21</f>
        <v>3.4666884152530084</v>
      </c>
    </row>
    <row r="22" spans="1:10" ht="14.25">
      <c r="A22" s="14"/>
      <c r="B22" s="15"/>
      <c r="C22" s="15"/>
      <c r="D22" s="15"/>
      <c r="E22" s="15"/>
      <c r="F22" s="315"/>
      <c r="G22" s="16"/>
      <c r="H22" s="16"/>
      <c r="I22" s="16"/>
      <c r="J22" s="16"/>
    </row>
    <row r="23" spans="1:10" ht="14.25">
      <c r="A23" s="14" t="s">
        <v>31</v>
      </c>
      <c r="B23" s="15">
        <v>653814</v>
      </c>
      <c r="C23" s="15">
        <f>SUM(D23:E23)</f>
        <v>2133592</v>
      </c>
      <c r="D23" s="15">
        <v>1042030</v>
      </c>
      <c r="E23" s="15">
        <v>1091562</v>
      </c>
      <c r="F23" s="315">
        <v>95.5</v>
      </c>
      <c r="G23" s="16">
        <v>17.9</v>
      </c>
      <c r="H23" s="16">
        <v>64.7</v>
      </c>
      <c r="I23" s="16">
        <v>17.4</v>
      </c>
      <c r="J23" s="16">
        <f>C23/B23</f>
        <v>3.263301183517025</v>
      </c>
    </row>
    <row r="24" spans="1:10" ht="14.25">
      <c r="A24" s="6">
        <v>8</v>
      </c>
      <c r="B24" s="15">
        <v>662123</v>
      </c>
      <c r="C24" s="15">
        <f>SUM(D24:E24)</f>
        <v>2136464</v>
      </c>
      <c r="D24" s="15">
        <v>1043683</v>
      </c>
      <c r="E24" s="15">
        <v>1092781</v>
      </c>
      <c r="F24" s="315">
        <v>95.5</v>
      </c>
      <c r="G24" s="16">
        <v>17.5</v>
      </c>
      <c r="H24" s="16">
        <v>64.5</v>
      </c>
      <c r="I24" s="16">
        <v>18</v>
      </c>
      <c r="J24" s="19">
        <v>3.2</v>
      </c>
    </row>
    <row r="25" spans="1:10" ht="14.25">
      <c r="A25" s="6">
        <v>9</v>
      </c>
      <c r="B25" s="18">
        <v>670399</v>
      </c>
      <c r="C25" s="18">
        <f>SUM(D25:E25)</f>
        <v>2137406</v>
      </c>
      <c r="D25" s="18">
        <v>1043981</v>
      </c>
      <c r="E25" s="18">
        <v>1093425</v>
      </c>
      <c r="F25" s="315">
        <v>95.5</v>
      </c>
      <c r="G25" s="19">
        <v>17.2</v>
      </c>
      <c r="H25" s="19">
        <v>64.3</v>
      </c>
      <c r="I25" s="19">
        <v>18.6</v>
      </c>
      <c r="J25" s="19">
        <f>C25/B25</f>
        <v>3.1882595290267437</v>
      </c>
    </row>
    <row r="26" spans="1:10" ht="14.25">
      <c r="A26" s="6">
        <v>10</v>
      </c>
      <c r="B26" s="18">
        <v>678414</v>
      </c>
      <c r="C26" s="18">
        <v>2136629</v>
      </c>
      <c r="D26" s="18">
        <v>1043428</v>
      </c>
      <c r="E26" s="18">
        <v>1093201</v>
      </c>
      <c r="F26" s="284">
        <v>95.4</v>
      </c>
      <c r="G26" s="284">
        <v>16.8</v>
      </c>
      <c r="H26" s="284">
        <v>64.1</v>
      </c>
      <c r="I26" s="284">
        <v>19.2</v>
      </c>
      <c r="J26" s="284">
        <f>C26/B26</f>
        <v>3.149447092778156</v>
      </c>
    </row>
    <row r="27" spans="1:10" ht="14.25">
      <c r="A27" s="2"/>
      <c r="B27" s="18"/>
      <c r="C27" s="18"/>
      <c r="D27" s="18"/>
      <c r="E27" s="18"/>
      <c r="F27" s="18"/>
      <c r="G27" s="19"/>
      <c r="H27" s="19"/>
      <c r="I27" s="19"/>
      <c r="J27" s="19"/>
    </row>
    <row r="28" spans="1:11" ht="14.25">
      <c r="A28" s="20" t="s">
        <v>32</v>
      </c>
      <c r="B28" s="21"/>
      <c r="C28" s="21"/>
      <c r="D28" s="21" t="s">
        <v>1</v>
      </c>
      <c r="E28" s="21"/>
      <c r="F28" s="21"/>
      <c r="G28" s="21"/>
      <c r="H28" s="22"/>
      <c r="I28" s="22"/>
      <c r="J28" s="22"/>
      <c r="K28" s="22"/>
    </row>
    <row r="29" spans="1:10" ht="14.25">
      <c r="A29" s="341" t="s">
        <v>33</v>
      </c>
      <c r="B29" s="342" t="s">
        <v>34</v>
      </c>
      <c r="C29" s="18">
        <v>2143308</v>
      </c>
      <c r="D29" s="18">
        <v>1046750</v>
      </c>
      <c r="E29" s="18">
        <v>1096558</v>
      </c>
      <c r="F29" s="284">
        <v>95.5</v>
      </c>
      <c r="G29" s="19">
        <v>16.1</v>
      </c>
      <c r="H29" s="19">
        <v>63.9</v>
      </c>
      <c r="I29" s="19">
        <v>20</v>
      </c>
      <c r="J29" s="45" t="s">
        <v>35</v>
      </c>
    </row>
    <row r="30" spans="1:10" ht="14.25">
      <c r="A30" s="2">
        <v>17</v>
      </c>
      <c r="B30" s="342" t="s">
        <v>36</v>
      </c>
      <c r="C30" s="18">
        <v>2148408</v>
      </c>
      <c r="D30" s="18">
        <v>1050311</v>
      </c>
      <c r="E30" s="18">
        <v>1098097</v>
      </c>
      <c r="F30" s="284">
        <v>95.6</v>
      </c>
      <c r="G30" s="19">
        <v>15.3</v>
      </c>
      <c r="H30" s="19">
        <v>63.2</v>
      </c>
      <c r="I30" s="19">
        <v>21.6</v>
      </c>
      <c r="J30" s="45" t="s">
        <v>35</v>
      </c>
    </row>
    <row r="31" spans="1:10" ht="14.25">
      <c r="A31" s="2">
        <v>22</v>
      </c>
      <c r="B31" s="342" t="s">
        <v>37</v>
      </c>
      <c r="C31" s="18">
        <v>2144464</v>
      </c>
      <c r="D31" s="18">
        <v>1050279</v>
      </c>
      <c r="E31" s="18">
        <v>1094185</v>
      </c>
      <c r="F31" s="284">
        <v>96</v>
      </c>
      <c r="G31" s="19">
        <v>15</v>
      </c>
      <c r="H31" s="19">
        <v>62.4</v>
      </c>
      <c r="I31" s="19">
        <v>22.6</v>
      </c>
      <c r="J31" s="45" t="s">
        <v>35</v>
      </c>
    </row>
    <row r="32" spans="1:10" ht="14.25">
      <c r="A32" s="2">
        <v>27</v>
      </c>
      <c r="B32" s="342" t="s">
        <v>38</v>
      </c>
      <c r="C32" s="18">
        <v>2127892</v>
      </c>
      <c r="D32" s="18">
        <v>1044411</v>
      </c>
      <c r="E32" s="18">
        <v>1083481</v>
      </c>
      <c r="F32" s="284">
        <v>96.4</v>
      </c>
      <c r="G32" s="19">
        <v>14.9</v>
      </c>
      <c r="H32" s="19">
        <v>60.3</v>
      </c>
      <c r="I32" s="19">
        <v>24.7</v>
      </c>
      <c r="J32" s="45" t="s">
        <v>35</v>
      </c>
    </row>
    <row r="33" spans="1:10" ht="14.25">
      <c r="A33" s="2">
        <v>32</v>
      </c>
      <c r="B33" s="342" t="s">
        <v>39</v>
      </c>
      <c r="C33" s="18">
        <v>2096529</v>
      </c>
      <c r="D33" s="18">
        <v>1031912</v>
      </c>
      <c r="E33" s="18">
        <v>1064617</v>
      </c>
      <c r="F33" s="284">
        <v>96.9</v>
      </c>
      <c r="G33" s="19">
        <v>14.7</v>
      </c>
      <c r="H33" s="19">
        <v>58.7</v>
      </c>
      <c r="I33" s="19">
        <v>26.6</v>
      </c>
      <c r="J33" s="45" t="s">
        <v>35</v>
      </c>
    </row>
    <row r="34" spans="1:10" ht="14.25">
      <c r="A34" s="24">
        <v>37</v>
      </c>
      <c r="B34" s="343" t="s">
        <v>40</v>
      </c>
      <c r="C34" s="21">
        <v>2054160</v>
      </c>
      <c r="D34" s="21">
        <v>1013731</v>
      </c>
      <c r="E34" s="21">
        <v>1040429</v>
      </c>
      <c r="F34" s="340">
        <v>97.4</v>
      </c>
      <c r="G34" s="22">
        <v>14.3</v>
      </c>
      <c r="H34" s="22">
        <v>58.2</v>
      </c>
      <c r="I34" s="22">
        <v>27.5</v>
      </c>
      <c r="J34" s="373" t="s">
        <v>35</v>
      </c>
    </row>
    <row r="35" ht="14.25">
      <c r="A35" t="s">
        <v>41</v>
      </c>
    </row>
    <row r="36" ht="14.25">
      <c r="A36" t="s">
        <v>42</v>
      </c>
    </row>
    <row r="37" ht="14.25">
      <c r="A37" t="s">
        <v>43</v>
      </c>
    </row>
    <row r="38" ht="14.25">
      <c r="A38" t="s">
        <v>44</v>
      </c>
    </row>
  </sheetData>
  <printOptions/>
  <pageMargins left="0.984251968503937" right="0.7874015748031497" top="0.984251968503937" bottom="0.984251968503937" header="0.5118110236220472" footer="0.5118110236220472"/>
  <pageSetup orientation="portrait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8.796875" defaultRowHeight="15"/>
  <cols>
    <col min="1" max="1" width="19" style="97" customWidth="1"/>
    <col min="2" max="4" width="8.59765625" style="0" customWidth="1"/>
    <col min="5" max="5" width="7.19921875" style="0" customWidth="1"/>
    <col min="6" max="7" width="6.59765625" style="0" customWidth="1"/>
    <col min="8" max="16384" width="11" style="0" customWidth="1"/>
  </cols>
  <sheetData>
    <row r="1" ht="17.25">
      <c r="A1" s="91" t="s">
        <v>221</v>
      </c>
    </row>
    <row r="2" spans="1:7" ht="15" thickBot="1">
      <c r="A2" s="92"/>
      <c r="B2" s="5"/>
      <c r="C2" s="5"/>
      <c r="D2" s="5"/>
      <c r="E2" s="5"/>
      <c r="F2" s="5" t="s">
        <v>222</v>
      </c>
      <c r="G2" s="5"/>
    </row>
    <row r="3" spans="1:7" ht="15" thickTop="1">
      <c r="A3" s="98" t="s">
        <v>49</v>
      </c>
      <c r="B3" s="24" t="s">
        <v>205</v>
      </c>
      <c r="C3" s="24"/>
      <c r="D3" s="23"/>
      <c r="E3" s="24" t="s">
        <v>206</v>
      </c>
      <c r="F3" s="24"/>
      <c r="G3" s="24"/>
    </row>
    <row r="4" spans="1:7" ht="14.25">
      <c r="A4" s="8"/>
      <c r="B4" s="11" t="s">
        <v>207</v>
      </c>
      <c r="C4" s="11" t="s">
        <v>51</v>
      </c>
      <c r="D4" s="35">
        <v>7</v>
      </c>
      <c r="E4" s="94" t="s">
        <v>207</v>
      </c>
      <c r="F4" s="94" t="s">
        <v>51</v>
      </c>
      <c r="G4" s="99">
        <v>7</v>
      </c>
    </row>
    <row r="5" ht="14.25">
      <c r="A5" s="28"/>
    </row>
    <row r="6" spans="1:7" ht="14.25">
      <c r="A6" s="29" t="s">
        <v>223</v>
      </c>
      <c r="B6" s="39">
        <f>+B10+B12+B13+B14+B17+B19</f>
        <v>573668</v>
      </c>
      <c r="C6" s="39">
        <f>+C10+C12+C13+C14+C17+C19</f>
        <v>603712</v>
      </c>
      <c r="D6" s="39">
        <f>+D10+D12+D13+D14+D17+D19</f>
        <v>652011</v>
      </c>
      <c r="E6" s="42">
        <f>B6/$B$6*100</f>
        <v>100</v>
      </c>
      <c r="F6" s="42">
        <f>C6/$C$6*100</f>
        <v>100</v>
      </c>
      <c r="G6" s="42">
        <f>D6/$D$6*100</f>
        <v>100</v>
      </c>
    </row>
    <row r="7" spans="1:4" ht="14.25">
      <c r="A7" s="28"/>
      <c r="B7" s="15"/>
      <c r="C7" s="15"/>
      <c r="D7" s="39"/>
    </row>
    <row r="8" spans="1:7" ht="14.25">
      <c r="A8" s="100" t="s">
        <v>224</v>
      </c>
      <c r="B8" s="15">
        <f>B10+B12+B13+B14</f>
        <v>483481</v>
      </c>
      <c r="C8" s="15">
        <f>C10+C12+C13+C14</f>
        <v>496683</v>
      </c>
      <c r="D8" s="39">
        <f>D10+D12+D13+D14</f>
        <v>515626</v>
      </c>
      <c r="E8" s="31">
        <f aca="true" t="shared" si="0" ref="E8:E15">B8/$B$6*100</f>
        <v>84.27888604558734</v>
      </c>
      <c r="F8" s="31">
        <f aca="true" t="shared" si="1" ref="F8:F15">C8/$C$6*100</f>
        <v>82.27151356938408</v>
      </c>
      <c r="G8" s="42">
        <f aca="true" t="shared" si="2" ref="G8:G15">D8/$D$6*100</f>
        <v>79.08240811888143</v>
      </c>
    </row>
    <row r="9" spans="1:7" ht="14.25">
      <c r="A9" s="101" t="s">
        <v>225</v>
      </c>
      <c r="B9" s="15">
        <f>B10+B12+B13</f>
        <v>301852</v>
      </c>
      <c r="C9" s="15">
        <f>C10+C12+C13</f>
        <v>315642</v>
      </c>
      <c r="D9" s="39">
        <f>D10+D12+D13</f>
        <v>337049</v>
      </c>
      <c r="E9" s="31">
        <f t="shared" si="0"/>
        <v>52.61789048718074</v>
      </c>
      <c r="F9" s="31">
        <f t="shared" si="1"/>
        <v>52.28353917099544</v>
      </c>
      <c r="G9" s="42">
        <f t="shared" si="2"/>
        <v>51.693759767856676</v>
      </c>
    </row>
    <row r="10" spans="1:7" ht="14.25">
      <c r="A10" s="102" t="s">
        <v>226</v>
      </c>
      <c r="B10" s="15">
        <v>73112</v>
      </c>
      <c r="C10" s="15">
        <v>86257</v>
      </c>
      <c r="D10" s="39">
        <v>102415</v>
      </c>
      <c r="E10" s="31">
        <f t="shared" si="0"/>
        <v>12.74465370214131</v>
      </c>
      <c r="F10" s="31">
        <f t="shared" si="1"/>
        <v>14.28777297784374</v>
      </c>
      <c r="G10" s="42">
        <f t="shared" si="2"/>
        <v>15.70755708109219</v>
      </c>
    </row>
    <row r="11" spans="1:7" ht="18" customHeight="1">
      <c r="A11" s="103" t="s">
        <v>227</v>
      </c>
      <c r="B11" s="15">
        <v>12252</v>
      </c>
      <c r="C11" s="18">
        <v>19799</v>
      </c>
      <c r="D11" s="39">
        <v>30414</v>
      </c>
      <c r="E11" s="31">
        <f t="shared" si="0"/>
        <v>2.1357300738406186</v>
      </c>
      <c r="F11" s="31">
        <f t="shared" si="1"/>
        <v>3.279543888476625</v>
      </c>
      <c r="G11" s="42">
        <f t="shared" si="2"/>
        <v>4.664645228378049</v>
      </c>
    </row>
    <row r="12" spans="1:7" ht="14.25">
      <c r="A12" s="95" t="s">
        <v>228</v>
      </c>
      <c r="B12" s="15">
        <v>192610</v>
      </c>
      <c r="C12" s="15">
        <v>188540</v>
      </c>
      <c r="D12" s="39">
        <v>188445</v>
      </c>
      <c r="E12" s="31">
        <f t="shared" si="0"/>
        <v>33.575168913029835</v>
      </c>
      <c r="F12" s="31">
        <f t="shared" si="1"/>
        <v>31.2301229725432</v>
      </c>
      <c r="G12" s="42">
        <f t="shared" si="2"/>
        <v>28.902119749513428</v>
      </c>
    </row>
    <row r="13" spans="1:7" ht="14.25">
      <c r="A13" s="95" t="s">
        <v>229</v>
      </c>
      <c r="B13" s="15">
        <f>4963+31167</f>
        <v>36130</v>
      </c>
      <c r="C13" s="15">
        <f>5774+35071</f>
        <v>40845</v>
      </c>
      <c r="D13" s="39">
        <f>6692+39497</f>
        <v>46189</v>
      </c>
      <c r="E13" s="31">
        <f t="shared" si="0"/>
        <v>6.298067872009594</v>
      </c>
      <c r="F13" s="31">
        <f t="shared" si="1"/>
        <v>6.765643220608503</v>
      </c>
      <c r="G13" s="42">
        <f t="shared" si="2"/>
        <v>7.0840829372510585</v>
      </c>
    </row>
    <row r="14" spans="1:7" ht="14.25">
      <c r="A14" s="104" t="s">
        <v>230</v>
      </c>
      <c r="B14" s="15">
        <v>181629</v>
      </c>
      <c r="C14" s="15">
        <v>181041</v>
      </c>
      <c r="D14" s="39">
        <v>178577</v>
      </c>
      <c r="E14" s="31">
        <f t="shared" si="0"/>
        <v>31.660995558406608</v>
      </c>
      <c r="F14" s="31">
        <f t="shared" si="1"/>
        <v>29.987974398388634</v>
      </c>
      <c r="G14" s="42">
        <f t="shared" si="2"/>
        <v>27.388648351024752</v>
      </c>
    </row>
    <row r="15" spans="1:7" ht="14.25">
      <c r="A15" s="95" t="s">
        <v>231</v>
      </c>
      <c r="B15" s="15">
        <f>56420+54912+30242</f>
        <v>141574</v>
      </c>
      <c r="C15" s="15">
        <f>58670+52970+26978</f>
        <v>138618</v>
      </c>
      <c r="D15" s="39">
        <f>56420+51968+23902</f>
        <v>132290</v>
      </c>
      <c r="E15" s="31">
        <f t="shared" si="0"/>
        <v>24.678734041292174</v>
      </c>
      <c r="F15" s="31">
        <f t="shared" si="1"/>
        <v>22.960948266723204</v>
      </c>
      <c r="G15" s="42">
        <f t="shared" si="2"/>
        <v>20.289534992507797</v>
      </c>
    </row>
    <row r="16" spans="1:7" ht="14.25">
      <c r="A16" s="95"/>
      <c r="B16" s="15"/>
      <c r="C16" s="15"/>
      <c r="D16" s="39"/>
      <c r="E16" s="31" t="s">
        <v>1</v>
      </c>
      <c r="F16" s="31" t="s">
        <v>1</v>
      </c>
      <c r="G16" s="42" t="s">
        <v>1</v>
      </c>
    </row>
    <row r="17" spans="1:7" ht="14.25">
      <c r="A17" s="105" t="s">
        <v>232</v>
      </c>
      <c r="B17" s="15">
        <v>662</v>
      </c>
      <c r="C17" s="15">
        <v>631</v>
      </c>
      <c r="D17" s="39">
        <v>1260</v>
      </c>
      <c r="E17" s="31">
        <f>B17/$B$6*100</f>
        <v>0.11539775619347777</v>
      </c>
      <c r="F17" s="31">
        <f>C17/$C$6*100</f>
        <v>0.10452003604367645</v>
      </c>
      <c r="G17" s="42">
        <f>D17/$D$6*100</f>
        <v>0.1932482734187</v>
      </c>
    </row>
    <row r="18" spans="1:7" ht="14.25">
      <c r="A18" s="28"/>
      <c r="B18" s="15"/>
      <c r="C18" s="15"/>
      <c r="D18" s="39"/>
      <c r="E18" s="31" t="s">
        <v>1</v>
      </c>
      <c r="F18" s="31" t="s">
        <v>1</v>
      </c>
      <c r="G18" s="42" t="s">
        <v>1</v>
      </c>
    </row>
    <row r="19" spans="1:7" ht="14.25">
      <c r="A19" s="100" t="s">
        <v>233</v>
      </c>
      <c r="B19" s="15">
        <v>89525</v>
      </c>
      <c r="C19" s="15">
        <v>106398</v>
      </c>
      <c r="D19" s="39">
        <v>135125</v>
      </c>
      <c r="E19" s="31">
        <f>B19/$B$6*100</f>
        <v>15.60571619821918</v>
      </c>
      <c r="F19" s="31">
        <f>C19/$C$6*100</f>
        <v>17.623966394572246</v>
      </c>
      <c r="G19" s="42">
        <f>D19/$D$6*100</f>
        <v>20.72434360769987</v>
      </c>
    </row>
    <row r="20" spans="1:7" ht="14.25">
      <c r="A20" s="102" t="s">
        <v>234</v>
      </c>
      <c r="B20" s="15">
        <v>14718</v>
      </c>
      <c r="C20" s="15">
        <v>21055</v>
      </c>
      <c r="D20" s="39">
        <v>28970</v>
      </c>
      <c r="E20" s="31">
        <f>B20/$B$6*100</f>
        <v>2.565595431503936</v>
      </c>
      <c r="F20" s="31">
        <f>C20/$C$6*100</f>
        <v>3.4875901091911374</v>
      </c>
      <c r="G20" s="42">
        <f>D20/$D$6*100</f>
        <v>4.443176572174396</v>
      </c>
    </row>
    <row r="21" spans="1:7" ht="14.25">
      <c r="A21" s="71" t="s">
        <v>1</v>
      </c>
      <c r="B21" s="24"/>
      <c r="C21" s="24"/>
      <c r="D21" s="24"/>
      <c r="E21" s="24"/>
      <c r="F21" s="24"/>
      <c r="G21" s="24"/>
    </row>
    <row r="22" ht="14.25">
      <c r="A22" s="96" t="s">
        <v>86</v>
      </c>
    </row>
    <row r="23" ht="14.25">
      <c r="A23" s="96"/>
    </row>
  </sheetData>
  <printOptions/>
  <pageMargins left="0.7874015748031497" right="0.3937007874015748" top="0.984251968503937" bottom="0.984251968503937" header="0.5118110236220472" footer="0.5118110236220472"/>
  <pageSetup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"/>
    </sheetView>
  </sheetViews>
  <sheetFormatPr defaultColWidth="8.796875" defaultRowHeight="15"/>
  <cols>
    <col min="1" max="1" width="3.09765625" style="106" customWidth="1"/>
    <col min="2" max="2" width="16.59765625" style="106" customWidth="1"/>
    <col min="3" max="7" width="9.59765625" style="106" customWidth="1"/>
    <col min="8" max="8" width="7.69921875" style="106" customWidth="1"/>
    <col min="9" max="16384" width="10.59765625" style="106" customWidth="1"/>
  </cols>
  <sheetData>
    <row r="1" spans="1:2" ht="17.25">
      <c r="A1" s="107" t="s">
        <v>235</v>
      </c>
      <c r="B1" s="107"/>
    </row>
    <row r="2" spans="1:7" ht="15" thickBot="1">
      <c r="A2" s="108"/>
      <c r="B2" s="108"/>
      <c r="C2" s="108"/>
      <c r="D2" s="108"/>
      <c r="E2" s="108"/>
      <c r="F2" s="109" t="s">
        <v>1</v>
      </c>
      <c r="G2" s="108"/>
    </row>
    <row r="3" spans="1:13" ht="15" thickTop="1">
      <c r="A3" s="110"/>
      <c r="B3" s="111"/>
      <c r="C3" s="112"/>
      <c r="D3" s="113" t="s">
        <v>236</v>
      </c>
      <c r="E3" s="112"/>
      <c r="F3" s="112"/>
      <c r="G3" s="112"/>
      <c r="H3"/>
      <c r="I3" s="274"/>
      <c r="J3" s="275" t="s">
        <v>237</v>
      </c>
      <c r="K3" s="274"/>
      <c r="L3" s="274"/>
      <c r="M3" s="274"/>
    </row>
    <row r="4" spans="1:13" ht="14.25">
      <c r="A4" s="114" t="s">
        <v>95</v>
      </c>
      <c r="B4" s="115"/>
      <c r="C4" s="116" t="s">
        <v>50</v>
      </c>
      <c r="D4" s="116">
        <v>55</v>
      </c>
      <c r="E4" s="116">
        <v>60</v>
      </c>
      <c r="F4" s="116" t="s">
        <v>51</v>
      </c>
      <c r="G4" s="117">
        <v>7</v>
      </c>
      <c r="H4"/>
      <c r="I4" s="130" t="s">
        <v>50</v>
      </c>
      <c r="J4" s="130">
        <v>55</v>
      </c>
      <c r="K4" s="130">
        <v>60</v>
      </c>
      <c r="L4" s="130" t="s">
        <v>51</v>
      </c>
      <c r="M4" s="131">
        <v>7</v>
      </c>
    </row>
    <row r="5" spans="1:13" ht="14.25">
      <c r="A5" s="110"/>
      <c r="B5" s="111"/>
      <c r="G5" s="118"/>
      <c r="H5"/>
      <c r="M5" s="118"/>
    </row>
    <row r="6" spans="1:13" ht="14.25">
      <c r="A6" s="119" t="s">
        <v>238</v>
      </c>
      <c r="B6" s="120"/>
      <c r="C6" s="39">
        <f>SUM(C8+C13+C18+C27)</f>
        <v>982838</v>
      </c>
      <c r="D6" s="39">
        <f>SUM(D8+D13+D18+D27)</f>
        <v>1027123</v>
      </c>
      <c r="E6" s="39">
        <f>SUM(E8+E13+E18+E27)</f>
        <v>1046626</v>
      </c>
      <c r="F6" s="39">
        <f>SUM(F8+F13+F18+F27)</f>
        <v>1067909</v>
      </c>
      <c r="G6" s="39">
        <f>SUM(G8+G13+G18+G27)</f>
        <v>1087442</v>
      </c>
      <c r="H6"/>
      <c r="I6" s="16">
        <v>100</v>
      </c>
      <c r="J6" s="16">
        <v>100</v>
      </c>
      <c r="K6" s="16">
        <v>100</v>
      </c>
      <c r="L6" s="16">
        <v>100</v>
      </c>
      <c r="M6" s="40">
        <v>100</v>
      </c>
    </row>
    <row r="7" spans="1:13" ht="14.25">
      <c r="A7" s="121"/>
      <c r="B7" s="111"/>
      <c r="C7" s="15"/>
      <c r="D7" s="15"/>
      <c r="E7" s="15"/>
      <c r="F7" s="15"/>
      <c r="G7" s="39"/>
      <c r="H7"/>
      <c r="I7" s="15"/>
      <c r="J7" s="15"/>
      <c r="K7" s="15"/>
      <c r="L7" s="15"/>
      <c r="M7" s="39"/>
    </row>
    <row r="8" spans="1:13" ht="14.25">
      <c r="A8" s="122" t="s">
        <v>239</v>
      </c>
      <c r="B8" s="111"/>
      <c r="C8" s="15">
        <f>SUM(C9:C11)</f>
        <v>277477</v>
      </c>
      <c r="D8" s="15">
        <f>SUM(D9:D11)</f>
        <v>227744</v>
      </c>
      <c r="E8" s="15">
        <f>SUM(E9:E11)</f>
        <v>197085</v>
      </c>
      <c r="F8" s="15">
        <f>SUM(F9:F11)</f>
        <v>151443</v>
      </c>
      <c r="G8" s="39">
        <f>SUM(G9:G11)</f>
        <v>117560</v>
      </c>
      <c r="H8"/>
      <c r="I8" s="16">
        <f>C8/C6*100</f>
        <v>28.232221383381596</v>
      </c>
      <c r="J8" s="16">
        <f>D8/D6*100</f>
        <v>22.173001675553948</v>
      </c>
      <c r="K8" s="16">
        <f>E8/E6*100</f>
        <v>18.83050870129349</v>
      </c>
      <c r="L8" s="16">
        <f>F8/F6*100</f>
        <v>14.181264508492763</v>
      </c>
      <c r="M8" s="40">
        <f>G8/G6*100</f>
        <v>10.810691512742748</v>
      </c>
    </row>
    <row r="9" spans="1:13" ht="14.25">
      <c r="A9" s="121"/>
      <c r="B9" s="123" t="s">
        <v>240</v>
      </c>
      <c r="C9" s="18">
        <f>C33*1000</f>
        <v>267211</v>
      </c>
      <c r="D9" s="15">
        <f aca="true" t="shared" si="0" ref="D9:G11">D33*1000</f>
        <v>217532</v>
      </c>
      <c r="E9" s="15">
        <f t="shared" si="0"/>
        <v>187976</v>
      </c>
      <c r="F9" s="15">
        <f t="shared" si="0"/>
        <v>144103</v>
      </c>
      <c r="G9" s="39">
        <f t="shared" si="0"/>
        <v>111805</v>
      </c>
      <c r="H9"/>
      <c r="I9" s="16">
        <f>C9/C6*100</f>
        <v>27.187695225459336</v>
      </c>
      <c r="J9" s="16">
        <f>D9/D6*100</f>
        <v>21.178768268259983</v>
      </c>
      <c r="K9" s="16">
        <f>E9/E6*100</f>
        <v>17.960188262091712</v>
      </c>
      <c r="L9" s="16">
        <f>F9/F6*100</f>
        <v>13.493940026725124</v>
      </c>
      <c r="M9" s="40">
        <f>G9/G6*100</f>
        <v>10.281467885183762</v>
      </c>
    </row>
    <row r="10" spans="1:13" ht="14.25">
      <c r="A10" s="121"/>
      <c r="B10" s="123" t="s">
        <v>241</v>
      </c>
      <c r="C10" s="15">
        <f>C34*1000</f>
        <v>4794</v>
      </c>
      <c r="D10" s="15">
        <f t="shared" si="0"/>
        <v>4668</v>
      </c>
      <c r="E10" s="15">
        <f t="shared" si="0"/>
        <v>4142</v>
      </c>
      <c r="F10" s="15">
        <f t="shared" si="0"/>
        <v>3307</v>
      </c>
      <c r="G10" s="39">
        <f t="shared" si="0"/>
        <v>2711</v>
      </c>
      <c r="H10"/>
      <c r="I10" s="19">
        <f>C10/C6*100</f>
        <v>0.48777112810046014</v>
      </c>
      <c r="J10" s="19">
        <f>D10/D6*100</f>
        <v>0.4544733201378997</v>
      </c>
      <c r="K10" s="19">
        <f>E10/E6*100</f>
        <v>0.39574786026718234</v>
      </c>
      <c r="L10" s="19">
        <f>F10/F6*100</f>
        <v>0.30967058054572066</v>
      </c>
      <c r="M10" s="19">
        <f>G10/G6*100</f>
        <v>0.24930065235663143</v>
      </c>
    </row>
    <row r="11" spans="1:13" ht="14.25">
      <c r="A11" s="121"/>
      <c r="B11" s="123" t="s">
        <v>242</v>
      </c>
      <c r="C11" s="15">
        <f>C35*1000</f>
        <v>5472</v>
      </c>
      <c r="D11" s="15">
        <f t="shared" si="0"/>
        <v>5544</v>
      </c>
      <c r="E11" s="15">
        <f t="shared" si="0"/>
        <v>4967</v>
      </c>
      <c r="F11" s="15">
        <f t="shared" si="0"/>
        <v>4033.0000000000005</v>
      </c>
      <c r="G11" s="39">
        <f t="shared" si="0"/>
        <v>3044</v>
      </c>
      <c r="H11"/>
      <c r="I11" s="16">
        <f>C11/C6*100</f>
        <v>0.5567550298218017</v>
      </c>
      <c r="J11" s="16">
        <f>D11/D6*100</f>
        <v>0.539760087156066</v>
      </c>
      <c r="K11" s="16">
        <f>E11/E6*100</f>
        <v>0.4745725789345956</v>
      </c>
      <c r="L11" s="16">
        <f>F11/F6*100</f>
        <v>0.3776539012219206</v>
      </c>
      <c r="M11" s="40">
        <f>G11/G6*100</f>
        <v>0.2799229752023556</v>
      </c>
    </row>
    <row r="12" spans="1:13" ht="14.25">
      <c r="A12" s="121"/>
      <c r="B12" s="111"/>
      <c r="C12" s="15"/>
      <c r="D12" s="15"/>
      <c r="E12" s="15"/>
      <c r="F12" s="15"/>
      <c r="G12" s="39"/>
      <c r="H12"/>
      <c r="I12" s="15"/>
      <c r="J12" s="15"/>
      <c r="K12" s="15"/>
      <c r="L12" s="15"/>
      <c r="M12" s="39"/>
    </row>
    <row r="13" spans="1:13" ht="14.25">
      <c r="A13" s="122" t="s">
        <v>243</v>
      </c>
      <c r="B13" s="111"/>
      <c r="C13" s="15">
        <f>SUM(C14:C16)</f>
        <v>288168</v>
      </c>
      <c r="D13" s="15">
        <f>SUM(D14:D16)</f>
        <v>330978</v>
      </c>
      <c r="E13" s="15">
        <f>SUM(E14:E16)</f>
        <v>359554</v>
      </c>
      <c r="F13" s="15">
        <f>SUM(F14:F16)</f>
        <v>392124</v>
      </c>
      <c r="G13" s="39">
        <f>SUM(G14:G16)</f>
        <v>392816</v>
      </c>
      <c r="H13"/>
      <c r="I13" s="16">
        <f>C13/C6*100</f>
        <v>29.319989662589357</v>
      </c>
      <c r="J13" s="16">
        <f>D13/D6*100</f>
        <v>32.22379403440484</v>
      </c>
      <c r="K13" s="16">
        <f>E13/E6*100</f>
        <v>34.35362775241586</v>
      </c>
      <c r="L13" s="16">
        <f>F13/F6*100</f>
        <v>36.718859003903894</v>
      </c>
      <c r="M13" s="40">
        <f>G13/G6*100</f>
        <v>36.122938050948925</v>
      </c>
    </row>
    <row r="14" spans="1:13" ht="14.25">
      <c r="A14" s="121"/>
      <c r="B14" s="123" t="s">
        <v>244</v>
      </c>
      <c r="C14" s="15">
        <f aca="true" t="shared" si="1" ref="C14:G16">C38*1000</f>
        <v>3652</v>
      </c>
      <c r="D14" s="15">
        <f t="shared" si="1"/>
        <v>2078</v>
      </c>
      <c r="E14" s="15">
        <f t="shared" si="1"/>
        <v>2199</v>
      </c>
      <c r="F14" s="15">
        <f t="shared" si="1"/>
        <v>1813</v>
      </c>
      <c r="G14" s="39">
        <f t="shared" si="1"/>
        <v>1800</v>
      </c>
      <c r="H14"/>
      <c r="I14" s="16">
        <f>C14/C6*100</f>
        <v>0.37157700455212356</v>
      </c>
      <c r="J14" s="16">
        <f>D14/D6*100</f>
        <v>0.20231267336044464</v>
      </c>
      <c r="K14" s="16">
        <f>E14/E6*100</f>
        <v>0.21010370466623224</v>
      </c>
      <c r="L14" s="16">
        <f>F14/F6*100</f>
        <v>0.1697710198153588</v>
      </c>
      <c r="M14" s="40">
        <f>G14/G6*100</f>
        <v>0.16552606943634696</v>
      </c>
    </row>
    <row r="15" spans="1:13" ht="14.25">
      <c r="A15" s="121"/>
      <c r="B15" s="123" t="s">
        <v>245</v>
      </c>
      <c r="C15" s="15">
        <f t="shared" si="1"/>
        <v>86957</v>
      </c>
      <c r="D15" s="15">
        <f t="shared" si="1"/>
        <v>109929</v>
      </c>
      <c r="E15" s="15">
        <f t="shared" si="1"/>
        <v>99550</v>
      </c>
      <c r="F15" s="15">
        <f t="shared" si="1"/>
        <v>109882</v>
      </c>
      <c r="G15" s="39">
        <f t="shared" si="1"/>
        <v>131315</v>
      </c>
      <c r="H15"/>
      <c r="I15" s="16">
        <f>C15/C6*100</f>
        <v>8.847541507349126</v>
      </c>
      <c r="J15" s="16">
        <f>D15/D6*100</f>
        <v>10.702613026872147</v>
      </c>
      <c r="K15" s="16">
        <f>E15/E6*100</f>
        <v>9.511516052534526</v>
      </c>
      <c r="L15" s="16">
        <f>F15/F6*100</f>
        <v>10.289453502124244</v>
      </c>
      <c r="M15" s="40">
        <f>G15/G6*100</f>
        <v>12.075586560018833</v>
      </c>
    </row>
    <row r="16" spans="1:13" ht="14.25">
      <c r="A16" s="121"/>
      <c r="B16" s="123" t="s">
        <v>246</v>
      </c>
      <c r="C16" s="15">
        <f t="shared" si="1"/>
        <v>197559</v>
      </c>
      <c r="D16" s="15">
        <f t="shared" si="1"/>
        <v>218971</v>
      </c>
      <c r="E16" s="15">
        <f t="shared" si="1"/>
        <v>257805</v>
      </c>
      <c r="F16" s="15">
        <f t="shared" si="1"/>
        <v>280429</v>
      </c>
      <c r="G16" s="39">
        <f t="shared" si="1"/>
        <v>259701.00000000003</v>
      </c>
      <c r="H16"/>
      <c r="I16" s="16">
        <f>C16/C6*100</f>
        <v>20.10087115068811</v>
      </c>
      <c r="J16" s="16">
        <f>D16/D6*100</f>
        <v>21.318868334172247</v>
      </c>
      <c r="K16" s="16">
        <f>E16/E6*100</f>
        <v>24.632007995215098</v>
      </c>
      <c r="L16" s="16">
        <f>F16/F6*100</f>
        <v>26.25963448196429</v>
      </c>
      <c r="M16" s="40">
        <f>G16/G6*100</f>
        <v>23.881825421493748</v>
      </c>
    </row>
    <row r="17" spans="1:13" ht="14.25">
      <c r="A17" s="121"/>
      <c r="B17" s="111"/>
      <c r="C17" s="15"/>
      <c r="D17" s="15"/>
      <c r="E17" s="15"/>
      <c r="F17" s="15"/>
      <c r="G17" s="39"/>
      <c r="H17"/>
      <c r="I17" s="15"/>
      <c r="J17" s="15"/>
      <c r="K17" s="15"/>
      <c r="L17" s="15"/>
      <c r="M17" s="39"/>
    </row>
    <row r="18" spans="1:13" ht="14.25">
      <c r="A18" s="122" t="s">
        <v>247</v>
      </c>
      <c r="B18" s="111"/>
      <c r="C18" s="15">
        <f>SUM(C19:C25)</f>
        <v>414907</v>
      </c>
      <c r="D18" s="15">
        <f>SUM(D19:D25)</f>
        <v>467857</v>
      </c>
      <c r="E18" s="15">
        <f>SUM(E19:E25)</f>
        <v>488876</v>
      </c>
      <c r="F18" s="15">
        <f>SUM(F19:F25)</f>
        <v>523179</v>
      </c>
      <c r="G18" s="39">
        <f>SUM(G19:G25)</f>
        <v>575236</v>
      </c>
      <c r="H18"/>
      <c r="I18" s="16">
        <f>C18/C6*100</f>
        <v>42.21519721459691</v>
      </c>
      <c r="J18" s="16">
        <f>D18/D6*100</f>
        <v>45.55024081828564</v>
      </c>
      <c r="K18" s="16">
        <f>E18/E6*100</f>
        <v>46.70971292515187</v>
      </c>
      <c r="L18" s="16">
        <f>F18/F6*100</f>
        <v>48.99097207720883</v>
      </c>
      <c r="M18" s="40">
        <f>G18/G6*100</f>
        <v>52.89808559904804</v>
      </c>
    </row>
    <row r="19" spans="1:13" ht="22.5">
      <c r="A19" s="124"/>
      <c r="B19" s="125" t="s">
        <v>248</v>
      </c>
      <c r="C19" s="15">
        <f aca="true" t="shared" si="2" ref="C19:G25">C43*1000</f>
        <v>6294</v>
      </c>
      <c r="D19" s="15">
        <f t="shared" si="2"/>
        <v>7228</v>
      </c>
      <c r="E19" s="15">
        <f t="shared" si="2"/>
        <v>7047</v>
      </c>
      <c r="F19" s="15">
        <f t="shared" si="2"/>
        <v>7260</v>
      </c>
      <c r="G19" s="39">
        <f t="shared" si="2"/>
        <v>7910</v>
      </c>
      <c r="H19"/>
      <c r="I19" s="16">
        <f>C19/C6*100</f>
        <v>0.6403903796963487</v>
      </c>
      <c r="J19" s="16">
        <f>D19/D6*100</f>
        <v>0.7037131872229518</v>
      </c>
      <c r="K19" s="16">
        <f>E19/E6*100</f>
        <v>0.6733064150900131</v>
      </c>
      <c r="L19" s="16">
        <f>F19/F6*100</f>
        <v>0.6798332067619993</v>
      </c>
      <c r="M19" s="40">
        <f>G19/G6*100</f>
        <v>0.7273951162452802</v>
      </c>
    </row>
    <row r="20" spans="1:13" ht="14.25">
      <c r="A20" s="121"/>
      <c r="B20" s="123" t="s">
        <v>249</v>
      </c>
      <c r="C20" s="15">
        <f t="shared" si="2"/>
        <v>49486</v>
      </c>
      <c r="D20" s="15">
        <f t="shared" si="2"/>
        <v>51939</v>
      </c>
      <c r="E20" s="15">
        <f t="shared" si="2"/>
        <v>50549</v>
      </c>
      <c r="F20" s="15">
        <f t="shared" si="2"/>
        <v>51175</v>
      </c>
      <c r="G20" s="39">
        <f t="shared" si="2"/>
        <v>53692</v>
      </c>
      <c r="H20"/>
      <c r="I20" s="16">
        <f>C20/C6*100</f>
        <v>5.035010856316097</v>
      </c>
      <c r="J20" s="16">
        <f>D20/D6*100</f>
        <v>5.0567458814572355</v>
      </c>
      <c r="K20" s="16">
        <f>E20/E6*100</f>
        <v>4.8297099441443265</v>
      </c>
      <c r="L20" s="16">
        <f>F20/F6*100</f>
        <v>4.792074980171532</v>
      </c>
      <c r="M20" s="40">
        <f>G20/G6*100</f>
        <v>4.937458733431301</v>
      </c>
    </row>
    <row r="21" spans="1:13" ht="27">
      <c r="A21" s="126"/>
      <c r="B21" s="127" t="s">
        <v>250</v>
      </c>
      <c r="C21" s="15">
        <f t="shared" si="2"/>
        <v>168912</v>
      </c>
      <c r="D21" s="15">
        <f t="shared" si="2"/>
        <v>190145</v>
      </c>
      <c r="E21" s="15">
        <f t="shared" si="2"/>
        <v>191614</v>
      </c>
      <c r="F21" s="15">
        <f t="shared" si="2"/>
        <v>195672</v>
      </c>
      <c r="G21" s="39">
        <f t="shared" si="2"/>
        <v>207649</v>
      </c>
      <c r="H21"/>
      <c r="I21" s="16">
        <f>C21/C6*100</f>
        <v>17.186148683709828</v>
      </c>
      <c r="J21" s="16">
        <f>D21/D6*100</f>
        <v>18.512388487065326</v>
      </c>
      <c r="K21" s="16">
        <f>E21/E6*100</f>
        <v>18.30778138513662</v>
      </c>
      <c r="L21" s="16">
        <f>F21/F6*100</f>
        <v>18.32290953629944</v>
      </c>
      <c r="M21" s="40">
        <f>G21/G6*100</f>
        <v>19.095179329104447</v>
      </c>
    </row>
    <row r="22" spans="1:13" ht="14.25">
      <c r="A22" s="121"/>
      <c r="B22" s="123" t="s">
        <v>251</v>
      </c>
      <c r="C22" s="18">
        <f t="shared" si="2"/>
        <v>16485</v>
      </c>
      <c r="D22" s="15">
        <f t="shared" si="2"/>
        <v>19943</v>
      </c>
      <c r="E22" s="15">
        <f t="shared" si="2"/>
        <v>22406</v>
      </c>
      <c r="F22" s="15">
        <f t="shared" si="2"/>
        <v>24603</v>
      </c>
      <c r="G22" s="39">
        <f t="shared" si="2"/>
        <v>25051</v>
      </c>
      <c r="H22"/>
      <c r="I22" s="16">
        <f>C22/C6*100</f>
        <v>1.677285575038816</v>
      </c>
      <c r="J22" s="16">
        <f>D22/D6*100</f>
        <v>1.9416369801864044</v>
      </c>
      <c r="K22" s="16">
        <f>E22/E6*100</f>
        <v>2.140783813893406</v>
      </c>
      <c r="L22" s="16">
        <f>F22/F6*100</f>
        <v>2.3038479870475856</v>
      </c>
      <c r="M22" s="40">
        <f>G22/G6*100</f>
        <v>2.303663091916626</v>
      </c>
    </row>
    <row r="23" spans="1:13" ht="14.25">
      <c r="A23" s="121"/>
      <c r="B23" s="123" t="s">
        <v>252</v>
      </c>
      <c r="C23" s="15">
        <f t="shared" si="2"/>
        <v>2342</v>
      </c>
      <c r="D23" s="15">
        <f t="shared" si="2"/>
        <v>2890</v>
      </c>
      <c r="E23" s="15">
        <f t="shared" si="2"/>
        <v>3413</v>
      </c>
      <c r="F23" s="15">
        <f t="shared" si="2"/>
        <v>5147</v>
      </c>
      <c r="G23" s="39">
        <f t="shared" si="2"/>
        <v>5147</v>
      </c>
      <c r="H23"/>
      <c r="I23" s="16">
        <f>C23/C6*100</f>
        <v>0.23828952482504748</v>
      </c>
      <c r="J23" s="16">
        <f>D23/D6*100</f>
        <v>0.28136844370148467</v>
      </c>
      <c r="K23" s="16">
        <f>E23/E6*100</f>
        <v>0.32609547249924997</v>
      </c>
      <c r="L23" s="16">
        <f>F23/F6*100</f>
        <v>0.48196990567548365</v>
      </c>
      <c r="M23" s="16">
        <f>G23/G6*100</f>
        <v>0.4733125996604876</v>
      </c>
    </row>
    <row r="24" spans="1:13" ht="14.25">
      <c r="A24" s="121"/>
      <c r="B24" s="123" t="s">
        <v>253</v>
      </c>
      <c r="C24" s="15">
        <f t="shared" si="2"/>
        <v>139691</v>
      </c>
      <c r="D24" s="15">
        <f t="shared" si="2"/>
        <v>161954</v>
      </c>
      <c r="E24" s="15">
        <f t="shared" si="2"/>
        <v>180659</v>
      </c>
      <c r="F24" s="15">
        <f t="shared" si="2"/>
        <v>206851</v>
      </c>
      <c r="G24" s="39">
        <f t="shared" si="2"/>
        <v>241419</v>
      </c>
      <c r="H24"/>
      <c r="I24" s="16">
        <f>C24/C6*100</f>
        <v>14.213023916454187</v>
      </c>
      <c r="J24" s="16">
        <f>D24/D6*100</f>
        <v>15.767731810114272</v>
      </c>
      <c r="K24" s="16">
        <f>E24/E6*100</f>
        <v>17.26108466634691</v>
      </c>
      <c r="L24" s="16">
        <f>F24/F6*100</f>
        <v>19.369721577400323</v>
      </c>
      <c r="M24" s="40">
        <f>G24/G6*100</f>
        <v>22.20063230958525</v>
      </c>
    </row>
    <row r="25" spans="1:13" ht="14.25">
      <c r="A25" s="121"/>
      <c r="B25" s="123" t="s">
        <v>254</v>
      </c>
      <c r="C25" s="15">
        <f t="shared" si="2"/>
        <v>31697</v>
      </c>
      <c r="D25" s="15">
        <f t="shared" si="2"/>
        <v>33758</v>
      </c>
      <c r="E25" s="15">
        <f t="shared" si="2"/>
        <v>33188</v>
      </c>
      <c r="F25" s="15">
        <f t="shared" si="2"/>
        <v>32470.999999999996</v>
      </c>
      <c r="G25" s="39">
        <f t="shared" si="2"/>
        <v>34368</v>
      </c>
      <c r="H25"/>
      <c r="I25" s="16">
        <f>C25/C6*100</f>
        <v>3.225048278556588</v>
      </c>
      <c r="J25" s="16">
        <f>D25/D6*100</f>
        <v>3.2866560285379647</v>
      </c>
      <c r="K25" s="16">
        <f>E25/E6*100</f>
        <v>3.1709512280413445</v>
      </c>
      <c r="L25" s="16">
        <f>F25/F6*100</f>
        <v>3.040614883852463</v>
      </c>
      <c r="M25" s="40">
        <f>G25/G6*100</f>
        <v>3.1604444191046515</v>
      </c>
    </row>
    <row r="26" spans="1:13" ht="14.25">
      <c r="A26" s="121"/>
      <c r="B26" s="128"/>
      <c r="C26"/>
      <c r="D26"/>
      <c r="E26"/>
      <c r="F26"/>
      <c r="G26"/>
      <c r="H26"/>
      <c r="I26" s="15"/>
      <c r="J26" s="15"/>
      <c r="K26" s="15"/>
      <c r="L26" s="15"/>
      <c r="M26" s="39"/>
    </row>
    <row r="27" spans="1:13" ht="14.25">
      <c r="A27" s="122" t="s">
        <v>255</v>
      </c>
      <c r="B27" s="111"/>
      <c r="C27" s="15">
        <f>C51*1000</f>
        <v>2286</v>
      </c>
      <c r="D27" s="15">
        <f>D51*1000</f>
        <v>544</v>
      </c>
      <c r="E27" s="15">
        <f>E51*1000</f>
        <v>1111</v>
      </c>
      <c r="F27" s="15">
        <f>F51*1000</f>
        <v>1163</v>
      </c>
      <c r="G27" s="39">
        <f>G51*1000</f>
        <v>1830</v>
      </c>
      <c r="H27"/>
      <c r="I27" s="16">
        <f>C27/C6*100</f>
        <v>0.23259173943213426</v>
      </c>
      <c r="J27" s="16">
        <f>D27/D6*100</f>
        <v>0.05296347175557358</v>
      </c>
      <c r="K27" s="16">
        <f>E27/E6*100</f>
        <v>0.10615062113878308</v>
      </c>
      <c r="L27" s="16">
        <f>F27/F6*100</f>
        <v>0.10890441039451863</v>
      </c>
      <c r="M27" s="40">
        <f>G27/G6*100</f>
        <v>0.16828483726028606</v>
      </c>
    </row>
    <row r="28" spans="1:13" ht="14.25">
      <c r="A28" s="112"/>
      <c r="B28" s="129"/>
      <c r="C28" s="112"/>
      <c r="D28" s="112"/>
      <c r="E28" s="112"/>
      <c r="F28" s="112"/>
      <c r="G28" s="112"/>
      <c r="H28"/>
      <c r="I28" s="112"/>
      <c r="J28" s="112"/>
      <c r="K28" s="112"/>
      <c r="L28" s="112"/>
      <c r="M28" s="112"/>
    </row>
    <row r="29" spans="1:8" ht="14.25">
      <c r="A29" s="132" t="s">
        <v>86</v>
      </c>
      <c r="B29" s="273"/>
      <c r="C29" s="273"/>
      <c r="D29" s="273"/>
      <c r="E29" s="273"/>
      <c r="F29" s="273"/>
      <c r="G29" s="273"/>
      <c r="H29"/>
    </row>
    <row r="30" spans="8:13" ht="14.25">
      <c r="H30"/>
      <c r="I30" s="276"/>
      <c r="J30" s="276"/>
      <c r="K30"/>
      <c r="L30"/>
      <c r="M30"/>
    </row>
    <row r="31" spans="8:13" ht="14.25">
      <c r="H31"/>
      <c r="I31"/>
      <c r="J31"/>
      <c r="K31"/>
      <c r="L31"/>
      <c r="M31"/>
    </row>
    <row r="32" spans="3:13" ht="14.25">
      <c r="C32" s="15">
        <f>SUM(C33:C35)</f>
        <v>277.477</v>
      </c>
      <c r="D32" s="15">
        <f>SUM(D33:D35)</f>
        <v>227.74400000000003</v>
      </c>
      <c r="E32" s="15">
        <f>SUM(E33:E35)</f>
        <v>197.085</v>
      </c>
      <c r="F32" s="15">
        <f>SUM(F33:F35)</f>
        <v>151.44299999999998</v>
      </c>
      <c r="G32" s="39">
        <f>SUM(G33:G35)</f>
        <v>117.56</v>
      </c>
      <c r="H32"/>
      <c r="I32"/>
      <c r="J32"/>
      <c r="K32"/>
      <c r="L32"/>
      <c r="M32"/>
    </row>
    <row r="33" spans="3:13" ht="14.25">
      <c r="C33" s="18">
        <v>267.211</v>
      </c>
      <c r="D33" s="15">
        <v>217.532</v>
      </c>
      <c r="E33" s="15">
        <v>187.976</v>
      </c>
      <c r="F33" s="15">
        <v>144.103</v>
      </c>
      <c r="G33" s="39">
        <v>111.805</v>
      </c>
      <c r="H33"/>
      <c r="I33"/>
      <c r="J33"/>
      <c r="K33"/>
      <c r="L33"/>
      <c r="M33"/>
    </row>
    <row r="34" spans="3:13" ht="14.25">
      <c r="C34" s="15">
        <v>4.794</v>
      </c>
      <c r="D34" s="15">
        <v>4.668</v>
      </c>
      <c r="E34" s="15">
        <v>4.142</v>
      </c>
      <c r="F34" s="15">
        <v>3.307</v>
      </c>
      <c r="G34" s="39">
        <v>2.711</v>
      </c>
      <c r="H34"/>
      <c r="I34"/>
      <c r="J34"/>
      <c r="K34"/>
      <c r="L34"/>
      <c r="M34"/>
    </row>
    <row r="35" spans="3:13" ht="14.25">
      <c r="C35" s="15">
        <v>5.472</v>
      </c>
      <c r="D35" s="15">
        <v>5.544</v>
      </c>
      <c r="E35" s="15">
        <v>4.967</v>
      </c>
      <c r="F35" s="15">
        <v>4.033</v>
      </c>
      <c r="G35" s="39">
        <v>3.044</v>
      </c>
      <c r="H35"/>
      <c r="I35"/>
      <c r="J35"/>
      <c r="K35"/>
      <c r="L35"/>
      <c r="M35"/>
    </row>
    <row r="36" spans="3:13" ht="14.25">
      <c r="C36" s="15"/>
      <c r="D36" s="15"/>
      <c r="E36" s="15"/>
      <c r="F36" s="15"/>
      <c r="G36" s="39"/>
      <c r="H36"/>
      <c r="I36"/>
      <c r="J36"/>
      <c r="K36"/>
      <c r="L36"/>
      <c r="M36"/>
    </row>
    <row r="37" spans="3:13" ht="14.25">
      <c r="C37" s="15">
        <f>SUM(C38:C40)</f>
        <v>288.168</v>
      </c>
      <c r="D37" s="15">
        <f>SUM(D38:D40)</f>
        <v>330.978</v>
      </c>
      <c r="E37" s="15">
        <f>SUM(E38:E40)</f>
        <v>359.554</v>
      </c>
      <c r="F37" s="15">
        <f>SUM(F38:F40)</f>
        <v>392.12399999999997</v>
      </c>
      <c r="G37" s="39">
        <f>SUM(G38:G40)</f>
        <v>392.81600000000003</v>
      </c>
      <c r="H37"/>
      <c r="I37"/>
      <c r="J37"/>
      <c r="K37"/>
      <c r="L37"/>
      <c r="M37"/>
    </row>
    <row r="38" spans="3:13" ht="14.25">
      <c r="C38" s="15">
        <v>3.652</v>
      </c>
      <c r="D38" s="15">
        <v>2.078</v>
      </c>
      <c r="E38" s="15">
        <v>2.199</v>
      </c>
      <c r="F38" s="15">
        <v>1.813</v>
      </c>
      <c r="G38" s="39">
        <v>1.8</v>
      </c>
      <c r="H38"/>
      <c r="I38"/>
      <c r="J38"/>
      <c r="K38"/>
      <c r="L38"/>
      <c r="M38"/>
    </row>
    <row r="39" spans="3:13" ht="14.25">
      <c r="C39" s="15">
        <v>86.957</v>
      </c>
      <c r="D39" s="15">
        <v>109.929</v>
      </c>
      <c r="E39" s="15">
        <v>99.55</v>
      </c>
      <c r="F39" s="15">
        <v>109.882</v>
      </c>
      <c r="G39" s="39">
        <v>131.315</v>
      </c>
      <c r="H39"/>
      <c r="I39"/>
      <c r="J39"/>
      <c r="K39"/>
      <c r="L39"/>
      <c r="M39"/>
    </row>
    <row r="40" spans="3:13" ht="14.25">
      <c r="C40" s="15">
        <v>197.559</v>
      </c>
      <c r="D40" s="15">
        <v>218.971</v>
      </c>
      <c r="E40" s="15">
        <v>257.805</v>
      </c>
      <c r="F40" s="15">
        <v>280.429</v>
      </c>
      <c r="G40" s="39">
        <v>259.701</v>
      </c>
      <c r="H40"/>
      <c r="I40"/>
      <c r="J40"/>
      <c r="K40"/>
      <c r="L40"/>
      <c r="M40"/>
    </row>
    <row r="41" spans="3:13" ht="14.25">
      <c r="C41" s="15"/>
      <c r="D41" s="15"/>
      <c r="E41" s="15"/>
      <c r="F41" s="15"/>
      <c r="G41" s="39"/>
      <c r="H41"/>
      <c r="I41"/>
      <c r="J41"/>
      <c r="K41"/>
      <c r="L41"/>
      <c r="M41"/>
    </row>
    <row r="42" spans="3:13" ht="14.25">
      <c r="C42" s="15">
        <f>SUM(C43:C49)</f>
        <v>414.90700000000004</v>
      </c>
      <c r="D42" s="15">
        <f>SUM(D43:D49)</f>
        <v>467.85699999999997</v>
      </c>
      <c r="E42" s="15">
        <f>SUM(E43:E49)</f>
        <v>488.876</v>
      </c>
      <c r="F42" s="15">
        <f>SUM(F43:F49)</f>
        <v>523.179</v>
      </c>
      <c r="G42" s="39">
        <f>SUM(G43:G49)</f>
        <v>575.236</v>
      </c>
      <c r="H42"/>
      <c r="I42"/>
      <c r="J42"/>
      <c r="K42"/>
      <c r="L42"/>
      <c r="M42"/>
    </row>
    <row r="43" spans="3:13" ht="14.25">
      <c r="C43" s="15">
        <v>6.294</v>
      </c>
      <c r="D43" s="15">
        <v>7.228</v>
      </c>
      <c r="E43" s="15">
        <v>7.047</v>
      </c>
      <c r="F43" s="15">
        <v>7.26</v>
      </c>
      <c r="G43" s="39">
        <v>7.91</v>
      </c>
      <c r="H43"/>
      <c r="I43"/>
      <c r="J43"/>
      <c r="K43"/>
      <c r="L43"/>
      <c r="M43"/>
    </row>
    <row r="44" spans="3:13" ht="14.25">
      <c r="C44" s="15">
        <v>49.486</v>
      </c>
      <c r="D44" s="15">
        <v>51.939</v>
      </c>
      <c r="E44" s="15">
        <v>50.549</v>
      </c>
      <c r="F44" s="15">
        <v>51.175</v>
      </c>
      <c r="G44" s="39">
        <v>53.692</v>
      </c>
      <c r="H44"/>
      <c r="I44"/>
      <c r="J44"/>
      <c r="K44"/>
      <c r="L44"/>
      <c r="M44"/>
    </row>
    <row r="45" spans="3:13" ht="14.25">
      <c r="C45" s="15">
        <v>168.912</v>
      </c>
      <c r="D45" s="15">
        <v>190.145</v>
      </c>
      <c r="E45" s="15">
        <v>191.614</v>
      </c>
      <c r="F45" s="15">
        <v>195.672</v>
      </c>
      <c r="G45" s="39">
        <v>207.649</v>
      </c>
      <c r="H45"/>
      <c r="I45"/>
      <c r="J45"/>
      <c r="K45"/>
      <c r="L45"/>
      <c r="M45"/>
    </row>
    <row r="46" spans="3:13" ht="14.25">
      <c r="C46" s="18">
        <v>16.485</v>
      </c>
      <c r="D46" s="15">
        <v>19.943</v>
      </c>
      <c r="E46" s="15">
        <v>22.406</v>
      </c>
      <c r="F46" s="15">
        <v>24.603</v>
      </c>
      <c r="G46" s="39">
        <v>25.051</v>
      </c>
      <c r="H46"/>
      <c r="I46"/>
      <c r="J46"/>
      <c r="K46"/>
      <c r="L46"/>
      <c r="M46"/>
    </row>
    <row r="47" spans="3:13" ht="14.25">
      <c r="C47" s="15">
        <v>2.342</v>
      </c>
      <c r="D47" s="15">
        <v>2.89</v>
      </c>
      <c r="E47" s="15">
        <v>3.413</v>
      </c>
      <c r="F47" s="15">
        <v>5.147</v>
      </c>
      <c r="G47" s="39">
        <v>5.147</v>
      </c>
      <c r="H47"/>
      <c r="I47"/>
      <c r="J47"/>
      <c r="K47"/>
      <c r="L47"/>
      <c r="M47"/>
    </row>
    <row r="48" spans="3:13" ht="14.25">
      <c r="C48" s="15">
        <v>139.691</v>
      </c>
      <c r="D48" s="15">
        <v>161.954</v>
      </c>
      <c r="E48" s="15">
        <v>180.659</v>
      </c>
      <c r="F48" s="15">
        <v>206.851</v>
      </c>
      <c r="G48" s="39">
        <v>241.419</v>
      </c>
      <c r="H48"/>
      <c r="I48"/>
      <c r="J48"/>
      <c r="K48"/>
      <c r="L48"/>
      <c r="M48"/>
    </row>
    <row r="49" spans="3:13" ht="14.25">
      <c r="C49" s="15">
        <v>31.697</v>
      </c>
      <c r="D49" s="15">
        <v>33.758</v>
      </c>
      <c r="E49" s="15">
        <v>33.188</v>
      </c>
      <c r="F49" s="15">
        <v>32.471</v>
      </c>
      <c r="G49" s="39">
        <v>34.368</v>
      </c>
      <c r="H49"/>
      <c r="I49"/>
      <c r="J49"/>
      <c r="K49"/>
      <c r="L49"/>
      <c r="M49"/>
    </row>
    <row r="50" spans="3:13" ht="14.25">
      <c r="C50" s="15"/>
      <c r="D50" s="15"/>
      <c r="E50" s="15"/>
      <c r="F50" s="15"/>
      <c r="G50" s="39"/>
      <c r="H50"/>
      <c r="I50"/>
      <c r="J50"/>
      <c r="K50"/>
      <c r="L50"/>
      <c r="M50"/>
    </row>
    <row r="51" spans="3:13" ht="14.25">
      <c r="C51" s="15">
        <v>2.286</v>
      </c>
      <c r="D51" s="15">
        <v>0.544</v>
      </c>
      <c r="E51" s="15">
        <v>1.111</v>
      </c>
      <c r="F51" s="15">
        <v>1.163</v>
      </c>
      <c r="G51" s="39">
        <v>1.83</v>
      </c>
      <c r="H51"/>
      <c r="I51"/>
      <c r="J51"/>
      <c r="K51"/>
      <c r="L51"/>
      <c r="M51"/>
    </row>
    <row r="52" spans="8:13" ht="14.25">
      <c r="H52"/>
      <c r="I52"/>
      <c r="J52"/>
      <c r="K52"/>
      <c r="L52"/>
      <c r="M52"/>
    </row>
    <row r="53" spans="8:13" ht="14.25">
      <c r="H53"/>
      <c r="I53"/>
      <c r="J53"/>
      <c r="K53"/>
      <c r="L53"/>
      <c r="M53"/>
    </row>
    <row r="54" spans="8:13" ht="14.25">
      <c r="H54"/>
      <c r="I54"/>
      <c r="J54"/>
      <c r="K54"/>
      <c r="L54"/>
      <c r="M54"/>
    </row>
    <row r="55" spans="8:13" ht="14.25">
      <c r="H55"/>
      <c r="I55"/>
      <c r="J55"/>
      <c r="K55"/>
      <c r="L55"/>
      <c r="M55"/>
    </row>
    <row r="56" ht="14.25">
      <c r="H56"/>
    </row>
  </sheetData>
  <printOptions/>
  <pageMargins left="0.984251968503937" right="0.3937007874015748" top="0.984251968503937" bottom="0.984251968503937" header="0.5118110236220472" footer="0.5118110236220472"/>
  <pageSetup orientation="landscape" paperSize="9" scale="65"/>
  <rowBreaks count="1" manualBreakCount="1">
    <brk id="58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G1">
      <selection activeCell="I6" sqref="I6"/>
    </sheetView>
  </sheetViews>
  <sheetFormatPr defaultColWidth="8.796875" defaultRowHeight="15"/>
  <cols>
    <col min="1" max="1" width="3.59765625" style="133" customWidth="1"/>
    <col min="2" max="2" width="3.09765625" style="133" customWidth="1"/>
    <col min="3" max="3" width="18.59765625" style="133" customWidth="1"/>
    <col min="4" max="16384" width="10.59765625" style="133" customWidth="1"/>
  </cols>
  <sheetData>
    <row r="1" spans="1:11" ht="14.25">
      <c r="A1" s="353" t="s">
        <v>256</v>
      </c>
      <c r="B1" s="354"/>
      <c r="C1" s="354"/>
      <c r="D1" s="354"/>
      <c r="E1" s="354"/>
      <c r="F1" s="354"/>
      <c r="G1" s="354"/>
      <c r="H1" s="355"/>
      <c r="I1" s="355" t="s">
        <v>1</v>
      </c>
      <c r="J1" s="354"/>
      <c r="K1" s="356"/>
    </row>
    <row r="2" spans="1:11" ht="15" thickBot="1">
      <c r="A2" s="353"/>
      <c r="B2" s="354"/>
      <c r="C2" s="354"/>
      <c r="D2" s="354"/>
      <c r="E2" s="354"/>
      <c r="F2" s="354"/>
      <c r="G2" s="354"/>
      <c r="H2" s="355"/>
      <c r="I2" s="355"/>
      <c r="J2" s="354"/>
      <c r="K2" s="356" t="s">
        <v>257</v>
      </c>
    </row>
    <row r="3" spans="1:11" ht="13.5" customHeight="1" thickTop="1">
      <c r="A3" s="357"/>
      <c r="B3" s="357"/>
      <c r="C3" s="358"/>
      <c r="D3" s="359" t="s">
        <v>258</v>
      </c>
      <c r="E3" s="360"/>
      <c r="F3" s="282"/>
      <c r="G3" s="360"/>
      <c r="H3" s="359" t="s">
        <v>259</v>
      </c>
      <c r="I3" s="360"/>
      <c r="J3" s="282"/>
      <c r="K3" s="282"/>
    </row>
    <row r="4" spans="1:11" ht="13.5" customHeight="1">
      <c r="A4" s="136" t="s">
        <v>260</v>
      </c>
      <c r="B4" s="136"/>
      <c r="C4" s="137"/>
      <c r="D4" s="278" t="s">
        <v>261</v>
      </c>
      <c r="E4" s="138"/>
      <c r="F4" s="278" t="s">
        <v>262</v>
      </c>
      <c r="G4" s="138"/>
      <c r="H4" s="278" t="s">
        <v>261</v>
      </c>
      <c r="I4" s="138"/>
      <c r="J4" s="278" t="s">
        <v>262</v>
      </c>
      <c r="K4" s="135"/>
    </row>
    <row r="5" spans="1:11" ht="13.5" customHeight="1">
      <c r="A5" s="139"/>
      <c r="B5" s="139"/>
      <c r="C5" s="140"/>
      <c r="D5" s="141" t="s">
        <v>263</v>
      </c>
      <c r="E5" s="141">
        <v>8</v>
      </c>
      <c r="F5" s="281" t="s">
        <v>264</v>
      </c>
      <c r="G5" s="141">
        <v>8</v>
      </c>
      <c r="H5" s="141" t="s">
        <v>263</v>
      </c>
      <c r="I5" s="141">
        <v>8</v>
      </c>
      <c r="J5" s="281" t="s">
        <v>264</v>
      </c>
      <c r="K5" s="283">
        <v>8</v>
      </c>
    </row>
    <row r="6" spans="1:11" ht="13.5" customHeight="1">
      <c r="A6" s="134"/>
      <c r="B6" s="142" t="s">
        <v>265</v>
      </c>
      <c r="C6" s="134"/>
      <c r="D6" s="143">
        <f>SUM(D7+D12+D17)</f>
        <v>113735</v>
      </c>
      <c r="E6" s="143">
        <f>SUM(E7+E12+E17)</f>
        <v>114728</v>
      </c>
      <c r="F6" s="279">
        <f>D6/$D$6*100</f>
        <v>100</v>
      </c>
      <c r="G6" s="279">
        <f>E6/$E$6*100</f>
        <v>100</v>
      </c>
      <c r="H6" s="143">
        <f>SUM(H7+H12+H17)</f>
        <v>960225</v>
      </c>
      <c r="I6" s="143">
        <f>SUM(I7+I12+I17)</f>
        <v>1006268</v>
      </c>
      <c r="J6" s="150">
        <f>H6/$H$6*100</f>
        <v>100</v>
      </c>
      <c r="K6" s="150">
        <f>I6/$I$6*100</f>
        <v>100</v>
      </c>
    </row>
    <row r="7" spans="1:11" ht="13.5" customHeight="1">
      <c r="A7" s="134"/>
      <c r="B7" s="133" t="s">
        <v>266</v>
      </c>
      <c r="C7" s="134"/>
      <c r="D7" s="143">
        <f>SUM(D8:D10)</f>
        <v>574</v>
      </c>
      <c r="E7" s="143">
        <f>SUM(E8:E10)</f>
        <v>552</v>
      </c>
      <c r="F7" s="279">
        <f>D7/$D$6*100</f>
        <v>0.504681936079483</v>
      </c>
      <c r="G7" s="150">
        <f>E7/$E$6*100</f>
        <v>0.4811379959556516</v>
      </c>
      <c r="H7" s="143">
        <f>SUM(H8:H10)</f>
        <v>6755</v>
      </c>
      <c r="I7" s="143">
        <f>SUM(I8:I10)</f>
        <v>7011</v>
      </c>
      <c r="J7" s="150">
        <f>H7/$H$6*100</f>
        <v>0.7034809549845088</v>
      </c>
      <c r="K7" s="150">
        <f>I7/$I$6*100</f>
        <v>0.6967328783186985</v>
      </c>
    </row>
    <row r="8" spans="1:11" ht="13.5" customHeight="1">
      <c r="A8" s="134"/>
      <c r="C8" s="144" t="s">
        <v>240</v>
      </c>
      <c r="D8" s="143">
        <v>301</v>
      </c>
      <c r="E8" s="143">
        <v>350</v>
      </c>
      <c r="F8" s="279">
        <f>D8/$D$6*100</f>
        <v>0.26465028355387527</v>
      </c>
      <c r="G8" s="279">
        <f>E8/$E$6*100</f>
        <v>0.3050693814936197</v>
      </c>
      <c r="H8" s="143">
        <v>3099</v>
      </c>
      <c r="I8" s="143">
        <v>4065</v>
      </c>
      <c r="J8" s="150">
        <f>H8/$H$6*100</f>
        <v>0.32273685854877765</v>
      </c>
      <c r="K8" s="150">
        <f>I8/$I$6*100</f>
        <v>0.40396792902089707</v>
      </c>
    </row>
    <row r="9" spans="1:11" ht="13.5" customHeight="1">
      <c r="A9" s="134"/>
      <c r="C9" s="144" t="s">
        <v>241</v>
      </c>
      <c r="D9" s="143">
        <v>208</v>
      </c>
      <c r="E9" s="143">
        <v>148</v>
      </c>
      <c r="F9" s="279">
        <f>D9/$D$6*100</f>
        <v>0.1828812590671297</v>
      </c>
      <c r="G9" s="279">
        <f>E9/$E$6*100</f>
        <v>0.12900076703158775</v>
      </c>
      <c r="H9" s="143">
        <v>2017</v>
      </c>
      <c r="I9" s="143">
        <v>1473</v>
      </c>
      <c r="J9" s="150">
        <f>H9/$H$6*100</f>
        <v>0.21005493504126638</v>
      </c>
      <c r="K9" s="150">
        <f>I9/$I$6*100</f>
        <v>0.1463824746489007</v>
      </c>
    </row>
    <row r="10" spans="1:11" ht="13.5" customHeight="1">
      <c r="A10" s="134"/>
      <c r="C10" s="144" t="s">
        <v>242</v>
      </c>
      <c r="D10" s="143">
        <v>65</v>
      </c>
      <c r="E10" s="143">
        <v>54</v>
      </c>
      <c r="F10" s="279">
        <f>D10/$D$6*100</f>
        <v>0.05715039345847805</v>
      </c>
      <c r="G10" s="279">
        <f>E10/$E$6*100</f>
        <v>0.047067847430444176</v>
      </c>
      <c r="H10" s="143">
        <v>1639</v>
      </c>
      <c r="I10" s="143">
        <v>1473</v>
      </c>
      <c r="J10" s="150">
        <f>H10/$H$6*100</f>
        <v>0.17068916139446486</v>
      </c>
      <c r="K10" s="150">
        <f>I10/$I$6*100</f>
        <v>0.1463824746489007</v>
      </c>
    </row>
    <row r="11" spans="1:11" ht="13.5" customHeight="1">
      <c r="A11" s="145" t="s">
        <v>267</v>
      </c>
      <c r="C11" s="134"/>
      <c r="D11" s="143"/>
      <c r="E11" s="143"/>
      <c r="F11" s="279"/>
      <c r="G11" s="279"/>
      <c r="H11" s="143"/>
      <c r="I11" s="143"/>
      <c r="J11" s="150"/>
      <c r="K11" s="150"/>
    </row>
    <row r="12" spans="1:11" ht="13.5" customHeight="1">
      <c r="A12" s="134"/>
      <c r="B12" s="133" t="s">
        <v>268</v>
      </c>
      <c r="C12" s="134"/>
      <c r="D12" s="143">
        <f>SUM(D13:D15)</f>
        <v>25807</v>
      </c>
      <c r="E12" s="143">
        <f>SUM(E13:E15)</f>
        <v>25813</v>
      </c>
      <c r="F12" s="279">
        <f>D12/$D$6*100</f>
        <v>22.69046467666066</v>
      </c>
      <c r="G12" s="279">
        <f>E12/$E$6*100</f>
        <v>22.499302698556587</v>
      </c>
      <c r="H12" s="143">
        <f>SUM(H13:H15)</f>
        <v>384124</v>
      </c>
      <c r="I12" s="143">
        <f>SUM(I13:I15)</f>
        <v>371858</v>
      </c>
      <c r="J12" s="150">
        <f>H12/$H$6*100</f>
        <v>40.003540836783046</v>
      </c>
      <c r="K12" s="150">
        <f>I12/$I$6*100</f>
        <v>36.954171254576316</v>
      </c>
    </row>
    <row r="13" spans="1:11" ht="13.5" customHeight="1">
      <c r="A13" s="134"/>
      <c r="C13" s="144" t="s">
        <v>244</v>
      </c>
      <c r="D13" s="143">
        <v>163</v>
      </c>
      <c r="E13" s="143">
        <v>117</v>
      </c>
      <c r="F13" s="279">
        <f>D13/$D$6*100</f>
        <v>0.14331560205741417</v>
      </c>
      <c r="G13" s="279">
        <f>E13/$E$6*100</f>
        <v>0.10198033609929572</v>
      </c>
      <c r="H13" s="143">
        <v>2079</v>
      </c>
      <c r="I13" s="143">
        <v>1554</v>
      </c>
      <c r="J13" s="150">
        <f>H13/$H$6*100</f>
        <v>0.21651175505740844</v>
      </c>
      <c r="K13" s="150">
        <f>I13/$I$6*100</f>
        <v>0.15443202009802556</v>
      </c>
    </row>
    <row r="14" spans="1:11" ht="13.5" customHeight="1">
      <c r="A14" s="134"/>
      <c r="C14" s="144" t="s">
        <v>245</v>
      </c>
      <c r="D14" s="143">
        <v>12513</v>
      </c>
      <c r="E14" s="143">
        <v>13946</v>
      </c>
      <c r="F14" s="279">
        <f>D14/$D$6*100</f>
        <v>11.001890359168243</v>
      </c>
      <c r="G14" s="279">
        <f>E14/$E$6*100</f>
        <v>12.155707412314344</v>
      </c>
      <c r="H14" s="143">
        <v>107252</v>
      </c>
      <c r="I14" s="143">
        <v>121847</v>
      </c>
      <c r="J14" s="150">
        <f>H14/$H$6*100</f>
        <v>11.169465489859148</v>
      </c>
      <c r="K14" s="150">
        <f>I14/$I$6*100</f>
        <v>12.108802028882963</v>
      </c>
    </row>
    <row r="15" spans="1:11" ht="13.5" customHeight="1">
      <c r="A15" s="134"/>
      <c r="C15" s="144" t="s">
        <v>246</v>
      </c>
      <c r="D15" s="143">
        <v>13131</v>
      </c>
      <c r="E15" s="143">
        <v>11750</v>
      </c>
      <c r="F15" s="279">
        <f>D15/$D$6*100</f>
        <v>11.545258715435002</v>
      </c>
      <c r="G15" s="279">
        <f>E15/$E$6*100</f>
        <v>10.241614950142946</v>
      </c>
      <c r="H15" s="143">
        <v>274793</v>
      </c>
      <c r="I15" s="143">
        <v>248457</v>
      </c>
      <c r="J15" s="150">
        <f>H15/$H$6*100</f>
        <v>28.617563591866492</v>
      </c>
      <c r="K15" s="150">
        <f>I15/$I$6*100</f>
        <v>24.69093720559533</v>
      </c>
    </row>
    <row r="16" spans="1:11" ht="13.5" customHeight="1">
      <c r="A16" s="134"/>
      <c r="C16" s="134"/>
      <c r="D16" s="143"/>
      <c r="E16" s="143"/>
      <c r="F16" s="279"/>
      <c r="G16" s="279"/>
      <c r="H16" s="143"/>
      <c r="I16" s="143"/>
      <c r="J16" s="150"/>
      <c r="K16" s="150"/>
    </row>
    <row r="17" spans="1:11" ht="13.5" customHeight="1">
      <c r="A17" s="134"/>
      <c r="B17" s="133" t="s">
        <v>269</v>
      </c>
      <c r="C17" s="134"/>
      <c r="D17" s="143">
        <f>SUM(D18:D24)</f>
        <v>87354</v>
      </c>
      <c r="E17" s="143">
        <f>SUM(E18:E24)</f>
        <v>88363</v>
      </c>
      <c r="F17" s="279">
        <f aca="true" t="shared" si="0" ref="F17:F24">D17/$D$6*100</f>
        <v>76.80485338725987</v>
      </c>
      <c r="G17" s="279">
        <f aca="true" t="shared" si="1" ref="G17:G24">E17/$E$6*100</f>
        <v>77.01955930548776</v>
      </c>
      <c r="H17" s="143">
        <f>SUM(H18:H24)</f>
        <v>569346</v>
      </c>
      <c r="I17" s="143">
        <f>SUM(I18:I24)</f>
        <v>627399</v>
      </c>
      <c r="J17" s="150">
        <f aca="true" t="shared" si="2" ref="J17:J24">H17/$H$6*100</f>
        <v>59.29297820823245</v>
      </c>
      <c r="K17" s="150">
        <f aca="true" t="shared" si="3" ref="K17:K24">I17/$I$6*100</f>
        <v>62.349095867104985</v>
      </c>
    </row>
    <row r="18" spans="1:11" ht="13.5" customHeight="1">
      <c r="A18" s="134"/>
      <c r="C18" s="146" t="s">
        <v>248</v>
      </c>
      <c r="D18" s="143">
        <v>246</v>
      </c>
      <c r="E18" s="143">
        <v>260</v>
      </c>
      <c r="F18" s="279">
        <f t="shared" si="0"/>
        <v>0.2162922583197784</v>
      </c>
      <c r="G18" s="279">
        <f t="shared" si="1"/>
        <v>0.22662296910954607</v>
      </c>
      <c r="H18" s="143">
        <v>6783</v>
      </c>
      <c r="I18" s="143">
        <v>7871</v>
      </c>
      <c r="J18" s="150">
        <f t="shared" si="2"/>
        <v>0.7063969382176053</v>
      </c>
      <c r="K18" s="150">
        <f t="shared" si="3"/>
        <v>0.7821971880254565</v>
      </c>
    </row>
    <row r="19" spans="1:11" ht="13.5" customHeight="1">
      <c r="A19" s="145" t="s">
        <v>270</v>
      </c>
      <c r="C19" s="144" t="s">
        <v>249</v>
      </c>
      <c r="D19" s="143">
        <v>2423</v>
      </c>
      <c r="E19" s="143">
        <v>2708</v>
      </c>
      <c r="F19" s="279">
        <f t="shared" si="0"/>
        <v>2.1303908207675737</v>
      </c>
      <c r="G19" s="279">
        <f t="shared" si="1"/>
        <v>2.360365385956349</v>
      </c>
      <c r="H19" s="143">
        <v>47882</v>
      </c>
      <c r="I19" s="143">
        <v>50848</v>
      </c>
      <c r="J19" s="150">
        <f t="shared" si="2"/>
        <v>4.9865396131115105</v>
      </c>
      <c r="K19" s="150">
        <f t="shared" si="3"/>
        <v>5.053126999964224</v>
      </c>
    </row>
    <row r="20" spans="1:11" ht="13.5" customHeight="1">
      <c r="A20" s="134"/>
      <c r="C20" s="144" t="s">
        <v>250</v>
      </c>
      <c r="D20" s="143">
        <v>48281</v>
      </c>
      <c r="E20" s="143">
        <v>46896</v>
      </c>
      <c r="F20" s="279">
        <f t="shared" si="0"/>
        <v>42.45043302413505</v>
      </c>
      <c r="G20" s="279">
        <f t="shared" si="1"/>
        <v>40.87581061292797</v>
      </c>
      <c r="H20" s="143">
        <v>232775</v>
      </c>
      <c r="I20" s="143">
        <v>254253</v>
      </c>
      <c r="J20" s="150">
        <f t="shared" si="2"/>
        <v>24.24171418157203</v>
      </c>
      <c r="K20" s="150">
        <f t="shared" si="3"/>
        <v>25.266926902177154</v>
      </c>
    </row>
    <row r="21" spans="1:11" ht="13.5" customHeight="1">
      <c r="A21" s="134"/>
      <c r="C21" s="144" t="s">
        <v>251</v>
      </c>
      <c r="D21" s="143">
        <v>1732</v>
      </c>
      <c r="E21" s="143">
        <v>1874</v>
      </c>
      <c r="F21" s="279">
        <f t="shared" si="0"/>
        <v>1.5228381764628303</v>
      </c>
      <c r="G21" s="279">
        <f t="shared" si="1"/>
        <v>1.6334286311972666</v>
      </c>
      <c r="H21" s="143">
        <v>25387</v>
      </c>
      <c r="I21" s="143">
        <v>24878</v>
      </c>
      <c r="J21" s="150">
        <f t="shared" si="2"/>
        <v>2.64385951209352</v>
      </c>
      <c r="K21" s="150">
        <f t="shared" si="3"/>
        <v>2.472303601028752</v>
      </c>
    </row>
    <row r="22" spans="1:11" ht="13.5" customHeight="1">
      <c r="A22" s="134"/>
      <c r="C22" s="144" t="s">
        <v>252</v>
      </c>
      <c r="D22" s="143">
        <v>3216</v>
      </c>
      <c r="E22" s="143">
        <v>3519</v>
      </c>
      <c r="F22" s="279">
        <f t="shared" si="0"/>
        <v>2.827625620961006</v>
      </c>
      <c r="G22" s="279">
        <f t="shared" si="1"/>
        <v>3.067254724217279</v>
      </c>
      <c r="H22" s="143">
        <v>7843</v>
      </c>
      <c r="I22" s="143">
        <v>8299</v>
      </c>
      <c r="J22" s="150">
        <f t="shared" si="2"/>
        <v>0.8167877320419693</v>
      </c>
      <c r="K22" s="150">
        <f t="shared" si="3"/>
        <v>0.8247305886702151</v>
      </c>
    </row>
    <row r="23" spans="1:11" ht="13.5" customHeight="1">
      <c r="A23" s="134"/>
      <c r="C23" s="144" t="s">
        <v>253</v>
      </c>
      <c r="D23" s="143">
        <v>30341</v>
      </c>
      <c r="E23" s="143">
        <v>32006</v>
      </c>
      <c r="F23" s="279">
        <f t="shared" si="0"/>
        <v>26.67692442959511</v>
      </c>
      <c r="G23" s="279">
        <f t="shared" si="1"/>
        <v>27.897287497385122</v>
      </c>
      <c r="H23" s="143">
        <v>219914</v>
      </c>
      <c r="I23" s="143">
        <v>250873</v>
      </c>
      <c r="J23" s="150">
        <f t="shared" si="2"/>
        <v>22.90234059725585</v>
      </c>
      <c r="K23" s="150">
        <f t="shared" si="3"/>
        <v>24.93103228960873</v>
      </c>
    </row>
    <row r="24" spans="1:11" ht="13.5" customHeight="1">
      <c r="A24" s="140"/>
      <c r="B24" s="139"/>
      <c r="C24" s="147" t="s">
        <v>254</v>
      </c>
      <c r="D24" s="148">
        <v>1115</v>
      </c>
      <c r="E24" s="149">
        <v>1100</v>
      </c>
      <c r="F24" s="280">
        <f t="shared" si="0"/>
        <v>0.9803490570185079</v>
      </c>
      <c r="G24" s="280">
        <f t="shared" si="1"/>
        <v>0.9587894846942333</v>
      </c>
      <c r="H24" s="148">
        <v>28762</v>
      </c>
      <c r="I24" s="149">
        <v>30377</v>
      </c>
      <c r="J24" s="151">
        <f t="shared" si="2"/>
        <v>2.995339633939962</v>
      </c>
      <c r="K24" s="151">
        <f t="shared" si="3"/>
        <v>3.0187782976304525</v>
      </c>
    </row>
    <row r="25" spans="1:11" ht="14.25">
      <c r="A25" s="152" t="s">
        <v>271</v>
      </c>
      <c r="B25"/>
      <c r="C25"/>
      <c r="D25"/>
      <c r="E25"/>
      <c r="F25"/>
      <c r="G25"/>
      <c r="H25"/>
      <c r="I25"/>
      <c r="J25"/>
      <c r="K25"/>
    </row>
    <row r="26" spans="1:11" ht="14.25">
      <c r="A26"/>
      <c r="B26"/>
      <c r="C26"/>
      <c r="D26"/>
      <c r="E26"/>
      <c r="F26"/>
      <c r="G26"/>
      <c r="H26"/>
      <c r="I26"/>
      <c r="J26"/>
      <c r="K26"/>
    </row>
    <row r="27" spans="1:11" ht="14.25">
      <c r="A27"/>
      <c r="B27"/>
      <c r="C27"/>
      <c r="D27"/>
      <c r="E27"/>
      <c r="F27"/>
      <c r="G27"/>
      <c r="H27"/>
      <c r="I27"/>
      <c r="J27"/>
      <c r="K27"/>
    </row>
    <row r="28" spans="1:11" ht="14.25">
      <c r="A28"/>
      <c r="B28"/>
      <c r="C28"/>
      <c r="D28"/>
      <c r="E28"/>
      <c r="F28"/>
      <c r="G28"/>
      <c r="H28"/>
      <c r="I28"/>
      <c r="J28"/>
      <c r="K28"/>
    </row>
    <row r="29" spans="1:11" ht="14.25">
      <c r="A29"/>
      <c r="B29"/>
      <c r="C29"/>
      <c r="D29"/>
      <c r="E29"/>
      <c r="F29"/>
      <c r="G29"/>
      <c r="H29"/>
      <c r="I29"/>
      <c r="J29"/>
      <c r="K29"/>
    </row>
    <row r="30" spans="1:11" ht="14.25">
      <c r="A30"/>
      <c r="B30"/>
      <c r="C30"/>
      <c r="D30"/>
      <c r="E30"/>
      <c r="F30"/>
      <c r="G30"/>
      <c r="H30"/>
      <c r="I30"/>
      <c r="J30"/>
      <c r="K30"/>
    </row>
    <row r="31" spans="1:11" ht="14.25">
      <c r="A31"/>
      <c r="B31"/>
      <c r="C31"/>
      <c r="D31"/>
      <c r="E31"/>
      <c r="F31"/>
      <c r="G31"/>
      <c r="H31"/>
      <c r="I31"/>
      <c r="J31"/>
      <c r="K31"/>
    </row>
    <row r="32" spans="1:11" ht="14.25">
      <c r="A32"/>
      <c r="B32"/>
      <c r="C32"/>
      <c r="D32"/>
      <c r="E32"/>
      <c r="F32"/>
      <c r="G32"/>
      <c r="H32"/>
      <c r="I32"/>
      <c r="J32"/>
      <c r="K32"/>
    </row>
    <row r="33" spans="1:11" ht="14.25">
      <c r="A33"/>
      <c r="B33"/>
      <c r="C33"/>
      <c r="D33"/>
      <c r="E33"/>
      <c r="F33"/>
      <c r="G33"/>
      <c r="H33"/>
      <c r="I33"/>
      <c r="J33"/>
      <c r="K33"/>
    </row>
    <row r="34" spans="1:11" ht="14.25">
      <c r="A34"/>
      <c r="B34"/>
      <c r="C34"/>
      <c r="D34"/>
      <c r="E34"/>
      <c r="F34"/>
      <c r="G34"/>
      <c r="H34"/>
      <c r="I34"/>
      <c r="J34"/>
      <c r="K34"/>
    </row>
    <row r="35" spans="1:11" ht="14.25">
      <c r="A35"/>
      <c r="B35"/>
      <c r="C35"/>
      <c r="D35"/>
      <c r="E35"/>
      <c r="F35"/>
      <c r="G35"/>
      <c r="H35"/>
      <c r="I35"/>
      <c r="J35"/>
      <c r="K35"/>
    </row>
    <row r="36" spans="1:11" ht="14.25">
      <c r="A36"/>
      <c r="B36"/>
      <c r="C36"/>
      <c r="D36"/>
      <c r="E36"/>
      <c r="F36"/>
      <c r="G36"/>
      <c r="H36"/>
      <c r="I36"/>
      <c r="J36"/>
      <c r="K36"/>
    </row>
    <row r="37" spans="1:11" ht="14.25">
      <c r="A37"/>
      <c r="B37"/>
      <c r="C37"/>
      <c r="D37"/>
      <c r="E37"/>
      <c r="F37"/>
      <c r="G37"/>
      <c r="H37"/>
      <c r="I37"/>
      <c r="J37"/>
      <c r="K37"/>
    </row>
    <row r="38" spans="1:11" ht="14.25">
      <c r="A38"/>
      <c r="B38"/>
      <c r="C38"/>
      <c r="D38"/>
      <c r="E38"/>
      <c r="F38"/>
      <c r="G38"/>
      <c r="H38"/>
      <c r="I38"/>
      <c r="J38"/>
      <c r="K38"/>
    </row>
    <row r="39" spans="1:11" ht="14.25">
      <c r="A39"/>
      <c r="B39"/>
      <c r="C39"/>
      <c r="D39"/>
      <c r="E39"/>
      <c r="F39"/>
      <c r="G39"/>
      <c r="H39"/>
      <c r="I39"/>
      <c r="J39"/>
      <c r="K39"/>
    </row>
    <row r="40" spans="1:11" ht="14.25">
      <c r="A40"/>
      <c r="B40"/>
      <c r="C40"/>
      <c r="D40"/>
      <c r="E40"/>
      <c r="F40"/>
      <c r="G40"/>
      <c r="H40"/>
      <c r="I40"/>
      <c r="J40"/>
      <c r="K40"/>
    </row>
    <row r="41" spans="1:11" ht="14.25">
      <c r="A41"/>
      <c r="B41"/>
      <c r="C41"/>
      <c r="D41"/>
      <c r="E41"/>
      <c r="F41"/>
      <c r="G41"/>
      <c r="H41"/>
      <c r="I41"/>
      <c r="J41"/>
      <c r="K41"/>
    </row>
    <row r="42" spans="1:11" ht="14.25">
      <c r="A42"/>
      <c r="B42"/>
      <c r="C42"/>
      <c r="D42"/>
      <c r="E42"/>
      <c r="F42"/>
      <c r="G42"/>
      <c r="H42"/>
      <c r="I42"/>
      <c r="J42"/>
      <c r="K42"/>
    </row>
    <row r="43" spans="1:11" ht="14.25">
      <c r="A43"/>
      <c r="B43"/>
      <c r="C43"/>
      <c r="D43"/>
      <c r="E43"/>
      <c r="F43"/>
      <c r="G43"/>
      <c r="H43"/>
      <c r="I43"/>
      <c r="J43"/>
      <c r="K43"/>
    </row>
    <row r="44" spans="1:9" ht="14.25">
      <c r="A44"/>
      <c r="H44" s="150"/>
      <c r="I44" s="150"/>
    </row>
    <row r="45" spans="4:5" ht="14.25">
      <c r="D45" s="150"/>
      <c r="E45" s="150"/>
    </row>
  </sheetData>
  <printOptions horizontalCentered="1"/>
  <pageMargins left="0.984251968503937" right="0.7874015748031497" top="0.984251968503937" bottom="0.984251968503937" header="0.5118110236220472" footer="0.5118110236220472"/>
  <pageSetup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F1">
      <selection activeCell="L12" sqref="L12"/>
    </sheetView>
  </sheetViews>
  <sheetFormatPr defaultColWidth="8.796875" defaultRowHeight="15"/>
  <cols>
    <col min="1" max="1" width="23.59765625" style="153" customWidth="1"/>
    <col min="2" max="10" width="8.59765625" style="153" customWidth="1"/>
    <col min="11" max="11" width="9.09765625" style="153" customWidth="1"/>
    <col min="12" max="16384" width="10.59765625" style="153" customWidth="1"/>
  </cols>
  <sheetData>
    <row r="1" ht="14.25">
      <c r="A1" s="154" t="s">
        <v>272</v>
      </c>
    </row>
    <row r="2" spans="1:10" ht="15" thickBot="1">
      <c r="A2" s="154"/>
      <c r="I2" s="376" t="s">
        <v>1</v>
      </c>
      <c r="J2" s="376" t="s">
        <v>273</v>
      </c>
    </row>
    <row r="3" spans="1:11" s="157" customFormat="1" ht="15" customHeight="1" thickTop="1">
      <c r="A3" s="310"/>
      <c r="B3" s="311"/>
      <c r="C3" s="312" t="s">
        <v>274</v>
      </c>
      <c r="D3" s="312" t="s">
        <v>275</v>
      </c>
      <c r="E3" s="312" t="s">
        <v>276</v>
      </c>
      <c r="F3" s="313"/>
      <c r="G3" s="288"/>
      <c r="H3" s="286" t="s">
        <v>277</v>
      </c>
      <c r="I3" s="286" t="s">
        <v>278</v>
      </c>
      <c r="J3" s="286" t="s">
        <v>275</v>
      </c>
      <c r="K3" s="287" t="s">
        <v>276</v>
      </c>
    </row>
    <row r="4" spans="1:11" s="162" customFormat="1" ht="15" customHeight="1">
      <c r="A4" s="158" t="s">
        <v>260</v>
      </c>
      <c r="B4" s="159" t="s">
        <v>279</v>
      </c>
      <c r="C4" s="159">
        <v>9</v>
      </c>
      <c r="D4" s="160">
        <v>10</v>
      </c>
      <c r="E4" s="159" t="s">
        <v>9</v>
      </c>
      <c r="F4" s="161" t="s">
        <v>10</v>
      </c>
      <c r="G4" s="289" t="s">
        <v>279</v>
      </c>
      <c r="H4" s="159">
        <v>9</v>
      </c>
      <c r="I4" s="160">
        <v>10</v>
      </c>
      <c r="J4" s="159" t="s">
        <v>9</v>
      </c>
      <c r="K4" s="161" t="s">
        <v>10</v>
      </c>
    </row>
    <row r="5" spans="1:11" s="157" customFormat="1" ht="15" customHeight="1">
      <c r="A5" s="163"/>
      <c r="B5" s="15"/>
      <c r="C5" s="15"/>
      <c r="D5" s="39"/>
      <c r="E5" s="15"/>
      <c r="F5" s="15"/>
      <c r="G5" s="43"/>
      <c r="H5" s="15"/>
      <c r="I5" s="39"/>
      <c r="J5" s="15"/>
      <c r="K5" s="15"/>
    </row>
    <row r="6" spans="1:11" s="157" customFormat="1" ht="15" customHeight="1">
      <c r="A6" s="164" t="s">
        <v>280</v>
      </c>
      <c r="B6" s="143">
        <v>298</v>
      </c>
      <c r="C6" s="165">
        <v>275</v>
      </c>
      <c r="D6" s="165">
        <f>SUM(E6+F6)</f>
        <v>227</v>
      </c>
      <c r="E6" s="166">
        <v>166</v>
      </c>
      <c r="F6" s="166">
        <v>61</v>
      </c>
      <c r="G6" s="252">
        <v>8654</v>
      </c>
      <c r="H6" s="143">
        <v>8115</v>
      </c>
      <c r="I6" s="165">
        <f>SUM(J6+K6)</f>
        <v>8425</v>
      </c>
      <c r="J6" s="166">
        <v>4436</v>
      </c>
      <c r="K6" s="166">
        <v>3989</v>
      </c>
    </row>
    <row r="7" spans="1:11" s="157" customFormat="1" ht="15" customHeight="1">
      <c r="A7" s="164" t="s">
        <v>281</v>
      </c>
      <c r="B7" s="143">
        <f>SUM(B8:B9)</f>
        <v>1375</v>
      </c>
      <c r="C7" s="165">
        <v>1102</v>
      </c>
      <c r="D7" s="165">
        <f>SUM(D8:D9)</f>
        <v>1052</v>
      </c>
      <c r="E7" s="143">
        <f>SUM(E8:E9)</f>
        <v>514</v>
      </c>
      <c r="F7" s="143">
        <f>SUM(F8:F9)</f>
        <v>215</v>
      </c>
      <c r="G7" s="252">
        <v>21418</v>
      </c>
      <c r="H7" s="143">
        <v>18970</v>
      </c>
      <c r="I7" s="165">
        <f>SUM(I8:I9)</f>
        <v>17992</v>
      </c>
      <c r="J7" s="143">
        <f>SUM(J8:J9)</f>
        <v>8639</v>
      </c>
      <c r="K7" s="143">
        <f>SUM(K8:K9)</f>
        <v>4329</v>
      </c>
    </row>
    <row r="8" spans="1:11" s="157" customFormat="1" ht="15" customHeight="1">
      <c r="A8" s="167" t="s">
        <v>282</v>
      </c>
      <c r="B8" s="143">
        <v>421</v>
      </c>
      <c r="C8" s="165">
        <v>324</v>
      </c>
      <c r="D8" s="165">
        <v>256</v>
      </c>
      <c r="E8" s="166">
        <v>126</v>
      </c>
      <c r="F8" s="166">
        <v>52</v>
      </c>
      <c r="G8" s="252">
        <v>11821</v>
      </c>
      <c r="H8" s="143">
        <v>10942</v>
      </c>
      <c r="I8" s="165">
        <v>10781</v>
      </c>
      <c r="J8" s="166">
        <v>4826</v>
      </c>
      <c r="K8" s="166">
        <v>2768</v>
      </c>
    </row>
    <row r="9" spans="1:11" s="157" customFormat="1" ht="15" customHeight="1">
      <c r="A9" s="167" t="s">
        <v>283</v>
      </c>
      <c r="B9" s="143">
        <v>954</v>
      </c>
      <c r="C9" s="165">
        <v>778</v>
      </c>
      <c r="D9" s="165">
        <v>796</v>
      </c>
      <c r="E9" s="166">
        <v>388</v>
      </c>
      <c r="F9" s="166">
        <v>163</v>
      </c>
      <c r="G9" s="252">
        <v>9597</v>
      </c>
      <c r="H9" s="143">
        <v>8028</v>
      </c>
      <c r="I9" s="165">
        <v>7211</v>
      </c>
      <c r="J9" s="166">
        <v>3813</v>
      </c>
      <c r="K9" s="166">
        <v>1561</v>
      </c>
    </row>
    <row r="10" spans="1:11" s="157" customFormat="1" ht="15" customHeight="1">
      <c r="A10" s="164" t="s">
        <v>284</v>
      </c>
      <c r="B10" s="143">
        <v>298</v>
      </c>
      <c r="C10" s="165">
        <v>275</v>
      </c>
      <c r="D10" s="165">
        <f>SUM(D11:D12)</f>
        <v>227</v>
      </c>
      <c r="E10" s="143">
        <f>SUM(E11:E12)</f>
        <v>166</v>
      </c>
      <c r="F10" s="143">
        <f>SUM(F11:F12)</f>
        <v>61</v>
      </c>
      <c r="G10" s="252">
        <v>8653</v>
      </c>
      <c r="H10" s="143">
        <v>8115</v>
      </c>
      <c r="I10" s="165">
        <f>SUM(I11:I12)</f>
        <v>8425</v>
      </c>
      <c r="J10" s="143">
        <f>SUM(J11:J12)</f>
        <v>4436</v>
      </c>
      <c r="K10" s="143">
        <f>SUM(K11:K12)</f>
        <v>3989</v>
      </c>
    </row>
    <row r="11" spans="1:11" s="157" customFormat="1" ht="15" customHeight="1">
      <c r="A11" s="167" t="s">
        <v>285</v>
      </c>
      <c r="B11" s="143">
        <v>246</v>
      </c>
      <c r="C11" s="165">
        <v>217</v>
      </c>
      <c r="D11" s="165">
        <v>166</v>
      </c>
      <c r="E11" s="166">
        <v>119</v>
      </c>
      <c r="F11" s="166">
        <v>47</v>
      </c>
      <c r="G11" s="252">
        <v>6770</v>
      </c>
      <c r="H11" s="143">
        <v>6272</v>
      </c>
      <c r="I11" s="165">
        <v>6343</v>
      </c>
      <c r="J11" s="166">
        <v>3259</v>
      </c>
      <c r="K11" s="166">
        <v>3084</v>
      </c>
    </row>
    <row r="12" spans="1:11" s="157" customFormat="1" ht="15" customHeight="1">
      <c r="A12" s="167" t="s">
        <v>286</v>
      </c>
      <c r="B12" s="143">
        <v>52</v>
      </c>
      <c r="C12" s="165">
        <v>58</v>
      </c>
      <c r="D12" s="165">
        <v>61</v>
      </c>
      <c r="E12" s="166">
        <v>47</v>
      </c>
      <c r="F12" s="166">
        <v>14</v>
      </c>
      <c r="G12" s="252">
        <v>1883</v>
      </c>
      <c r="H12" s="143">
        <v>1843</v>
      </c>
      <c r="I12" s="165">
        <v>2082</v>
      </c>
      <c r="J12" s="166">
        <v>1177</v>
      </c>
      <c r="K12" s="166">
        <v>905</v>
      </c>
    </row>
    <row r="13" spans="1:11" s="157" customFormat="1" ht="15" customHeight="1">
      <c r="A13" s="164" t="s">
        <v>287</v>
      </c>
      <c r="B13" s="143">
        <v>249</v>
      </c>
      <c r="C13" s="165">
        <v>223</v>
      </c>
      <c r="D13" s="165">
        <f>SUM(D11+D14)</f>
        <v>169</v>
      </c>
      <c r="E13" s="143">
        <f>SUM(E11+E14)</f>
        <v>119</v>
      </c>
      <c r="F13" s="143">
        <v>50</v>
      </c>
      <c r="G13" s="252">
        <v>6929</v>
      </c>
      <c r="H13" s="143">
        <v>6417</v>
      </c>
      <c r="I13" s="165">
        <f>SUM(I11+I14)</f>
        <v>6518</v>
      </c>
      <c r="J13" s="143">
        <f>SUM(J11+J14)</f>
        <v>3362</v>
      </c>
      <c r="K13" s="143">
        <f>SUM(K11+K14)</f>
        <v>3156</v>
      </c>
    </row>
    <row r="14" spans="1:11" s="157" customFormat="1" ht="15" customHeight="1">
      <c r="A14" s="168" t="s">
        <v>288</v>
      </c>
      <c r="B14" s="143">
        <v>3</v>
      </c>
      <c r="C14" s="165">
        <v>6</v>
      </c>
      <c r="D14" s="165">
        <v>3</v>
      </c>
      <c r="E14" s="166">
        <v>0</v>
      </c>
      <c r="F14" s="166">
        <v>3</v>
      </c>
      <c r="G14" s="252">
        <v>159</v>
      </c>
      <c r="H14" s="143">
        <v>145</v>
      </c>
      <c r="I14" s="165">
        <v>175</v>
      </c>
      <c r="J14" s="166">
        <v>103</v>
      </c>
      <c r="K14" s="166">
        <v>72</v>
      </c>
    </row>
    <row r="15" spans="1:11" s="157" customFormat="1" ht="15" customHeight="1">
      <c r="A15" s="168"/>
      <c r="B15" s="143"/>
      <c r="C15" s="165"/>
      <c r="D15" s="165"/>
      <c r="E15" s="143"/>
      <c r="F15" s="143"/>
      <c r="G15" s="252"/>
      <c r="H15" s="143"/>
      <c r="I15" s="165"/>
      <c r="J15" s="143"/>
      <c r="K15" s="143"/>
    </row>
    <row r="16" spans="1:11" s="157" customFormat="1" ht="15" customHeight="1">
      <c r="A16" s="164" t="s">
        <v>289</v>
      </c>
      <c r="B16" s="169">
        <f>B7/B6</f>
        <v>4.614093959731544</v>
      </c>
      <c r="C16" s="170">
        <v>4.007272727272727</v>
      </c>
      <c r="D16" s="170">
        <f>D7/D6</f>
        <v>4.634361233480176</v>
      </c>
      <c r="E16" s="171" t="s">
        <v>35</v>
      </c>
      <c r="F16" s="171" t="s">
        <v>35</v>
      </c>
      <c r="G16" s="253">
        <v>2.4749248902241736</v>
      </c>
      <c r="H16" s="169">
        <v>2.3376463339494764</v>
      </c>
      <c r="I16" s="170">
        <f>I7/I6</f>
        <v>2.135548961424332</v>
      </c>
      <c r="J16" s="171" t="s">
        <v>35</v>
      </c>
      <c r="K16" s="171" t="s">
        <v>35</v>
      </c>
    </row>
    <row r="17" spans="1:11" s="157" customFormat="1" ht="15" customHeight="1">
      <c r="A17" s="167" t="s">
        <v>290</v>
      </c>
      <c r="B17" s="169">
        <f>B8/B6</f>
        <v>1.412751677852349</v>
      </c>
      <c r="C17" s="170">
        <v>1.1781818181818182</v>
      </c>
      <c r="D17" s="170">
        <f>D8/D6</f>
        <v>1.1277533039647578</v>
      </c>
      <c r="E17" s="171" t="s">
        <v>35</v>
      </c>
      <c r="F17" s="171" t="s">
        <v>35</v>
      </c>
      <c r="G17" s="253">
        <v>1.3659579385255374</v>
      </c>
      <c r="H17" s="169">
        <v>1.3483672211953173</v>
      </c>
      <c r="I17" s="170">
        <f>I8/I6</f>
        <v>1.2796439169139466</v>
      </c>
      <c r="J17" s="171" t="s">
        <v>35</v>
      </c>
      <c r="K17" s="171" t="s">
        <v>35</v>
      </c>
    </row>
    <row r="18" spans="1:11" s="157" customFormat="1" ht="15" customHeight="1">
      <c r="A18" s="164" t="s">
        <v>291</v>
      </c>
      <c r="B18" s="169">
        <f>B10/B6*100</f>
        <v>100</v>
      </c>
      <c r="C18" s="170">
        <v>100</v>
      </c>
      <c r="D18" s="170">
        <f>D10/D6*100</f>
        <v>100</v>
      </c>
      <c r="E18" s="169">
        <f>E10/E6*100</f>
        <v>100</v>
      </c>
      <c r="F18" s="169">
        <f>F10/F6*100</f>
        <v>100</v>
      </c>
      <c r="G18" s="253">
        <v>99.98844464987289</v>
      </c>
      <c r="H18" s="169">
        <v>100</v>
      </c>
      <c r="I18" s="170">
        <f>I10/I6*100</f>
        <v>100</v>
      </c>
      <c r="J18" s="169">
        <f>J10/J6*100</f>
        <v>100</v>
      </c>
      <c r="K18" s="169">
        <f>K10/K6*100</f>
        <v>100</v>
      </c>
    </row>
    <row r="19" spans="1:11" s="157" customFormat="1" ht="15" customHeight="1">
      <c r="A19" s="167" t="s">
        <v>292</v>
      </c>
      <c r="B19" s="169">
        <f>B11/B6*100</f>
        <v>82.5503355704698</v>
      </c>
      <c r="C19" s="170">
        <v>78.9090909090909</v>
      </c>
      <c r="D19" s="170">
        <f>D11/D6*100</f>
        <v>73.12775330396477</v>
      </c>
      <c r="E19" s="169">
        <f>E11/E6*100</f>
        <v>71.6867469879518</v>
      </c>
      <c r="F19" s="169">
        <f>F11/F6*100</f>
        <v>77.04918032786885</v>
      </c>
      <c r="G19" s="253">
        <v>78.22972036052693</v>
      </c>
      <c r="H19" s="169">
        <v>77.28897104128157</v>
      </c>
      <c r="I19" s="170">
        <f>I11/I6*100</f>
        <v>75.28783382789318</v>
      </c>
      <c r="J19" s="169">
        <f>J11/J6*100</f>
        <v>73.46708746618576</v>
      </c>
      <c r="K19" s="169">
        <f>K11/K6*100</f>
        <v>77.31260967661068</v>
      </c>
    </row>
    <row r="20" spans="1:11" s="157" customFormat="1" ht="15" customHeight="1">
      <c r="A20" s="164" t="s">
        <v>293</v>
      </c>
      <c r="B20" s="169">
        <f>B13/B8*100</f>
        <v>59.14489311163895</v>
      </c>
      <c r="C20" s="170">
        <v>68.82716049382715</v>
      </c>
      <c r="D20" s="170">
        <f>D13/D8*100</f>
        <v>66.015625</v>
      </c>
      <c r="E20" s="171" t="s">
        <v>35</v>
      </c>
      <c r="F20" s="171" t="s">
        <v>35</v>
      </c>
      <c r="G20" s="253">
        <v>58.616022333135945</v>
      </c>
      <c r="H20" s="169">
        <v>58.64558581612137</v>
      </c>
      <c r="I20" s="170">
        <f>I13/I8*100</f>
        <v>60.45821352379186</v>
      </c>
      <c r="J20" s="171" t="s">
        <v>35</v>
      </c>
      <c r="K20" s="171" t="s">
        <v>35</v>
      </c>
    </row>
    <row r="21" spans="1:11" ht="15" customHeight="1">
      <c r="A21" s="172"/>
      <c r="B21" s="285"/>
      <c r="C21" s="172"/>
      <c r="D21" s="172"/>
      <c r="E21" s="172"/>
      <c r="F21" s="172"/>
      <c r="G21" s="285"/>
      <c r="H21" s="172"/>
      <c r="I21" s="172"/>
      <c r="J21" s="172"/>
      <c r="K21" s="172"/>
    </row>
    <row r="22" spans="1:6" s="157" customFormat="1" ht="15" customHeight="1">
      <c r="A22" s="173" t="s">
        <v>294</v>
      </c>
      <c r="B22"/>
      <c r="C22"/>
      <c r="D22"/>
      <c r="E22"/>
      <c r="F22"/>
    </row>
    <row r="23" spans="1:6" s="162" customFormat="1" ht="15" customHeight="1">
      <c r="A23" s="153" t="s">
        <v>295</v>
      </c>
      <c r="B23"/>
      <c r="C23"/>
      <c r="D23"/>
      <c r="E23"/>
      <c r="F23"/>
    </row>
    <row r="24" spans="1:6" s="157" customFormat="1" ht="15" customHeight="1">
      <c r="A24" s="153"/>
      <c r="B24"/>
      <c r="C24"/>
      <c r="D24"/>
      <c r="E24"/>
      <c r="F24"/>
    </row>
    <row r="25" spans="1:6" s="157" customFormat="1" ht="14.25">
      <c r="A25" s="153"/>
      <c r="B25"/>
      <c r="C25"/>
      <c r="D25"/>
      <c r="E25"/>
      <c r="F25"/>
    </row>
    <row r="26" spans="1:6" s="157" customFormat="1" ht="14.25">
      <c r="A26" s="153"/>
      <c r="B26"/>
      <c r="C26"/>
      <c r="D26"/>
      <c r="E26"/>
      <c r="F26"/>
    </row>
    <row r="27" spans="1:6" s="157" customFormat="1" ht="14.25">
      <c r="A27" s="153"/>
      <c r="B27"/>
      <c r="C27"/>
      <c r="D27"/>
      <c r="E27"/>
      <c r="F27"/>
    </row>
    <row r="28" spans="1:6" s="157" customFormat="1" ht="14.25">
      <c r="A28" s="153"/>
      <c r="B28"/>
      <c r="C28"/>
      <c r="D28"/>
      <c r="E28"/>
      <c r="F28"/>
    </row>
    <row r="29" spans="1:6" s="157" customFormat="1" ht="14.25">
      <c r="A29" s="153"/>
      <c r="B29"/>
      <c r="C29"/>
      <c r="D29"/>
      <c r="E29"/>
      <c r="F29"/>
    </row>
    <row r="30" spans="1:6" s="157" customFormat="1" ht="14.25">
      <c r="A30" s="153"/>
      <c r="B30"/>
      <c r="C30"/>
      <c r="D30"/>
      <c r="E30"/>
      <c r="F30"/>
    </row>
    <row r="31" spans="1:6" s="157" customFormat="1" ht="14.25">
      <c r="A31" s="153"/>
      <c r="B31"/>
      <c r="C31"/>
      <c r="D31"/>
      <c r="E31"/>
      <c r="F31"/>
    </row>
    <row r="32" spans="1:6" s="157" customFormat="1" ht="14.25">
      <c r="A32" s="153"/>
      <c r="B32"/>
      <c r="C32"/>
      <c r="D32"/>
      <c r="E32"/>
      <c r="F32"/>
    </row>
    <row r="33" spans="1:6" s="157" customFormat="1" ht="14.25">
      <c r="A33" s="153"/>
      <c r="B33"/>
      <c r="C33"/>
      <c r="D33"/>
      <c r="E33"/>
      <c r="F33"/>
    </row>
    <row r="34" spans="1:6" s="157" customFormat="1" ht="14.25">
      <c r="A34" s="153"/>
      <c r="B34"/>
      <c r="C34"/>
      <c r="D34"/>
      <c r="E34"/>
      <c r="F34"/>
    </row>
    <row r="35" spans="1:6" s="157" customFormat="1" ht="14.25">
      <c r="A35" s="153"/>
      <c r="B35"/>
      <c r="C35"/>
      <c r="D35"/>
      <c r="E35"/>
      <c r="F35"/>
    </row>
    <row r="36" spans="1:6" s="157" customFormat="1" ht="14.25">
      <c r="A36" s="153"/>
      <c r="B36"/>
      <c r="C36"/>
      <c r="D36"/>
      <c r="E36"/>
      <c r="F36"/>
    </row>
    <row r="37" spans="1:6" s="157" customFormat="1" ht="14.25">
      <c r="A37" s="153"/>
      <c r="B37"/>
      <c r="C37"/>
      <c r="D37"/>
      <c r="E37"/>
      <c r="F37"/>
    </row>
    <row r="38" spans="1:6" s="157" customFormat="1" ht="14.25">
      <c r="A38" s="153"/>
      <c r="B38"/>
      <c r="C38"/>
      <c r="D38"/>
      <c r="E38"/>
      <c r="F38"/>
    </row>
    <row r="39" spans="1:6" s="157" customFormat="1" ht="14.25">
      <c r="A39" s="153"/>
      <c r="B39"/>
      <c r="C39"/>
      <c r="D39"/>
      <c r="E39"/>
      <c r="F39"/>
    </row>
    <row r="40" spans="2:6" ht="14.25">
      <c r="B40"/>
      <c r="C40"/>
      <c r="D40"/>
      <c r="E40"/>
      <c r="F40"/>
    </row>
    <row r="41" spans="2:6" ht="14.25">
      <c r="B41" s="173"/>
      <c r="C41" s="173"/>
      <c r="D41" s="173"/>
      <c r="E41" s="173"/>
      <c r="F41" s="173"/>
    </row>
  </sheetData>
  <printOptions/>
  <pageMargins left="0.75" right="0.75" top="1" bottom="1" header="0.5" footer="0.5"/>
  <pageSetup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G24" sqref="G24"/>
    </sheetView>
  </sheetViews>
  <sheetFormatPr defaultColWidth="8.796875" defaultRowHeight="15"/>
  <cols>
    <col min="1" max="1" width="11.69921875" style="175" customWidth="1"/>
    <col min="2" max="4" width="8.59765625" style="175" customWidth="1"/>
    <col min="5" max="7" width="6.59765625" style="175" customWidth="1"/>
    <col min="8" max="8" width="10.59765625" style="175" customWidth="1"/>
    <col min="9" max="9" width="12.59765625" style="175" customWidth="1"/>
    <col min="10" max="12" width="8.59765625" style="175" customWidth="1"/>
    <col min="13" max="15" width="6.59765625" style="175" customWidth="1"/>
    <col min="16" max="16384" width="10.59765625" style="175" customWidth="1"/>
  </cols>
  <sheetData>
    <row r="1" ht="14.25">
      <c r="A1" s="176" t="s">
        <v>296</v>
      </c>
    </row>
    <row r="2" spans="1:15" ht="15" thickBot="1">
      <c r="A2" s="177"/>
      <c r="B2" s="177"/>
      <c r="C2" s="177"/>
      <c r="D2" s="177"/>
      <c r="E2" s="178" t="s">
        <v>1</v>
      </c>
      <c r="F2" s="177"/>
      <c r="G2" s="177"/>
      <c r="I2" s="179"/>
      <c r="J2" s="179"/>
      <c r="K2" s="179"/>
      <c r="L2" s="179"/>
      <c r="M2" s="179"/>
      <c r="N2" s="179"/>
      <c r="O2" s="179"/>
    </row>
    <row r="3" spans="2:15" ht="15" thickTop="1">
      <c r="B3" s="180" t="s">
        <v>297</v>
      </c>
      <c r="C3" s="181"/>
      <c r="D3" s="181"/>
      <c r="E3" s="180" t="s">
        <v>298</v>
      </c>
      <c r="F3" s="181"/>
      <c r="G3" s="181"/>
      <c r="I3" s="179"/>
      <c r="J3" s="179"/>
      <c r="K3" s="179"/>
      <c r="L3" s="179"/>
      <c r="M3" s="179"/>
      <c r="N3" s="179"/>
      <c r="O3" s="179"/>
    </row>
    <row r="4" spans="1:15" ht="14.25">
      <c r="A4" s="182" t="s">
        <v>109</v>
      </c>
      <c r="B4" s="183" t="s">
        <v>207</v>
      </c>
      <c r="C4" s="183" t="s">
        <v>51</v>
      </c>
      <c r="D4" s="183">
        <v>7</v>
      </c>
      <c r="E4" s="183" t="s">
        <v>207</v>
      </c>
      <c r="F4" s="183" t="s">
        <v>51</v>
      </c>
      <c r="G4" s="183">
        <v>7</v>
      </c>
      <c r="I4" s="179"/>
      <c r="J4" s="179"/>
      <c r="K4" s="179"/>
      <c r="L4" s="179"/>
      <c r="M4" s="179"/>
      <c r="N4" s="179"/>
      <c r="O4" s="179"/>
    </row>
    <row r="5" spans="2:15" ht="14.25">
      <c r="B5" s="184"/>
      <c r="I5" s="179"/>
      <c r="J5" s="179"/>
      <c r="K5" s="179"/>
      <c r="L5" s="179"/>
      <c r="M5" s="179"/>
      <c r="N5" s="179"/>
      <c r="O5" s="179"/>
    </row>
    <row r="6" spans="1:15" ht="14.25">
      <c r="A6" s="176" t="s">
        <v>299</v>
      </c>
      <c r="B6" s="38">
        <v>1620</v>
      </c>
      <c r="C6" s="39">
        <v>1679</v>
      </c>
      <c r="D6" s="39">
        <v>1752</v>
      </c>
      <c r="E6" s="40">
        <v>100</v>
      </c>
      <c r="F6" s="40">
        <v>100</v>
      </c>
      <c r="G6" s="40">
        <v>100</v>
      </c>
      <c r="H6" s="15"/>
      <c r="I6" s="179"/>
      <c r="J6" s="179"/>
      <c r="K6" s="179"/>
      <c r="L6" s="179"/>
      <c r="M6" s="179"/>
      <c r="N6" s="179"/>
      <c r="O6" s="179"/>
    </row>
    <row r="7" spans="2:15" ht="14.25">
      <c r="B7" s="43"/>
      <c r="C7" s="15"/>
      <c r="D7" s="15"/>
      <c r="E7" s="15"/>
      <c r="F7" s="15"/>
      <c r="G7" s="15"/>
      <c r="H7" s="15"/>
      <c r="I7" s="179"/>
      <c r="J7" s="179"/>
      <c r="K7" s="179"/>
      <c r="L7" s="179"/>
      <c r="M7" s="179"/>
      <c r="N7" s="179"/>
      <c r="O7" s="179"/>
    </row>
    <row r="8" spans="1:15" ht="14.25">
      <c r="A8" s="152" t="s">
        <v>300</v>
      </c>
      <c r="B8" s="43">
        <v>777</v>
      </c>
      <c r="C8" s="15">
        <v>807</v>
      </c>
      <c r="D8" s="15">
        <v>847</v>
      </c>
      <c r="E8" s="16">
        <f>B8/$B$6*100</f>
        <v>47.96296296296296</v>
      </c>
      <c r="F8" s="16">
        <f>C8/$C$6*100</f>
        <v>48.06432400238237</v>
      </c>
      <c r="G8" s="16">
        <f>D8/$D$6*100</f>
        <v>48.34474885844749</v>
      </c>
      <c r="H8" s="15"/>
      <c r="I8" s="179"/>
      <c r="J8" s="179"/>
      <c r="K8" s="179"/>
      <c r="L8" s="179"/>
      <c r="M8" s="179"/>
      <c r="N8" s="179"/>
      <c r="O8" s="179"/>
    </row>
    <row r="9" spans="1:15" ht="14.25">
      <c r="A9" s="152"/>
      <c r="B9" s="43"/>
      <c r="C9" s="15"/>
      <c r="D9" s="15"/>
      <c r="E9" s="16"/>
      <c r="F9" s="16"/>
      <c r="G9" s="15"/>
      <c r="H9" s="15"/>
      <c r="I9" s="179"/>
      <c r="J9" s="179"/>
      <c r="K9" s="179"/>
      <c r="L9" s="179"/>
      <c r="M9" s="179"/>
      <c r="N9" s="179"/>
      <c r="O9" s="179"/>
    </row>
    <row r="10" spans="1:15" ht="14.25">
      <c r="A10" s="152" t="s">
        <v>301</v>
      </c>
      <c r="B10" s="43">
        <v>842</v>
      </c>
      <c r="C10" s="15">
        <v>873</v>
      </c>
      <c r="D10" s="15">
        <v>905</v>
      </c>
      <c r="E10" s="16">
        <f>B10/$B$6*100</f>
        <v>51.9753086419753</v>
      </c>
      <c r="F10" s="16">
        <f>C10/$C$6*100</f>
        <v>51.99523525908278</v>
      </c>
      <c r="G10" s="16">
        <f>D10/$D$6*100</f>
        <v>51.65525114155252</v>
      </c>
      <c r="H10" s="15"/>
      <c r="I10" s="179"/>
      <c r="J10" s="179"/>
      <c r="K10" s="179"/>
      <c r="L10" s="179"/>
      <c r="M10" s="179"/>
      <c r="N10" s="179"/>
      <c r="O10" s="179"/>
    </row>
    <row r="11" spans="1:15" ht="14.25">
      <c r="A11" s="185"/>
      <c r="B11" s="43"/>
      <c r="C11" s="15"/>
      <c r="D11" s="15"/>
      <c r="E11" s="19" t="s">
        <v>91</v>
      </c>
      <c r="F11" s="19" t="s">
        <v>1</v>
      </c>
      <c r="G11" s="19" t="s">
        <v>1</v>
      </c>
      <c r="H11" s="15"/>
      <c r="I11" s="179"/>
      <c r="J11" s="179"/>
      <c r="K11" s="179"/>
      <c r="L11" s="179"/>
      <c r="M11" s="179"/>
      <c r="N11" s="179"/>
      <c r="O11" s="179"/>
    </row>
    <row r="12" spans="1:15" ht="14.25">
      <c r="A12" s="174" t="s">
        <v>302</v>
      </c>
      <c r="B12" s="43">
        <v>1047</v>
      </c>
      <c r="C12" s="15">
        <v>1068</v>
      </c>
      <c r="D12" s="15">
        <v>1087</v>
      </c>
      <c r="E12" s="16">
        <f>B12/$B$6*100</f>
        <v>64.62962962962962</v>
      </c>
      <c r="F12" s="16">
        <f>C12/$C$6*100</f>
        <v>63.609291244788565</v>
      </c>
      <c r="G12" s="16">
        <v>62.1</v>
      </c>
      <c r="H12" s="15"/>
      <c r="I12" s="179"/>
      <c r="J12" s="179"/>
      <c r="K12" s="179"/>
      <c r="L12" s="179"/>
      <c r="M12" s="179"/>
      <c r="N12" s="179"/>
      <c r="O12" s="179"/>
    </row>
    <row r="13" spans="2:15" ht="14.25">
      <c r="B13" s="43"/>
      <c r="C13" s="15"/>
      <c r="D13" s="15"/>
      <c r="E13" s="19" t="s">
        <v>1</v>
      </c>
      <c r="F13" s="19" t="s">
        <v>1</v>
      </c>
      <c r="G13" s="19" t="s">
        <v>1</v>
      </c>
      <c r="H13" s="15"/>
      <c r="I13" s="179"/>
      <c r="J13" s="179"/>
      <c r="K13" s="179"/>
      <c r="L13" s="179"/>
      <c r="M13" s="179"/>
      <c r="N13" s="179"/>
      <c r="O13" s="179"/>
    </row>
    <row r="14" spans="1:15" ht="14.25">
      <c r="A14" s="174" t="s">
        <v>300</v>
      </c>
      <c r="B14" s="43">
        <v>604</v>
      </c>
      <c r="C14" s="15">
        <v>615</v>
      </c>
      <c r="D14" s="15">
        <v>636</v>
      </c>
      <c r="E14" s="16">
        <f>B14/$B$6*100</f>
        <v>37.28395061728395</v>
      </c>
      <c r="F14" s="16">
        <f>C14/$C$6*100</f>
        <v>36.628945801072064</v>
      </c>
      <c r="G14" s="16">
        <f>D14/$D$6*100</f>
        <v>36.3013698630137</v>
      </c>
      <c r="H14" s="15"/>
      <c r="I14" s="179"/>
      <c r="J14" s="179"/>
      <c r="K14" s="179"/>
      <c r="L14" s="179"/>
      <c r="M14" s="179"/>
      <c r="N14" s="179"/>
      <c r="O14" s="179"/>
    </row>
    <row r="15" spans="2:8" ht="14.25">
      <c r="B15" s="43"/>
      <c r="C15" s="15"/>
      <c r="D15" s="15"/>
      <c r="E15" s="19" t="s">
        <v>1</v>
      </c>
      <c r="F15" s="19" t="s">
        <v>1</v>
      </c>
      <c r="G15" s="19" t="s">
        <v>1</v>
      </c>
      <c r="H15" s="15"/>
    </row>
    <row r="16" spans="1:8" ht="14.25">
      <c r="A16" s="174" t="s">
        <v>301</v>
      </c>
      <c r="B16" s="43">
        <v>443</v>
      </c>
      <c r="C16" s="15">
        <v>453</v>
      </c>
      <c r="D16" s="15">
        <v>451</v>
      </c>
      <c r="E16" s="16">
        <f>B16/$B$6*100</f>
        <v>27.34567901234568</v>
      </c>
      <c r="F16" s="16">
        <f>C16/$C$6*100</f>
        <v>26.980345443716498</v>
      </c>
      <c r="G16" s="16">
        <v>25.8</v>
      </c>
      <c r="H16" s="15"/>
    </row>
    <row r="17" spans="1:8" ht="14.25">
      <c r="A17" s="186"/>
      <c r="B17" s="43"/>
      <c r="C17" s="3"/>
      <c r="D17" s="3"/>
      <c r="E17" s="19" t="s">
        <v>1</v>
      </c>
      <c r="F17" s="19" t="s">
        <v>1</v>
      </c>
      <c r="G17" s="19" t="s">
        <v>1</v>
      </c>
      <c r="H17" s="15"/>
    </row>
    <row r="18" spans="1:8" ht="14.25">
      <c r="A18" s="175" t="s">
        <v>303</v>
      </c>
      <c r="B18" s="184">
        <v>571</v>
      </c>
      <c r="C18" s="175">
        <v>610</v>
      </c>
      <c r="D18" s="187">
        <v>662</v>
      </c>
      <c r="E18" s="16">
        <f>B18/$B$6*100</f>
        <v>35.24691358024691</v>
      </c>
      <c r="F18" s="16">
        <f>C18/$C$6*100</f>
        <v>36.33114949374628</v>
      </c>
      <c r="G18" s="16">
        <f>D18/$D$6*100</f>
        <v>37.78538812785388</v>
      </c>
      <c r="H18" s="15"/>
    </row>
    <row r="19" spans="1:8" ht="14.25">
      <c r="A19" s="175" t="s">
        <v>304</v>
      </c>
      <c r="B19" s="184"/>
      <c r="D19" s="187"/>
      <c r="E19" s="19" t="s">
        <v>1</v>
      </c>
      <c r="F19" s="19" t="s">
        <v>1</v>
      </c>
      <c r="G19" s="19" t="s">
        <v>1</v>
      </c>
      <c r="H19" s="15"/>
    </row>
    <row r="20" spans="2:8" ht="14.25">
      <c r="B20" s="184"/>
      <c r="D20" s="187"/>
      <c r="E20" s="19" t="s">
        <v>1</v>
      </c>
      <c r="F20" s="19" t="s">
        <v>1</v>
      </c>
      <c r="G20" s="19" t="s">
        <v>1</v>
      </c>
      <c r="H20" s="15"/>
    </row>
    <row r="21" spans="1:8" ht="14.25">
      <c r="A21" s="174" t="s">
        <v>300</v>
      </c>
      <c r="B21" s="184">
        <v>173</v>
      </c>
      <c r="C21" s="175">
        <v>191</v>
      </c>
      <c r="D21" s="187">
        <v>209</v>
      </c>
      <c r="E21" s="16">
        <f>B21/$B$6*100</f>
        <v>10.679012345679013</v>
      </c>
      <c r="F21" s="16">
        <f>C21/$C$6*100</f>
        <v>11.375818939845146</v>
      </c>
      <c r="G21" s="16">
        <f>D21/$D$6*100</f>
        <v>11.929223744292237</v>
      </c>
      <c r="H21" s="15"/>
    </row>
    <row r="22" spans="2:8" ht="14.25">
      <c r="B22" s="184"/>
      <c r="D22" s="187"/>
      <c r="E22" s="19" t="s">
        <v>1</v>
      </c>
      <c r="F22" s="19" t="s">
        <v>1</v>
      </c>
      <c r="G22" s="19" t="s">
        <v>1</v>
      </c>
      <c r="H22" s="15"/>
    </row>
    <row r="23" spans="1:8" ht="14.25">
      <c r="A23" s="174" t="s">
        <v>301</v>
      </c>
      <c r="B23" s="184">
        <v>398</v>
      </c>
      <c r="C23" s="175">
        <v>419</v>
      </c>
      <c r="D23" s="187">
        <v>453</v>
      </c>
      <c r="E23" s="16">
        <f>B23/$B$6*100</f>
        <v>24.567901234567902</v>
      </c>
      <c r="F23" s="16">
        <f>C23/$C$6*100</f>
        <v>24.95533055390113</v>
      </c>
      <c r="G23" s="16">
        <v>25.8</v>
      </c>
      <c r="H23" s="15"/>
    </row>
    <row r="24" spans="1:8" ht="14.25">
      <c r="A24" s="182"/>
      <c r="B24" s="188"/>
      <c r="C24" s="182"/>
      <c r="D24" s="182"/>
      <c r="E24" s="182"/>
      <c r="F24" s="182"/>
      <c r="G24" s="182"/>
      <c r="H24" s="15"/>
    </row>
    <row r="25" spans="1:8" ht="14.25">
      <c r="A25" s="189" t="s">
        <v>305</v>
      </c>
      <c r="B25" s="179"/>
      <c r="C25" s="179"/>
      <c r="D25" s="179"/>
      <c r="E25" s="179"/>
      <c r="F25" s="179"/>
      <c r="G25" s="179"/>
      <c r="H25" s="15"/>
    </row>
    <row r="26" spans="1:8" ht="14.25">
      <c r="A26" s="189" t="s">
        <v>86</v>
      </c>
      <c r="B26" s="179"/>
      <c r="C26" s="179"/>
      <c r="D26" s="179"/>
      <c r="E26" s="179"/>
      <c r="F26" s="179"/>
      <c r="G26" s="179"/>
      <c r="H26" s="15"/>
    </row>
    <row r="27" spans="1:8" ht="14.25">
      <c r="A27" s="179"/>
      <c r="B27" s="179"/>
      <c r="C27" s="179"/>
      <c r="D27" s="179"/>
      <c r="E27" s="179"/>
      <c r="F27" s="179"/>
      <c r="G27" s="179"/>
      <c r="H27" s="15"/>
    </row>
    <row r="28" spans="1:8" ht="14.25">
      <c r="A28" s="179"/>
      <c r="B28" s="179"/>
      <c r="C28" s="179"/>
      <c r="D28" s="179"/>
      <c r="E28" s="179"/>
      <c r="F28" s="179"/>
      <c r="G28" s="179"/>
      <c r="H28" s="15"/>
    </row>
    <row r="29" spans="1:8" ht="14.25">
      <c r="A29" s="179"/>
      <c r="B29" s="179"/>
      <c r="C29" s="179"/>
      <c r="D29" s="179"/>
      <c r="E29" s="179"/>
      <c r="F29" s="179"/>
      <c r="G29" s="179"/>
      <c r="H29" s="15"/>
    </row>
    <row r="30" spans="1:8" ht="14.25">
      <c r="A30" s="179"/>
      <c r="B30" s="179"/>
      <c r="C30" s="179"/>
      <c r="D30" s="179"/>
      <c r="E30" s="179"/>
      <c r="F30" s="179"/>
      <c r="G30" s="179"/>
      <c r="H30" s="15"/>
    </row>
    <row r="31" spans="1:8" ht="14.25">
      <c r="A31" s="179"/>
      <c r="B31" s="179"/>
      <c r="C31" s="179"/>
      <c r="D31" s="179"/>
      <c r="E31" s="179"/>
      <c r="F31" s="179"/>
      <c r="G31" s="179"/>
      <c r="H31" s="15"/>
    </row>
    <row r="32" spans="1:8" ht="14.25">
      <c r="A32" s="179"/>
      <c r="B32" s="179"/>
      <c r="C32" s="179"/>
      <c r="D32" s="179"/>
      <c r="E32" s="179"/>
      <c r="F32" s="179"/>
      <c r="G32" s="179"/>
      <c r="H32" s="15"/>
    </row>
    <row r="33" spans="1:8" ht="14.25">
      <c r="A33" s="179"/>
      <c r="B33" s="179"/>
      <c r="C33" s="179"/>
      <c r="D33" s="179"/>
      <c r="E33" s="179"/>
      <c r="F33" s="179"/>
      <c r="G33" s="179"/>
      <c r="H33" s="15"/>
    </row>
    <row r="34" spans="1:8" ht="14.25">
      <c r="A34" s="179"/>
      <c r="B34" s="179"/>
      <c r="C34" s="179"/>
      <c r="D34" s="179"/>
      <c r="E34" s="179"/>
      <c r="F34" s="179"/>
      <c r="G34" s="179"/>
      <c r="H34" s="15"/>
    </row>
    <row r="35" spans="1:8" ht="14.25">
      <c r="A35" s="179"/>
      <c r="B35" s="179"/>
      <c r="C35" s="179"/>
      <c r="D35" s="179"/>
      <c r="E35" s="179"/>
      <c r="F35" s="179"/>
      <c r="G35" s="179"/>
      <c r="H35" s="15"/>
    </row>
    <row r="36" spans="1:7" ht="14.25">
      <c r="A36" s="179"/>
      <c r="B36" s="179"/>
      <c r="C36" s="179"/>
      <c r="D36" s="179"/>
      <c r="E36" s="179"/>
      <c r="F36" s="179"/>
      <c r="G36" s="179"/>
    </row>
    <row r="37" spans="1:7" ht="14.25">
      <c r="A37" s="179"/>
      <c r="B37" s="179"/>
      <c r="C37" s="179"/>
      <c r="D37" s="179"/>
      <c r="E37" s="179"/>
      <c r="F37" s="179"/>
      <c r="G37" s="179"/>
    </row>
    <row r="38" spans="1:7" ht="14.25">
      <c r="A38" s="179"/>
      <c r="B38" s="179"/>
      <c r="C38" s="179"/>
      <c r="D38" s="179"/>
      <c r="E38" s="179"/>
      <c r="F38" s="179"/>
      <c r="G38" s="179"/>
    </row>
    <row r="39" spans="1:7" ht="14.25">
      <c r="A39" s="179"/>
      <c r="B39" s="179"/>
      <c r="C39" s="179"/>
      <c r="D39" s="179"/>
      <c r="E39" s="179"/>
      <c r="F39" s="179"/>
      <c r="G39" s="179"/>
    </row>
    <row r="40" spans="1:7" ht="14.25">
      <c r="A40" s="179"/>
      <c r="B40" s="179"/>
      <c r="C40" s="179"/>
      <c r="D40" s="179"/>
      <c r="E40" s="179"/>
      <c r="F40" s="179"/>
      <c r="G40" s="179"/>
    </row>
    <row r="41" spans="1:7" ht="14.25">
      <c r="A41" s="179"/>
      <c r="B41" s="179"/>
      <c r="C41" s="179"/>
      <c r="D41" s="179"/>
      <c r="E41" s="179"/>
      <c r="F41" s="179"/>
      <c r="G41" s="179"/>
    </row>
    <row r="42" spans="1:7" ht="14.25">
      <c r="A42" s="179"/>
      <c r="B42" s="179"/>
      <c r="C42" s="179"/>
      <c r="D42" s="179"/>
      <c r="E42" s="179"/>
      <c r="F42" s="179"/>
      <c r="G42" s="179"/>
    </row>
    <row r="43" spans="1:7" ht="14.25">
      <c r="A43" s="179"/>
      <c r="B43" s="179"/>
      <c r="C43" s="179"/>
      <c r="D43" s="179"/>
      <c r="E43" s="179"/>
      <c r="F43" s="179"/>
      <c r="G43" s="179"/>
    </row>
    <row r="44" spans="1:7" ht="14.25">
      <c r="A44" s="179"/>
      <c r="B44" s="179"/>
      <c r="C44" s="179"/>
      <c r="D44" s="179"/>
      <c r="E44" s="179"/>
      <c r="F44" s="179"/>
      <c r="G44" s="179"/>
    </row>
    <row r="45" spans="1:7" ht="14.25">
      <c r="A45" s="179"/>
      <c r="B45" s="179"/>
      <c r="C45" s="179"/>
      <c r="D45" s="179"/>
      <c r="E45" s="179"/>
      <c r="F45" s="179"/>
      <c r="G45" s="179"/>
    </row>
    <row r="46" spans="1:7" ht="14.25">
      <c r="A46" s="179"/>
      <c r="B46" s="179"/>
      <c r="C46" s="179"/>
      <c r="D46" s="179"/>
      <c r="E46" s="179"/>
      <c r="F46" s="179"/>
      <c r="G46" s="179"/>
    </row>
    <row r="47" spans="1:7" ht="14.25">
      <c r="A47" s="179"/>
      <c r="B47" s="179"/>
      <c r="C47" s="179"/>
      <c r="D47" s="179"/>
      <c r="E47" s="179"/>
      <c r="F47" s="179"/>
      <c r="G47" s="179"/>
    </row>
    <row r="48" spans="1:7" ht="14.25">
      <c r="A48" s="179"/>
      <c r="B48" s="179"/>
      <c r="C48" s="179"/>
      <c r="D48" s="179"/>
      <c r="E48" s="179"/>
      <c r="F48" s="179"/>
      <c r="G48" s="179"/>
    </row>
  </sheetData>
  <printOptions/>
  <pageMargins left="0.984251968503937" right="0.7874015748031497" top="0.5905511811023623" bottom="0" header="0.5118110236220472" footer="0.511811023622047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H9" sqref="H9"/>
    </sheetView>
  </sheetViews>
  <sheetFormatPr defaultColWidth="8.796875" defaultRowHeight="15"/>
  <cols>
    <col min="1" max="1" width="21.19921875" style="157" customWidth="1"/>
    <col min="2" max="16384" width="10.59765625" style="157" customWidth="1"/>
  </cols>
  <sheetData>
    <row r="1" ht="17.25">
      <c r="A1" s="190" t="s">
        <v>306</v>
      </c>
    </row>
    <row r="2" spans="1:6" ht="15" thickBot="1">
      <c r="A2" s="191"/>
      <c r="B2" s="155"/>
      <c r="C2" s="155"/>
      <c r="D2" s="155"/>
      <c r="E2" s="156"/>
      <c r="F2" s="192" t="s">
        <v>273</v>
      </c>
    </row>
    <row r="3" spans="1:7" s="162" customFormat="1" ht="24" customHeight="1" thickTop="1">
      <c r="A3" s="193" t="s">
        <v>260</v>
      </c>
      <c r="B3" s="194" t="s">
        <v>307</v>
      </c>
      <c r="C3" s="193">
        <v>7</v>
      </c>
      <c r="D3" s="195">
        <v>8</v>
      </c>
      <c r="E3" s="196">
        <v>9</v>
      </c>
      <c r="F3" s="197">
        <v>10</v>
      </c>
      <c r="G3" s="198"/>
    </row>
    <row r="4" spans="1:6" ht="14.25">
      <c r="A4" s="163"/>
      <c r="B4" s="15"/>
      <c r="C4" s="15"/>
      <c r="D4" s="15"/>
      <c r="E4" s="15"/>
      <c r="F4" s="15"/>
    </row>
    <row r="5" spans="1:6" ht="14.25">
      <c r="A5" s="199" t="s">
        <v>308</v>
      </c>
      <c r="B5" s="143"/>
      <c r="C5" s="143"/>
      <c r="D5" s="143"/>
      <c r="E5" s="143"/>
      <c r="F5" s="143"/>
    </row>
    <row r="6" spans="1:6" ht="28.5">
      <c r="A6" s="164" t="s">
        <v>280</v>
      </c>
      <c r="B6" s="143">
        <v>69877</v>
      </c>
      <c r="C6" s="143">
        <v>73183</v>
      </c>
      <c r="D6" s="143">
        <v>75234</v>
      </c>
      <c r="E6" s="143">
        <v>80074</v>
      </c>
      <c r="F6" s="143">
        <v>91528</v>
      </c>
    </row>
    <row r="7" spans="1:6" ht="14.25">
      <c r="A7" s="164" t="s">
        <v>309</v>
      </c>
      <c r="B7" s="143">
        <v>80503</v>
      </c>
      <c r="C7" s="143">
        <v>79989</v>
      </c>
      <c r="D7" s="143">
        <v>87303</v>
      </c>
      <c r="E7" s="143">
        <v>83190</v>
      </c>
      <c r="F7" s="143">
        <v>66003</v>
      </c>
    </row>
    <row r="8" spans="1:6" ht="28.5">
      <c r="A8" s="164" t="s">
        <v>310</v>
      </c>
      <c r="B8" s="143">
        <v>24403</v>
      </c>
      <c r="C8" s="143">
        <v>25415</v>
      </c>
      <c r="D8" s="143">
        <v>26050</v>
      </c>
      <c r="E8" s="143">
        <v>27143</v>
      </c>
      <c r="F8" s="143">
        <v>32889</v>
      </c>
    </row>
    <row r="9" spans="1:6" ht="14.25">
      <c r="A9" s="164" t="s">
        <v>311</v>
      </c>
      <c r="B9" s="143">
        <v>17464</v>
      </c>
      <c r="C9" s="143">
        <v>17392</v>
      </c>
      <c r="D9" s="143">
        <v>19064</v>
      </c>
      <c r="E9" s="143">
        <v>18527</v>
      </c>
      <c r="F9" s="143">
        <v>13713</v>
      </c>
    </row>
    <row r="10" spans="1:6" ht="14.25">
      <c r="A10" s="164" t="s">
        <v>312</v>
      </c>
      <c r="B10" s="143">
        <v>22278</v>
      </c>
      <c r="C10" s="143">
        <v>22805</v>
      </c>
      <c r="D10" s="143">
        <v>22498</v>
      </c>
      <c r="E10" s="143">
        <v>22288</v>
      </c>
      <c r="F10" s="143">
        <v>22054</v>
      </c>
    </row>
    <row r="11" spans="1:6" ht="14.25">
      <c r="A11" s="167" t="s">
        <v>313</v>
      </c>
      <c r="B11" s="143">
        <v>19137</v>
      </c>
      <c r="C11" s="143">
        <v>19512</v>
      </c>
      <c r="D11" s="143">
        <v>19857</v>
      </c>
      <c r="E11" s="143">
        <v>19921</v>
      </c>
      <c r="F11" s="143">
        <v>19726</v>
      </c>
    </row>
    <row r="12" spans="1:6" ht="14.25">
      <c r="A12" s="164" t="s">
        <v>314</v>
      </c>
      <c r="B12" s="143">
        <v>21671</v>
      </c>
      <c r="C12" s="143">
        <v>22043</v>
      </c>
      <c r="D12" s="143">
        <v>21871</v>
      </c>
      <c r="E12" s="143">
        <v>21419</v>
      </c>
      <c r="F12" s="143">
        <v>21130</v>
      </c>
    </row>
    <row r="13" spans="1:6" ht="14.25">
      <c r="A13" s="164" t="s">
        <v>315</v>
      </c>
      <c r="B13" s="200">
        <f>B7/B6</f>
        <v>1.1520672038009645</v>
      </c>
      <c r="C13" s="200">
        <f>C7/C6</f>
        <v>1.0929997403768634</v>
      </c>
      <c r="D13" s="200">
        <f>D7/D6</f>
        <v>1.160419491187495</v>
      </c>
      <c r="E13" s="200">
        <f>E7/E6</f>
        <v>1.0389140045457952</v>
      </c>
      <c r="F13" s="325">
        <v>0.72</v>
      </c>
    </row>
    <row r="14" spans="1:6" ht="28.5">
      <c r="A14" s="164" t="s">
        <v>316</v>
      </c>
      <c r="B14" s="200">
        <f>B9/B8</f>
        <v>0.7156497151989509</v>
      </c>
      <c r="C14" s="200">
        <f>C9/C8</f>
        <v>0.6843202832972654</v>
      </c>
      <c r="D14" s="200">
        <f>D9/D8</f>
        <v>0.7318234165067179</v>
      </c>
      <c r="E14" s="200">
        <f>E9/E8</f>
        <v>0.6825700917363593</v>
      </c>
      <c r="F14" s="325">
        <v>0.42</v>
      </c>
    </row>
    <row r="15" spans="1:6" ht="14.25">
      <c r="A15" s="201"/>
      <c r="B15" s="143"/>
      <c r="C15" s="143"/>
      <c r="D15" s="143"/>
      <c r="E15" s="143"/>
      <c r="F15" s="143"/>
    </row>
    <row r="16" spans="1:6" ht="14.25">
      <c r="A16" s="202" t="s">
        <v>317</v>
      </c>
      <c r="B16" s="143"/>
      <c r="C16" s="143"/>
      <c r="D16" s="203"/>
      <c r="E16" s="143"/>
      <c r="F16" s="143"/>
    </row>
    <row r="17" spans="1:6" ht="28.5">
      <c r="A17" s="164" t="s">
        <v>318</v>
      </c>
      <c r="B17" s="143">
        <v>5331</v>
      </c>
      <c r="C17" s="143">
        <v>6140</v>
      </c>
      <c r="D17" s="203">
        <v>8007</v>
      </c>
      <c r="E17" s="143">
        <v>8234</v>
      </c>
      <c r="F17" s="143">
        <v>9422</v>
      </c>
    </row>
    <row r="18" spans="1:6" ht="14.25">
      <c r="A18" s="164" t="s">
        <v>319</v>
      </c>
      <c r="B18" s="143">
        <v>17087</v>
      </c>
      <c r="C18" s="143">
        <v>19350</v>
      </c>
      <c r="D18" s="203">
        <v>23770</v>
      </c>
      <c r="E18" s="143">
        <v>23368</v>
      </c>
      <c r="F18" s="143">
        <v>23332</v>
      </c>
    </row>
    <row r="19" spans="1:6" ht="28.5">
      <c r="A19" s="164" t="s">
        <v>320</v>
      </c>
      <c r="B19" s="166">
        <v>1099</v>
      </c>
      <c r="C19" s="143">
        <v>1310</v>
      </c>
      <c r="D19" s="203">
        <v>1877</v>
      </c>
      <c r="E19" s="143">
        <v>2078</v>
      </c>
      <c r="F19" s="143">
        <v>2192</v>
      </c>
    </row>
    <row r="20" spans="1:6" ht="14.25">
      <c r="A20" s="164" t="s">
        <v>321</v>
      </c>
      <c r="B20" s="143">
        <v>3619</v>
      </c>
      <c r="C20" s="143">
        <v>4271</v>
      </c>
      <c r="D20" s="203">
        <v>5110</v>
      </c>
      <c r="E20" s="143">
        <v>5257</v>
      </c>
      <c r="F20" s="143">
        <v>4724</v>
      </c>
    </row>
    <row r="21" spans="1:6" ht="14.25">
      <c r="A21" s="164" t="s">
        <v>322</v>
      </c>
      <c r="B21" s="143">
        <v>3336</v>
      </c>
      <c r="C21" s="143">
        <v>3796</v>
      </c>
      <c r="D21" s="203">
        <v>4533</v>
      </c>
      <c r="E21" s="143">
        <v>4597</v>
      </c>
      <c r="F21" s="143">
        <v>6025</v>
      </c>
    </row>
    <row r="22" spans="1:6" ht="28.5">
      <c r="A22" s="164" t="s">
        <v>323</v>
      </c>
      <c r="B22" s="325">
        <f>B20/B19</f>
        <v>3.2929936305732483</v>
      </c>
      <c r="C22" s="325">
        <f>C20/C19</f>
        <v>3.26030534351145</v>
      </c>
      <c r="D22" s="325">
        <f>D20/D19</f>
        <v>2.7224294086307936</v>
      </c>
      <c r="E22" s="325">
        <f>E20/E19</f>
        <v>2.5298363811357074</v>
      </c>
      <c r="F22" s="325">
        <v>2.16</v>
      </c>
    </row>
    <row r="23" spans="1:6" ht="14.25">
      <c r="A23" s="204"/>
      <c r="B23" s="68"/>
      <c r="C23" s="68"/>
      <c r="D23" s="68"/>
      <c r="E23" s="68"/>
      <c r="F23" s="68"/>
    </row>
    <row r="24" spans="1:6" ht="14.25">
      <c r="A24" s="205" t="s">
        <v>324</v>
      </c>
      <c r="B24" s="3"/>
      <c r="C24" s="3"/>
      <c r="D24" s="3"/>
      <c r="E24" s="3"/>
      <c r="F24" s="3"/>
    </row>
    <row r="25" ht="14.25">
      <c r="A25" s="206" t="s">
        <v>325</v>
      </c>
    </row>
    <row r="26" ht="14.25">
      <c r="A26" s="206" t="s">
        <v>326</v>
      </c>
    </row>
    <row r="27" ht="14.25">
      <c r="A27" s="205" t="s">
        <v>327</v>
      </c>
    </row>
    <row r="28" ht="14.25">
      <c r="A28" s="206" t="s">
        <v>295</v>
      </c>
    </row>
  </sheetData>
  <printOptions/>
  <pageMargins left="0.5905511811023623" right="0.5905511811023623" top="0.984251968503937" bottom="0.984251968503937" header="0.5118110236220472" footer="0.5118110236220472"/>
  <pageSetup orientation="portrait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4" sqref="J4"/>
    </sheetView>
  </sheetViews>
  <sheetFormatPr defaultColWidth="8.796875" defaultRowHeight="15"/>
  <cols>
    <col min="1" max="1" width="1.59765625" style="207" customWidth="1"/>
    <col min="2" max="2" width="13.59765625" style="207" customWidth="1"/>
    <col min="3" max="7" width="5.09765625" style="207" customWidth="1"/>
    <col min="8" max="9" width="8.59765625" style="207" customWidth="1"/>
    <col min="10" max="16384" width="10.59765625" style="207" customWidth="1"/>
  </cols>
  <sheetData>
    <row r="1" spans="1:2" ht="14.25">
      <c r="A1" s="327" t="s">
        <v>328</v>
      </c>
      <c r="B1" s="327"/>
    </row>
    <row r="2" spans="1:2" ht="14.25">
      <c r="A2" s="327" t="s">
        <v>329</v>
      </c>
      <c r="B2" s="327" t="s">
        <v>330</v>
      </c>
    </row>
    <row r="3" spans="1:9" ht="15" thickBot="1">
      <c r="A3" s="208"/>
      <c r="B3" s="208"/>
      <c r="C3" s="208"/>
      <c r="D3" s="208"/>
      <c r="E3" s="208"/>
      <c r="F3" s="208"/>
      <c r="G3" s="208"/>
      <c r="H3" s="208"/>
      <c r="I3" s="208"/>
    </row>
    <row r="4" spans="1:10" ht="100.5" thickTop="1">
      <c r="A4" s="209" t="s">
        <v>49</v>
      </c>
      <c r="B4" s="210"/>
      <c r="C4" s="211" t="s">
        <v>331</v>
      </c>
      <c r="D4" s="212" t="s">
        <v>332</v>
      </c>
      <c r="E4" s="212" t="s">
        <v>333</v>
      </c>
      <c r="F4" s="212" t="s">
        <v>334</v>
      </c>
      <c r="G4" s="212" t="s">
        <v>335</v>
      </c>
      <c r="H4" s="212" t="s">
        <v>336</v>
      </c>
      <c r="I4" s="213" t="s">
        <v>337</v>
      </c>
      <c r="J4" s="214"/>
    </row>
    <row r="5" spans="1:9" ht="14.25">
      <c r="A5" s="214"/>
      <c r="B5" s="215"/>
      <c r="C5" s="328" t="s">
        <v>338</v>
      </c>
      <c r="D5" s="328" t="s">
        <v>339</v>
      </c>
      <c r="E5" s="328" t="s">
        <v>340</v>
      </c>
      <c r="F5" s="328" t="s">
        <v>341</v>
      </c>
      <c r="G5" s="328" t="s">
        <v>342</v>
      </c>
      <c r="H5" s="328" t="s">
        <v>343</v>
      </c>
      <c r="I5" s="328" t="s">
        <v>344</v>
      </c>
    </row>
    <row r="6" spans="1:9" ht="14.25">
      <c r="A6" s="329" t="s">
        <v>345</v>
      </c>
      <c r="B6" s="215"/>
      <c r="C6" s="216">
        <v>42.5</v>
      </c>
      <c r="D6" s="216">
        <v>4.8</v>
      </c>
      <c r="E6" s="216">
        <v>20.3</v>
      </c>
      <c r="F6" s="216">
        <v>5.7</v>
      </c>
      <c r="G6" s="207">
        <v>794</v>
      </c>
      <c r="H6" s="216">
        <v>67.4</v>
      </c>
      <c r="I6" s="330">
        <v>4158</v>
      </c>
    </row>
    <row r="7" spans="1:9" ht="14.25">
      <c r="A7" s="214"/>
      <c r="B7" s="217" t="s">
        <v>246</v>
      </c>
      <c r="C7" s="216">
        <v>44.8</v>
      </c>
      <c r="D7" s="216">
        <v>5.4</v>
      </c>
      <c r="E7" s="216">
        <v>21.2</v>
      </c>
      <c r="F7" s="216">
        <v>6.2</v>
      </c>
      <c r="G7" s="207">
        <v>728</v>
      </c>
      <c r="H7" s="216">
        <v>61.9</v>
      </c>
      <c r="I7" s="330">
        <v>1188</v>
      </c>
    </row>
    <row r="8" spans="1:9" ht="24">
      <c r="A8" s="214"/>
      <c r="B8" s="331" t="s">
        <v>250</v>
      </c>
      <c r="C8" s="216">
        <v>40</v>
      </c>
      <c r="D8" s="216">
        <v>4.3</v>
      </c>
      <c r="E8" s="216">
        <v>19.8</v>
      </c>
      <c r="F8" s="216">
        <v>5.3</v>
      </c>
      <c r="G8" s="207">
        <v>789</v>
      </c>
      <c r="H8" s="216">
        <v>70.2</v>
      </c>
      <c r="I8" s="330">
        <v>2158</v>
      </c>
    </row>
    <row r="9" spans="2:9" ht="14.25">
      <c r="B9" s="217" t="s">
        <v>253</v>
      </c>
      <c r="C9" s="216">
        <v>46.8</v>
      </c>
      <c r="D9" s="216">
        <v>4.3</v>
      </c>
      <c r="E9" s="216">
        <v>20.5</v>
      </c>
      <c r="F9" s="216">
        <v>5.6</v>
      </c>
      <c r="G9" s="207">
        <v>905</v>
      </c>
      <c r="H9" s="216">
        <v>64.1</v>
      </c>
      <c r="I9" s="330">
        <v>665</v>
      </c>
    </row>
    <row r="10" spans="1:9" ht="14.25">
      <c r="A10" s="218"/>
      <c r="B10" s="219"/>
      <c r="C10" s="218"/>
      <c r="D10" s="218"/>
      <c r="E10" s="218"/>
      <c r="F10" s="218"/>
      <c r="G10" s="218"/>
      <c r="H10" s="218"/>
      <c r="I10" s="332" t="s">
        <v>91</v>
      </c>
    </row>
    <row r="11" ht="14.25">
      <c r="A11" s="207" t="s">
        <v>346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6">
      <selection activeCell="A20" sqref="A20"/>
    </sheetView>
  </sheetViews>
  <sheetFormatPr defaultColWidth="8.796875" defaultRowHeight="15"/>
  <cols>
    <col min="1" max="1" width="24.19921875" style="220" customWidth="1"/>
    <col min="2" max="2" width="8.59765625" style="220" customWidth="1"/>
    <col min="3" max="3" width="7.59765625" style="220" customWidth="1"/>
    <col min="4" max="5" width="8.59765625" style="220" customWidth="1"/>
    <col min="6" max="6" width="8.69921875" style="220" customWidth="1"/>
    <col min="7" max="8" width="7.59765625" style="220" customWidth="1"/>
    <col min="9" max="16384" width="10.59765625" style="220" customWidth="1"/>
  </cols>
  <sheetData>
    <row r="1" ht="14.25">
      <c r="A1" s="221" t="s">
        <v>347</v>
      </c>
    </row>
    <row r="2" ht="14.25">
      <c r="A2" s="221" t="s">
        <v>348</v>
      </c>
    </row>
    <row r="3" spans="1:8" ht="15" thickBot="1">
      <c r="A3" s="222"/>
      <c r="B3" s="222"/>
      <c r="C3" s="222"/>
      <c r="D3" s="222"/>
      <c r="E3" s="222"/>
      <c r="F3" s="222"/>
      <c r="G3" s="293" t="s">
        <v>349</v>
      </c>
      <c r="H3"/>
    </row>
    <row r="4" spans="1:7" ht="15" thickTop="1">
      <c r="A4" s="223"/>
      <c r="B4" s="224" t="s">
        <v>350</v>
      </c>
      <c r="C4" s="225"/>
      <c r="D4" s="226" t="s">
        <v>351</v>
      </c>
      <c r="E4" s="226"/>
      <c r="F4" s="224"/>
      <c r="G4" s="294"/>
    </row>
    <row r="5" spans="1:7" ht="22.5">
      <c r="A5" s="227" t="s">
        <v>352</v>
      </c>
      <c r="B5" s="227" t="s">
        <v>353</v>
      </c>
      <c r="C5" s="227" t="s">
        <v>354</v>
      </c>
      <c r="D5" s="228" t="s">
        <v>353</v>
      </c>
      <c r="E5" s="229" t="s">
        <v>355</v>
      </c>
      <c r="F5" s="228" t="s">
        <v>354</v>
      </c>
      <c r="G5" s="230" t="s">
        <v>356</v>
      </c>
    </row>
    <row r="6" spans="1:7" ht="14.25">
      <c r="A6" s="231"/>
      <c r="B6" s="232" t="s">
        <v>357</v>
      </c>
      <c r="C6" s="232" t="s">
        <v>358</v>
      </c>
      <c r="D6" s="233" t="s">
        <v>357</v>
      </c>
      <c r="E6" s="234" t="s">
        <v>359</v>
      </c>
      <c r="F6" s="233" t="s">
        <v>358</v>
      </c>
      <c r="G6" s="235" t="s">
        <v>359</v>
      </c>
    </row>
    <row r="7" ht="14.25">
      <c r="A7" s="223"/>
    </row>
    <row r="8" spans="1:7" ht="15" customHeight="1">
      <c r="A8" s="236" t="s">
        <v>360</v>
      </c>
      <c r="B8" s="143">
        <v>329182</v>
      </c>
      <c r="C8" s="169">
        <v>160.9</v>
      </c>
      <c r="D8" s="165">
        <v>327133</v>
      </c>
      <c r="E8" s="143">
        <v>366481</v>
      </c>
      <c r="F8" s="170">
        <v>159.1</v>
      </c>
      <c r="G8" s="169">
        <v>155.9</v>
      </c>
    </row>
    <row r="9" spans="1:7" ht="14.25">
      <c r="A9" s="237" t="s">
        <v>245</v>
      </c>
      <c r="B9" s="143">
        <v>308873</v>
      </c>
      <c r="C9" s="169">
        <v>162.9</v>
      </c>
      <c r="D9" s="165">
        <v>349335</v>
      </c>
      <c r="E9" s="143">
        <v>374424</v>
      </c>
      <c r="F9" s="170">
        <v>164.1</v>
      </c>
      <c r="G9" s="169">
        <v>167.4</v>
      </c>
    </row>
    <row r="10" spans="1:7" ht="14.25">
      <c r="A10" s="237" t="s">
        <v>246</v>
      </c>
      <c r="B10" s="143">
        <v>294480</v>
      </c>
      <c r="C10" s="169">
        <v>166.2</v>
      </c>
      <c r="D10" s="165">
        <v>294202</v>
      </c>
      <c r="E10" s="143">
        <v>371437</v>
      </c>
      <c r="F10" s="170">
        <v>163.1</v>
      </c>
      <c r="G10" s="169">
        <v>162</v>
      </c>
    </row>
    <row r="11" spans="1:7" ht="28.5">
      <c r="A11" s="237" t="s">
        <v>248</v>
      </c>
      <c r="B11" s="143">
        <v>582375</v>
      </c>
      <c r="C11" s="169">
        <v>156.8</v>
      </c>
      <c r="D11" s="165">
        <v>574991</v>
      </c>
      <c r="E11" s="143">
        <v>588146</v>
      </c>
      <c r="F11" s="170">
        <v>158.8</v>
      </c>
      <c r="G11" s="169">
        <v>155.5</v>
      </c>
    </row>
    <row r="12" spans="1:7" ht="14.25">
      <c r="A12" s="237" t="s">
        <v>249</v>
      </c>
      <c r="B12" s="143">
        <v>363635</v>
      </c>
      <c r="C12" s="169">
        <v>175.1</v>
      </c>
      <c r="D12" s="165">
        <v>339807</v>
      </c>
      <c r="E12" s="143">
        <v>408570</v>
      </c>
      <c r="F12" s="170">
        <v>182.1</v>
      </c>
      <c r="G12" s="169">
        <v>169.8</v>
      </c>
    </row>
    <row r="13" spans="1:7" ht="14.25">
      <c r="A13" s="237" t="s">
        <v>250</v>
      </c>
      <c r="B13" s="143">
        <v>268645</v>
      </c>
      <c r="C13" s="169">
        <v>155</v>
      </c>
      <c r="D13" s="165">
        <v>254511</v>
      </c>
      <c r="E13" s="143">
        <v>292527</v>
      </c>
      <c r="F13" s="170">
        <v>151.9</v>
      </c>
      <c r="G13" s="169">
        <v>146.6</v>
      </c>
    </row>
    <row r="14" spans="1:7" ht="14.25">
      <c r="A14" s="237" t="s">
        <v>251</v>
      </c>
      <c r="B14" s="143">
        <v>506107</v>
      </c>
      <c r="C14" s="169">
        <v>150.8</v>
      </c>
      <c r="D14" s="165">
        <v>473268</v>
      </c>
      <c r="E14" s="143">
        <v>489726</v>
      </c>
      <c r="F14" s="170">
        <v>150.1</v>
      </c>
      <c r="G14" s="169">
        <v>151</v>
      </c>
    </row>
    <row r="15" spans="1:7" ht="14.25">
      <c r="A15" s="237" t="s">
        <v>253</v>
      </c>
      <c r="B15" s="143">
        <v>380243</v>
      </c>
      <c r="C15" s="169">
        <v>153.5</v>
      </c>
      <c r="D15" s="165">
        <v>374948</v>
      </c>
      <c r="E15" s="143">
        <v>378320</v>
      </c>
      <c r="F15" s="170">
        <v>150.6</v>
      </c>
      <c r="G15" s="169">
        <v>149.4</v>
      </c>
    </row>
    <row r="16" spans="1:7" ht="14.25">
      <c r="A16" s="238"/>
      <c r="B16" s="148"/>
      <c r="C16" s="148"/>
      <c r="D16" s="148"/>
      <c r="E16" s="148"/>
      <c r="F16" s="148"/>
      <c r="G16" s="148"/>
    </row>
    <row r="17" spans="1:2" ht="14.25">
      <c r="A17" s="339" t="s">
        <v>361</v>
      </c>
      <c r="B17" s="239"/>
    </row>
    <row r="18" spans="1:2" ht="14.25">
      <c r="A18" s="240" t="s">
        <v>362</v>
      </c>
      <c r="B18" s="239"/>
    </row>
    <row r="19" spans="1:2" ht="14.25">
      <c r="A19" s="240"/>
      <c r="B19" s="239"/>
    </row>
    <row r="20" spans="1:2" ht="20.25" customHeight="1">
      <c r="A20" s="371" t="s">
        <v>363</v>
      </c>
      <c r="B20" s="239"/>
    </row>
    <row r="21" spans="1:8" ht="14.25">
      <c r="A21" s="366"/>
      <c r="B21" s="367" t="s">
        <v>364</v>
      </c>
      <c r="C21" s="367">
        <v>5</v>
      </c>
      <c r="D21" s="367">
        <v>6</v>
      </c>
      <c r="E21" s="367">
        <v>7</v>
      </c>
      <c r="F21" s="367">
        <v>8</v>
      </c>
      <c r="G21" s="367">
        <v>9</v>
      </c>
      <c r="H21" s="367">
        <v>10</v>
      </c>
    </row>
    <row r="22" spans="1:8" ht="14.25">
      <c r="A22" s="365" t="s">
        <v>365</v>
      </c>
      <c r="B22" s="23">
        <v>168.6</v>
      </c>
      <c r="C22" s="23">
        <v>164.2</v>
      </c>
      <c r="D22" s="23">
        <v>163.5</v>
      </c>
      <c r="E22" s="23">
        <v>163.4</v>
      </c>
      <c r="F22" s="23">
        <v>162.3</v>
      </c>
      <c r="G22" s="23">
        <v>160.9</v>
      </c>
      <c r="H22" s="23">
        <v>159.1</v>
      </c>
    </row>
    <row r="23" spans="1:8" ht="14.25">
      <c r="A23" s="368" t="s">
        <v>366</v>
      </c>
      <c r="B23" s="369">
        <v>165.2</v>
      </c>
      <c r="C23" s="370">
        <v>160</v>
      </c>
      <c r="D23" s="369">
        <v>159.2</v>
      </c>
      <c r="E23" s="369">
        <v>159.2</v>
      </c>
      <c r="F23" s="369">
        <v>159.9</v>
      </c>
      <c r="G23" s="369">
        <v>157.6</v>
      </c>
      <c r="H23" s="369">
        <v>155.9</v>
      </c>
    </row>
    <row r="24" ht="14.25">
      <c r="A24" s="241"/>
    </row>
  </sheetData>
  <printOptions/>
  <pageMargins left="0.75" right="0.75" top="1" bottom="1" header="0.5" footer="0.5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2" sqref="A2"/>
    </sheetView>
  </sheetViews>
  <sheetFormatPr defaultColWidth="8.796875" defaultRowHeight="15"/>
  <cols>
    <col min="1" max="1" width="4.59765625" style="258" customWidth="1"/>
    <col min="2" max="2" width="8.59765625" style="242" customWidth="1"/>
    <col min="3" max="6" width="7.59765625" style="243" customWidth="1"/>
    <col min="7" max="8" width="8.5" style="243" customWidth="1"/>
    <col min="9" max="10" width="7.59765625" style="243" customWidth="1"/>
    <col min="11" max="16384" width="10.59765625" style="243" customWidth="1"/>
  </cols>
  <sheetData>
    <row r="1" spans="1:10" ht="14.25">
      <c r="A1" s="344" t="s">
        <v>367</v>
      </c>
      <c r="B1" s="344"/>
      <c r="C1" s="345"/>
      <c r="D1" s="345"/>
      <c r="E1" s="345"/>
      <c r="F1" s="345"/>
      <c r="G1" s="345"/>
      <c r="H1" s="345"/>
      <c r="I1" s="345"/>
      <c r="J1" s="346"/>
    </row>
    <row r="2" spans="1:10" ht="15" thickBot="1">
      <c r="A2" s="344"/>
      <c r="B2" s="344"/>
      <c r="C2" s="345"/>
      <c r="D2" s="345"/>
      <c r="E2" s="345"/>
      <c r="F2" s="345"/>
      <c r="G2" s="345"/>
      <c r="H2" s="345"/>
      <c r="I2" s="345"/>
      <c r="J2" s="346" t="s">
        <v>368</v>
      </c>
    </row>
    <row r="3" spans="1:10" ht="15" thickTop="1">
      <c r="A3" s="347" t="s">
        <v>369</v>
      </c>
      <c r="B3" s="348"/>
      <c r="C3" s="349" t="s">
        <v>370</v>
      </c>
      <c r="D3" s="350"/>
      <c r="E3" s="349" t="s">
        <v>371</v>
      </c>
      <c r="F3" s="350"/>
      <c r="G3" s="351" t="s">
        <v>372</v>
      </c>
      <c r="H3" s="350"/>
      <c r="I3" s="349" t="s">
        <v>373</v>
      </c>
      <c r="J3" s="352"/>
    </row>
    <row r="4" spans="1:10" ht="14.25">
      <c r="A4" s="248" t="s">
        <v>374</v>
      </c>
      <c r="B4" s="249" t="s">
        <v>375</v>
      </c>
      <c r="C4" s="248" t="s">
        <v>376</v>
      </c>
      <c r="D4" s="248" t="s">
        <v>377</v>
      </c>
      <c r="E4" s="248" t="s">
        <v>376</v>
      </c>
      <c r="F4" s="248" t="s">
        <v>377</v>
      </c>
      <c r="G4" s="248" t="s">
        <v>376</v>
      </c>
      <c r="H4" s="248" t="s">
        <v>377</v>
      </c>
      <c r="I4" s="248" t="s">
        <v>376</v>
      </c>
      <c r="J4" s="250" t="s">
        <v>377</v>
      </c>
    </row>
    <row r="5" spans="1:10" ht="14.25">
      <c r="A5" s="251"/>
      <c r="B5" s="244"/>
      <c r="C5" s="252"/>
      <c r="D5" s="245"/>
      <c r="E5" s="245"/>
      <c r="F5" s="245"/>
      <c r="G5" s="245"/>
      <c r="H5" s="245"/>
      <c r="I5" s="245"/>
      <c r="J5" s="245"/>
    </row>
    <row r="6" spans="1:10" ht="14.25">
      <c r="A6" s="246" t="s">
        <v>378</v>
      </c>
      <c r="B6" s="242" t="s">
        <v>379</v>
      </c>
      <c r="C6" s="253">
        <v>132.1</v>
      </c>
      <c r="D6" s="169">
        <v>127</v>
      </c>
      <c r="E6" s="169">
        <v>145.6</v>
      </c>
      <c r="F6" s="169">
        <v>140.6</v>
      </c>
      <c r="G6" s="169">
        <v>156.7</v>
      </c>
      <c r="H6" s="169">
        <v>153.8</v>
      </c>
      <c r="I6" s="169">
        <v>177.1</v>
      </c>
      <c r="J6" s="169">
        <v>173.6</v>
      </c>
    </row>
    <row r="7" spans="1:10" ht="14.25">
      <c r="A7" s="246"/>
      <c r="B7" s="244" t="s">
        <v>380</v>
      </c>
      <c r="C7" s="253">
        <v>154.9</v>
      </c>
      <c r="D7" s="169">
        <v>143.2</v>
      </c>
      <c r="E7" s="169">
        <v>154.2</v>
      </c>
      <c r="F7" s="254">
        <v>147.9</v>
      </c>
      <c r="G7" s="171" t="s">
        <v>35</v>
      </c>
      <c r="H7" s="171" t="s">
        <v>35</v>
      </c>
      <c r="I7" s="171" t="s">
        <v>35</v>
      </c>
      <c r="J7" s="171" t="s">
        <v>35</v>
      </c>
    </row>
    <row r="8" spans="1:10" ht="14.25">
      <c r="A8" s="246" t="s">
        <v>381</v>
      </c>
      <c r="B8" s="244" t="s">
        <v>382</v>
      </c>
      <c r="C8" s="253">
        <v>177.5</v>
      </c>
      <c r="D8" s="254">
        <v>163.3</v>
      </c>
      <c r="E8" s="169">
        <v>180.8</v>
      </c>
      <c r="F8" s="254">
        <v>170.4</v>
      </c>
      <c r="G8" s="169">
        <v>184.7</v>
      </c>
      <c r="H8" s="169">
        <v>176.6</v>
      </c>
      <c r="I8" s="169">
        <v>193</v>
      </c>
      <c r="J8" s="169">
        <v>187.7</v>
      </c>
    </row>
    <row r="9" spans="1:10" ht="14.25">
      <c r="A9" s="246"/>
      <c r="B9" s="244" t="s">
        <v>383</v>
      </c>
      <c r="C9" s="253">
        <v>202.3</v>
      </c>
      <c r="D9" s="169">
        <v>179.8</v>
      </c>
      <c r="E9" s="169">
        <v>211.6</v>
      </c>
      <c r="F9" s="169">
        <v>193</v>
      </c>
      <c r="G9" s="169">
        <v>220.5</v>
      </c>
      <c r="H9" s="169">
        <v>204.78</v>
      </c>
      <c r="I9" s="169">
        <v>231.5</v>
      </c>
      <c r="J9" s="169">
        <v>219.2</v>
      </c>
    </row>
    <row r="10" spans="1:10" ht="14.25">
      <c r="A10" s="246" t="s">
        <v>384</v>
      </c>
      <c r="B10" s="244" t="s">
        <v>385</v>
      </c>
      <c r="C10" s="253">
        <v>228.9</v>
      </c>
      <c r="D10" s="169">
        <v>203.9</v>
      </c>
      <c r="E10" s="169">
        <v>242.6</v>
      </c>
      <c r="F10" s="169">
        <v>219.9</v>
      </c>
      <c r="G10" s="169">
        <v>255.2</v>
      </c>
      <c r="H10" s="169">
        <v>233.7</v>
      </c>
      <c r="I10" s="169">
        <v>267.8</v>
      </c>
      <c r="J10" s="169">
        <v>252.2</v>
      </c>
    </row>
    <row r="11" spans="1:10" ht="14.25">
      <c r="A11" s="246"/>
      <c r="B11" s="244" t="s">
        <v>386</v>
      </c>
      <c r="C11" s="253">
        <v>251.7</v>
      </c>
      <c r="D11" s="169">
        <v>219.7</v>
      </c>
      <c r="E11" s="169">
        <v>277.1</v>
      </c>
      <c r="F11" s="169">
        <v>245.1</v>
      </c>
      <c r="G11" s="169">
        <v>290.9</v>
      </c>
      <c r="H11" s="169">
        <v>263.1</v>
      </c>
      <c r="I11" s="169">
        <v>306.7</v>
      </c>
      <c r="J11" s="169">
        <v>280.4</v>
      </c>
    </row>
    <row r="12" spans="1:10" ht="14.25">
      <c r="A12" s="246" t="s">
        <v>387</v>
      </c>
      <c r="B12" s="244" t="s">
        <v>388</v>
      </c>
      <c r="C12" s="253">
        <v>276.3</v>
      </c>
      <c r="D12" s="169">
        <v>235.9</v>
      </c>
      <c r="E12" s="169">
        <v>311.4</v>
      </c>
      <c r="F12" s="169">
        <v>273.3</v>
      </c>
      <c r="G12" s="169">
        <v>325.3</v>
      </c>
      <c r="H12" s="169">
        <v>294.6</v>
      </c>
      <c r="I12" s="169">
        <v>349.9</v>
      </c>
      <c r="J12" s="169">
        <v>313.7</v>
      </c>
    </row>
    <row r="13" spans="1:10" ht="14.25">
      <c r="A13" s="246"/>
      <c r="B13" s="244" t="s">
        <v>389</v>
      </c>
      <c r="C13" s="253">
        <v>297.9</v>
      </c>
      <c r="D13" s="169">
        <v>254.4</v>
      </c>
      <c r="E13" s="169">
        <v>342.1</v>
      </c>
      <c r="F13" s="169">
        <v>297.9</v>
      </c>
      <c r="G13" s="169">
        <v>358.9</v>
      </c>
      <c r="H13" s="169">
        <v>322.5</v>
      </c>
      <c r="I13" s="169">
        <v>386.3</v>
      </c>
      <c r="J13" s="169">
        <v>338.7</v>
      </c>
    </row>
    <row r="14" spans="1:10" ht="14.25">
      <c r="A14" s="247" t="s">
        <v>390</v>
      </c>
      <c r="B14" s="244" t="s">
        <v>391</v>
      </c>
      <c r="C14" s="253">
        <v>321.1</v>
      </c>
      <c r="D14" s="169">
        <v>275.2</v>
      </c>
      <c r="E14" s="169">
        <v>368.1</v>
      </c>
      <c r="F14" s="169">
        <v>317.9</v>
      </c>
      <c r="G14" s="169">
        <v>385.5</v>
      </c>
      <c r="H14" s="169">
        <v>340.9</v>
      </c>
      <c r="I14" s="169">
        <v>421.3</v>
      </c>
      <c r="J14" s="169">
        <v>361.9</v>
      </c>
    </row>
    <row r="15" spans="1:10" ht="14.25">
      <c r="A15" s="248"/>
      <c r="B15" s="255"/>
      <c r="C15" s="256"/>
      <c r="D15" s="148"/>
      <c r="E15" s="148"/>
      <c r="F15" s="148"/>
      <c r="G15" s="148"/>
      <c r="H15" s="148"/>
      <c r="I15" s="148"/>
      <c r="J15" s="148"/>
    </row>
    <row r="16" spans="1:10" ht="14.25">
      <c r="A16" s="257" t="s">
        <v>392</v>
      </c>
      <c r="B16" s="257"/>
      <c r="C16" s="245"/>
      <c r="D16" s="245"/>
      <c r="E16" s="245"/>
      <c r="F16" s="245"/>
      <c r="G16" s="245"/>
      <c r="H16" s="245"/>
      <c r="I16" s="245"/>
      <c r="J16" s="245"/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6" sqref="A6"/>
    </sheetView>
  </sheetViews>
  <sheetFormatPr defaultColWidth="8.796875" defaultRowHeight="15"/>
  <cols>
    <col min="1" max="1" width="14.19921875" style="260" customWidth="1"/>
    <col min="2" max="2" width="8.59765625" style="260" customWidth="1"/>
    <col min="3" max="3" width="11.3984375" style="260" customWidth="1"/>
    <col min="4" max="16384" width="10.59765625" style="260" customWidth="1"/>
  </cols>
  <sheetData>
    <row r="1" ht="14.25">
      <c r="A1" s="259" t="s">
        <v>393</v>
      </c>
    </row>
    <row r="2" spans="1:7" ht="15" thickBot="1">
      <c r="A2" s="261" t="s">
        <v>1</v>
      </c>
      <c r="B2" s="261"/>
      <c r="C2" s="261"/>
      <c r="D2" s="261"/>
      <c r="E2" s="261"/>
      <c r="F2" s="261"/>
      <c r="G2" s="262" t="s">
        <v>394</v>
      </c>
    </row>
    <row r="3" spans="1:7" ht="30" customHeight="1" thickTop="1">
      <c r="A3" s="263" t="s">
        <v>352</v>
      </c>
      <c r="B3" s="264"/>
      <c r="C3" s="265" t="s">
        <v>307</v>
      </c>
      <c r="D3" s="265">
        <v>7</v>
      </c>
      <c r="E3" s="265">
        <v>8</v>
      </c>
      <c r="F3" s="265">
        <v>9</v>
      </c>
      <c r="G3" s="266">
        <v>10</v>
      </c>
    </row>
    <row r="4" spans="2:7" ht="14.25">
      <c r="B4" s="267"/>
      <c r="G4" s="259"/>
    </row>
    <row r="5" spans="1:7" ht="14.25">
      <c r="A5" s="259" t="s">
        <v>395</v>
      </c>
      <c r="B5" s="268" t="s">
        <v>396</v>
      </c>
      <c r="C5" s="165">
        <v>1390</v>
      </c>
      <c r="D5" s="165">
        <v>1366</v>
      </c>
      <c r="E5" s="165">
        <v>1328</v>
      </c>
      <c r="F5" s="165">
        <v>1315</v>
      </c>
      <c r="G5" s="165">
        <f>SUM(G7+G9+G11+G13+G15)</f>
        <v>1298</v>
      </c>
    </row>
    <row r="6" spans="2:7" ht="28.5">
      <c r="B6" s="268" t="s">
        <v>397</v>
      </c>
      <c r="C6" s="165">
        <v>175050</v>
      </c>
      <c r="D6" s="165">
        <v>173767</v>
      </c>
      <c r="E6" s="165">
        <v>171469</v>
      </c>
      <c r="F6" s="165">
        <v>170633</v>
      </c>
      <c r="G6" s="165">
        <f>SUM(G8+G10+G12+G14+G16)</f>
        <v>166908</v>
      </c>
    </row>
    <row r="7" spans="1:7" ht="14.25">
      <c r="A7" s="260" t="s">
        <v>398</v>
      </c>
      <c r="B7" s="269" t="s">
        <v>396</v>
      </c>
      <c r="C7" s="143">
        <v>1137</v>
      </c>
      <c r="D7" s="143">
        <v>1117</v>
      </c>
      <c r="E7" s="143">
        <v>1083</v>
      </c>
      <c r="F7" s="143">
        <v>1068</v>
      </c>
      <c r="G7" s="165">
        <v>1053</v>
      </c>
    </row>
    <row r="8" spans="2:7" ht="14.25">
      <c r="B8" s="269" t="s">
        <v>397</v>
      </c>
      <c r="C8" s="143">
        <v>131537</v>
      </c>
      <c r="D8" s="143">
        <v>131004</v>
      </c>
      <c r="E8" s="143">
        <v>128876</v>
      </c>
      <c r="F8" s="143">
        <v>128483</v>
      </c>
      <c r="G8" s="165">
        <v>125240</v>
      </c>
    </row>
    <row r="9" spans="1:7" ht="14.25">
      <c r="A9" s="260" t="s">
        <v>399</v>
      </c>
      <c r="B9" s="269" t="s">
        <v>396</v>
      </c>
      <c r="C9" s="143">
        <v>49</v>
      </c>
      <c r="D9" s="143">
        <v>47</v>
      </c>
      <c r="E9" s="143">
        <v>45</v>
      </c>
      <c r="F9" s="143">
        <v>45</v>
      </c>
      <c r="G9" s="165">
        <v>45</v>
      </c>
    </row>
    <row r="10" spans="2:7" ht="14.25">
      <c r="B10" s="269" t="s">
        <v>397</v>
      </c>
      <c r="C10" s="143">
        <v>5009</v>
      </c>
      <c r="D10" s="143">
        <v>4901</v>
      </c>
      <c r="E10" s="143">
        <v>4805</v>
      </c>
      <c r="F10" s="143">
        <v>4741</v>
      </c>
      <c r="G10" s="165">
        <v>4636</v>
      </c>
    </row>
    <row r="11" spans="1:7" ht="14.25">
      <c r="A11" s="260" t="s">
        <v>400</v>
      </c>
      <c r="B11" s="269" t="s">
        <v>396</v>
      </c>
      <c r="C11" s="143">
        <v>21</v>
      </c>
      <c r="D11" s="143">
        <v>19</v>
      </c>
      <c r="E11" s="143">
        <v>20</v>
      </c>
      <c r="F11" s="143">
        <v>21</v>
      </c>
      <c r="G11" s="165">
        <v>21</v>
      </c>
    </row>
    <row r="12" spans="1:7" ht="14.25">
      <c r="A12" s="270" t="s">
        <v>401</v>
      </c>
      <c r="B12" s="269" t="s">
        <v>397</v>
      </c>
      <c r="C12" s="143">
        <v>1278</v>
      </c>
      <c r="D12" s="143">
        <v>1109</v>
      </c>
      <c r="E12" s="143">
        <v>1126</v>
      </c>
      <c r="F12" s="143">
        <v>1258</v>
      </c>
      <c r="G12" s="165">
        <v>1241</v>
      </c>
    </row>
    <row r="13" spans="1:7" ht="14.25">
      <c r="A13" s="260" t="s">
        <v>402</v>
      </c>
      <c r="B13" s="269" t="s">
        <v>396</v>
      </c>
      <c r="C13" s="143">
        <v>57</v>
      </c>
      <c r="D13" s="143">
        <v>57</v>
      </c>
      <c r="E13" s="143">
        <v>54</v>
      </c>
      <c r="F13" s="143">
        <v>54</v>
      </c>
      <c r="G13" s="165">
        <v>52</v>
      </c>
    </row>
    <row r="14" spans="2:7" ht="14.25">
      <c r="B14" s="269" t="s">
        <v>397</v>
      </c>
      <c r="C14" s="143">
        <v>3216</v>
      </c>
      <c r="D14" s="143">
        <v>3075</v>
      </c>
      <c r="E14" s="143">
        <v>2967</v>
      </c>
      <c r="F14" s="143">
        <v>2974</v>
      </c>
      <c r="G14" s="165">
        <v>2846</v>
      </c>
    </row>
    <row r="15" spans="1:7" ht="14.25">
      <c r="A15" s="260" t="s">
        <v>403</v>
      </c>
      <c r="B15" s="269" t="s">
        <v>396</v>
      </c>
      <c r="C15" s="143">
        <v>126</v>
      </c>
      <c r="D15" s="143">
        <v>126</v>
      </c>
      <c r="E15" s="143">
        <v>126</v>
      </c>
      <c r="F15" s="143">
        <v>127</v>
      </c>
      <c r="G15" s="165">
        <v>127</v>
      </c>
    </row>
    <row r="16" spans="2:7" ht="14.25">
      <c r="B16" s="269" t="s">
        <v>397</v>
      </c>
      <c r="C16" s="143">
        <v>34010</v>
      </c>
      <c r="D16" s="143">
        <v>33678</v>
      </c>
      <c r="E16" s="143">
        <v>33695</v>
      </c>
      <c r="F16" s="143">
        <v>33177</v>
      </c>
      <c r="G16" s="165">
        <v>32945</v>
      </c>
    </row>
    <row r="17" spans="1:7" ht="14.25">
      <c r="A17" s="271"/>
      <c r="B17" s="272"/>
      <c r="C17" s="271"/>
      <c r="D17" s="271"/>
      <c r="E17" s="271"/>
      <c r="F17" s="271"/>
      <c r="G17" s="271"/>
    </row>
    <row r="18" ht="14.25">
      <c r="A18" s="260" t="s">
        <v>404</v>
      </c>
    </row>
  </sheetData>
  <printOptions/>
  <pageMargins left="0.75" right="0.75" top="1" bottom="1" header="0.512" footer="0.512"/>
  <pageSetup orientation="landscape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I6" sqref="I6"/>
    </sheetView>
  </sheetViews>
  <sheetFormatPr defaultColWidth="8.796875" defaultRowHeight="15"/>
  <cols>
    <col min="1" max="1" width="12.59765625" style="0" customWidth="1"/>
    <col min="2" max="5" width="8.59765625" style="0" customWidth="1"/>
    <col min="6" max="6" width="5.5" style="0" customWidth="1"/>
    <col min="7" max="9" width="4.59765625" style="0" customWidth="1"/>
    <col min="10" max="16384" width="11" style="0" customWidth="1"/>
  </cols>
  <sheetData>
    <row r="1" spans="1:9" ht="17.25">
      <c r="A1" s="361" t="s">
        <v>45</v>
      </c>
      <c r="B1" s="2"/>
      <c r="C1" s="2"/>
      <c r="D1" s="2"/>
      <c r="E1" s="2"/>
      <c r="F1" s="2"/>
      <c r="G1" s="2" t="s">
        <v>1</v>
      </c>
      <c r="H1" s="2"/>
      <c r="I1" s="2"/>
    </row>
    <row r="2" spans="1:9" ht="18" thickBot="1">
      <c r="A2" s="361"/>
      <c r="B2" s="2"/>
      <c r="C2" s="2"/>
      <c r="D2" s="2"/>
      <c r="E2" s="2"/>
      <c r="F2" s="2"/>
      <c r="G2" s="2"/>
      <c r="H2" s="2"/>
      <c r="I2" s="2"/>
    </row>
    <row r="3" spans="1:9" ht="15" thickTop="1">
      <c r="A3" s="362"/>
      <c r="B3" s="363"/>
      <c r="C3" s="363" t="s">
        <v>46</v>
      </c>
      <c r="D3" s="363"/>
      <c r="E3" s="364" t="s">
        <v>47</v>
      </c>
      <c r="F3" s="277"/>
      <c r="G3" s="277" t="s">
        <v>48</v>
      </c>
      <c r="H3" s="277"/>
      <c r="I3" s="277"/>
    </row>
    <row r="4" spans="1:9" ht="14.25">
      <c r="A4" s="11" t="s">
        <v>49</v>
      </c>
      <c r="B4" s="11" t="s">
        <v>50</v>
      </c>
      <c r="C4" s="11">
        <v>60</v>
      </c>
      <c r="D4" s="11" t="s">
        <v>51</v>
      </c>
      <c r="E4" s="11">
        <v>7</v>
      </c>
      <c r="F4" s="26" t="s">
        <v>50</v>
      </c>
      <c r="G4" s="11">
        <v>60</v>
      </c>
      <c r="H4" s="27" t="s">
        <v>51</v>
      </c>
      <c r="I4" s="11">
        <v>7</v>
      </c>
    </row>
    <row r="5" ht="14.25">
      <c r="A5" s="28"/>
    </row>
    <row r="6" spans="1:9" ht="14.25">
      <c r="A6" s="29" t="s">
        <v>52</v>
      </c>
      <c r="B6" s="15">
        <f aca="true" t="shared" si="0" ref="B6:I6">SUM(B8+B13+B25+B35)</f>
        <v>1970616</v>
      </c>
      <c r="C6" s="15">
        <f t="shared" si="0"/>
        <v>2080304</v>
      </c>
      <c r="D6" s="15">
        <f t="shared" si="0"/>
        <v>2104058</v>
      </c>
      <c r="E6" s="15">
        <f t="shared" si="0"/>
        <v>2133592</v>
      </c>
      <c r="F6" s="30">
        <f t="shared" si="0"/>
        <v>100</v>
      </c>
      <c r="G6" s="30">
        <f t="shared" si="0"/>
        <v>100</v>
      </c>
      <c r="H6" s="30">
        <f t="shared" si="0"/>
        <v>99.99999999999999</v>
      </c>
      <c r="I6" s="30">
        <f t="shared" si="0"/>
        <v>100.00000000000001</v>
      </c>
    </row>
    <row r="7" spans="1:5" ht="14.25">
      <c r="A7" s="28"/>
      <c r="B7" s="15"/>
      <c r="C7" s="15"/>
      <c r="D7" s="15"/>
      <c r="E7" s="15"/>
    </row>
    <row r="8" spans="1:9" ht="14.25">
      <c r="A8" s="28" t="s">
        <v>53</v>
      </c>
      <c r="B8" s="15">
        <f>SUM(B9:B11)</f>
        <v>473903</v>
      </c>
      <c r="C8" s="15">
        <f>SUM(C9:C11)</f>
        <v>460767</v>
      </c>
      <c r="D8" s="15">
        <f>SUM(D9:D11)</f>
        <v>422064</v>
      </c>
      <c r="E8" s="15">
        <f>SUM(E9:E11)</f>
        <v>381511</v>
      </c>
      <c r="F8" s="31">
        <f>B8/B6*100</f>
        <v>24.048470123047817</v>
      </c>
      <c r="G8" s="31">
        <f>C8/C6*100</f>
        <v>22.149022450564917</v>
      </c>
      <c r="H8" s="31">
        <f>D8/D6*100</f>
        <v>20.0595230739837</v>
      </c>
      <c r="I8" s="31">
        <f>E8/E6*100</f>
        <v>17.881160034345836</v>
      </c>
    </row>
    <row r="9" spans="1:9" ht="14.25">
      <c r="A9" s="14" t="s">
        <v>54</v>
      </c>
      <c r="B9" s="15">
        <v>158471</v>
      </c>
      <c r="C9" s="15">
        <v>141275</v>
      </c>
      <c r="D9" s="15">
        <v>123316</v>
      </c>
      <c r="E9" s="15">
        <v>110869</v>
      </c>
      <c r="F9" s="31">
        <f>B9/B6*100</f>
        <v>8.041698636365481</v>
      </c>
      <c r="G9" s="31">
        <f>C9/C6*100</f>
        <v>6.791074765995739</v>
      </c>
      <c r="H9" s="31">
        <f>D9/D6*100</f>
        <v>5.860865052199132</v>
      </c>
      <c r="I9" s="31">
        <f>E9/E6*100</f>
        <v>5.196354317039059</v>
      </c>
    </row>
    <row r="10" spans="1:9" ht="14.25">
      <c r="A10" s="14" t="s">
        <v>55</v>
      </c>
      <c r="B10" s="15">
        <v>148561</v>
      </c>
      <c r="C10" s="15">
        <v>155497</v>
      </c>
      <c r="D10" s="15">
        <v>142911</v>
      </c>
      <c r="E10" s="15">
        <v>126484</v>
      </c>
      <c r="F10" s="31">
        <f>B10/B6*100</f>
        <v>7.5388101994503245</v>
      </c>
      <c r="G10" s="31">
        <f>C10/C6*100</f>
        <v>7.4747248479068436</v>
      </c>
      <c r="H10" s="31">
        <f>D10/D6*100</f>
        <v>6.792160672376903</v>
      </c>
      <c r="I10" s="31">
        <f>E10/E6*100</f>
        <v>5.9282187034822025</v>
      </c>
    </row>
    <row r="11" spans="1:9" ht="14.25">
      <c r="A11" s="14" t="s">
        <v>56</v>
      </c>
      <c r="B11" s="15">
        <v>166871</v>
      </c>
      <c r="C11" s="15">
        <v>163995</v>
      </c>
      <c r="D11" s="15">
        <v>155837</v>
      </c>
      <c r="E11" s="15">
        <v>144158</v>
      </c>
      <c r="F11" s="31">
        <f>B11/B6*100</f>
        <v>8.467961287232013</v>
      </c>
      <c r="G11" s="31">
        <f>C11/C6*100</f>
        <v>7.883222836662333</v>
      </c>
      <c r="H11" s="31">
        <f>D11/D6*100</f>
        <v>7.406497349407669</v>
      </c>
      <c r="I11" s="31">
        <f>E11/E6*100</f>
        <v>6.756587013824573</v>
      </c>
    </row>
    <row r="12" spans="1:5" ht="14.25">
      <c r="A12" s="28"/>
      <c r="B12" s="15"/>
      <c r="C12" s="15"/>
      <c r="D12" s="15"/>
      <c r="E12" s="15"/>
    </row>
    <row r="13" spans="1:9" ht="14.25">
      <c r="A13" s="28" t="s">
        <v>57</v>
      </c>
      <c r="B13" s="15">
        <f>SUM(B14:B23)</f>
        <v>1316161</v>
      </c>
      <c r="C13" s="15">
        <f>SUM(C14:C23)</f>
        <v>1371556</v>
      </c>
      <c r="D13" s="15">
        <f>SUM(D14:D23)</f>
        <v>1377857</v>
      </c>
      <c r="E13" s="15">
        <f>SUM(E14:E23)</f>
        <v>1380208</v>
      </c>
      <c r="F13" s="31">
        <f>B13/B6*100</f>
        <v>66.78931866989815</v>
      </c>
      <c r="G13" s="31">
        <f>C13/C6*100</f>
        <v>65.93055630330952</v>
      </c>
      <c r="H13" s="31">
        <f>D13/D6*100</f>
        <v>65.48569478598023</v>
      </c>
      <c r="I13" s="31">
        <f>E13/E6*100</f>
        <v>64.68940640947285</v>
      </c>
    </row>
    <row r="14" spans="1:9" ht="14.25">
      <c r="A14" s="14" t="s">
        <v>58</v>
      </c>
      <c r="B14" s="15">
        <v>159373</v>
      </c>
      <c r="C14" s="15">
        <v>135670</v>
      </c>
      <c r="D14" s="15">
        <v>148597</v>
      </c>
      <c r="E14" s="15">
        <v>143803</v>
      </c>
      <c r="F14" s="31">
        <f>B14/B6*100</f>
        <v>8.08747112577996</v>
      </c>
      <c r="G14" s="31">
        <f>C14/C6*100</f>
        <v>6.52164299063983</v>
      </c>
      <c r="H14" s="31">
        <f>D14/D6*100</f>
        <v>7.062400371092433</v>
      </c>
      <c r="I14" s="31">
        <f>E14/E6*100</f>
        <v>6.739948406255741</v>
      </c>
    </row>
    <row r="15" spans="1:9" ht="14.25">
      <c r="A15" s="14" t="s">
        <v>59</v>
      </c>
      <c r="B15" s="15">
        <v>142993</v>
      </c>
      <c r="C15" s="15">
        <v>115776</v>
      </c>
      <c r="D15" s="15">
        <v>109792</v>
      </c>
      <c r="E15" s="15">
        <v>127437</v>
      </c>
      <c r="F15" s="31">
        <f>B15/B6*100</f>
        <v>7.256258956590224</v>
      </c>
      <c r="G15" s="31">
        <f>C15/C6*100</f>
        <v>5.565340450241887</v>
      </c>
      <c r="H15" s="31">
        <f>D15/D6*100</f>
        <v>5.218107105412494</v>
      </c>
      <c r="I15" s="31">
        <f>E15/E6*100</f>
        <v>5.972885162674026</v>
      </c>
    </row>
    <row r="16" spans="1:9" ht="14.25">
      <c r="A16" s="14" t="s">
        <v>60</v>
      </c>
      <c r="B16" s="15">
        <v>155265</v>
      </c>
      <c r="C16" s="15">
        <v>136774</v>
      </c>
      <c r="D16" s="15">
        <v>123112</v>
      </c>
      <c r="E16" s="15">
        <v>119994</v>
      </c>
      <c r="F16" s="31">
        <f>B16/B6*100</f>
        <v>7.8790083912847555</v>
      </c>
      <c r="G16" s="31">
        <f>C16/C6*100</f>
        <v>6.57471215745391</v>
      </c>
      <c r="H16" s="31">
        <f>D16/D6*100</f>
        <v>5.851169501981409</v>
      </c>
      <c r="I16" s="31">
        <f>E16/E6*100</f>
        <v>5.624036835533692</v>
      </c>
    </row>
    <row r="17" spans="1:9" ht="14.25">
      <c r="A17" s="14" t="s">
        <v>61</v>
      </c>
      <c r="B17" s="15">
        <v>129018</v>
      </c>
      <c r="C17" s="15">
        <v>160816</v>
      </c>
      <c r="D17" s="15">
        <v>138149</v>
      </c>
      <c r="E17" s="15">
        <v>128375</v>
      </c>
      <c r="F17" s="31">
        <f>B17/B6*100</f>
        <v>6.54708984398787</v>
      </c>
      <c r="G17" s="31">
        <f>C17/C6*100</f>
        <v>7.730408632584468</v>
      </c>
      <c r="H17" s="31">
        <f>D17/D6*100</f>
        <v>6.5658361128828195</v>
      </c>
      <c r="I17" s="31">
        <f>E17/E6*100</f>
        <v>6.01684858210942</v>
      </c>
    </row>
    <row r="18" spans="1:9" ht="14.25">
      <c r="A18" s="14" t="s">
        <v>62</v>
      </c>
      <c r="B18" s="15">
        <v>133064</v>
      </c>
      <c r="C18" s="15">
        <v>163058</v>
      </c>
      <c r="D18" s="15">
        <v>161317</v>
      </c>
      <c r="E18" s="15">
        <v>142095</v>
      </c>
      <c r="F18" s="31">
        <f>B18/B6*100</f>
        <v>6.75240635415525</v>
      </c>
      <c r="G18" s="31">
        <f>C18/C6*100</f>
        <v>7.838181342726832</v>
      </c>
      <c r="H18" s="31">
        <f>D18/D6*100</f>
        <v>7.666946443491576</v>
      </c>
      <c r="I18" s="31">
        <f>E18/E6*100</f>
        <v>6.659895612656966</v>
      </c>
    </row>
    <row r="19" spans="1:9" ht="14.25">
      <c r="A19" s="14" t="s">
        <v>63</v>
      </c>
      <c r="B19" s="15">
        <v>147927</v>
      </c>
      <c r="C19" s="15">
        <v>130914</v>
      </c>
      <c r="D19" s="15">
        <v>162198</v>
      </c>
      <c r="E19" s="15">
        <v>163405</v>
      </c>
      <c r="F19" s="31">
        <f>B19/B6*100</f>
        <v>7.506637518420637</v>
      </c>
      <c r="G19" s="31">
        <f>C19/C6*100</f>
        <v>6.293022558241487</v>
      </c>
      <c r="H19" s="31">
        <f>D19/D6*100</f>
        <v>7.70881791281419</v>
      </c>
      <c r="I19" s="31">
        <f>E19/E6*100</f>
        <v>7.658680759957854</v>
      </c>
    </row>
    <row r="20" spans="1:9" ht="14.25">
      <c r="A20" s="14" t="s">
        <v>64</v>
      </c>
      <c r="B20" s="15">
        <v>147921</v>
      </c>
      <c r="C20" s="15">
        <v>131146</v>
      </c>
      <c r="D20" s="15">
        <v>129163</v>
      </c>
      <c r="E20" s="15">
        <v>162526</v>
      </c>
      <c r="F20" s="31">
        <f>B20/B6*100</f>
        <v>7.506333045098589</v>
      </c>
      <c r="G20" s="31">
        <f>C20/C6*100</f>
        <v>6.304174774456041</v>
      </c>
      <c r="H20" s="31">
        <f>D20/D6*100</f>
        <v>6.13875663123355</v>
      </c>
      <c r="I20" s="31">
        <f>E20/E6*100</f>
        <v>7.617482630231084</v>
      </c>
    </row>
    <row r="21" spans="1:9" ht="14.25">
      <c r="A21" s="14" t="s">
        <v>65</v>
      </c>
      <c r="B21" s="15">
        <v>120134</v>
      </c>
      <c r="C21" s="15">
        <v>143085</v>
      </c>
      <c r="D21" s="15">
        <v>128579</v>
      </c>
      <c r="E21" s="15">
        <v>128654</v>
      </c>
      <c r="F21" s="31">
        <f>B21/B6*100</f>
        <v>6.096266345142839</v>
      </c>
      <c r="G21" s="31">
        <f>C21/C6*100</f>
        <v>6.878081280428246</v>
      </c>
      <c r="H21" s="31">
        <f>D21/D6*100</f>
        <v>6.111000742374973</v>
      </c>
      <c r="I21" s="31">
        <f>E21/E6*100</f>
        <v>6.029925121579009</v>
      </c>
    </row>
    <row r="22" spans="1:9" ht="14.25">
      <c r="A22" s="14" t="s">
        <v>66</v>
      </c>
      <c r="B22" s="15">
        <v>95166</v>
      </c>
      <c r="C22" s="15">
        <v>141366</v>
      </c>
      <c r="D22" s="15">
        <v>139893</v>
      </c>
      <c r="E22" s="15">
        <v>127251</v>
      </c>
      <c r="F22" s="31">
        <f>B22/B6*100</f>
        <v>4.82925136099575</v>
      </c>
      <c r="G22" s="31">
        <f>C22/C6*100</f>
        <v>6.795449126666103</v>
      </c>
      <c r="H22" s="31">
        <f>D22/D6*100</f>
        <v>6.648723561802954</v>
      </c>
      <c r="I22" s="31">
        <f>E22/E6*100</f>
        <v>5.964167469694299</v>
      </c>
    </row>
    <row r="23" spans="1:9" ht="14.25">
      <c r="A23" s="14" t="s">
        <v>67</v>
      </c>
      <c r="B23" s="15">
        <v>85300</v>
      </c>
      <c r="C23" s="15">
        <v>112951</v>
      </c>
      <c r="D23" s="15">
        <v>137057</v>
      </c>
      <c r="E23" s="15">
        <v>136668</v>
      </c>
      <c r="F23" s="31">
        <f>B23/B6*100</f>
        <v>4.3285957284422745</v>
      </c>
      <c r="G23" s="31">
        <f>C23/C6*100</f>
        <v>5.429542989870711</v>
      </c>
      <c r="H23" s="31">
        <f>D23/D6*100</f>
        <v>6.513936402893837</v>
      </c>
      <c r="I23" s="31">
        <f>E23/E6*100</f>
        <v>6.40553582878076</v>
      </c>
    </row>
    <row r="24" spans="1:5" ht="14.25">
      <c r="A24" s="14"/>
      <c r="B24" s="15"/>
      <c r="C24" s="15"/>
      <c r="D24" s="15"/>
      <c r="E24" s="15"/>
    </row>
    <row r="25" spans="1:9" ht="14.25">
      <c r="A25" s="28" t="s">
        <v>68</v>
      </c>
      <c r="B25" s="15">
        <f>SUM(B26:B33)</f>
        <v>180356</v>
      </c>
      <c r="C25" s="15">
        <f>SUM(C26:C33)</f>
        <v>247947</v>
      </c>
      <c r="D25" s="15">
        <f>SUM(D26:D33)</f>
        <v>301552</v>
      </c>
      <c r="E25" s="15">
        <f>SUM(E26:E33)</f>
        <v>371572</v>
      </c>
      <c r="F25" s="31">
        <f>B25/B6*100</f>
        <v>9.15226507853382</v>
      </c>
      <c r="G25" s="31">
        <f>C25/C6*100</f>
        <v>11.918786869611363</v>
      </c>
      <c r="H25" s="31">
        <f>D25/D6*100</f>
        <v>14.331924310071301</v>
      </c>
      <c r="I25" s="31">
        <f>E25/E6*100</f>
        <v>17.415325891735627</v>
      </c>
    </row>
    <row r="26" spans="1:9" ht="14.25">
      <c r="A26" s="14" t="s">
        <v>69</v>
      </c>
      <c r="B26" s="15">
        <v>69285</v>
      </c>
      <c r="C26" s="15">
        <v>85405</v>
      </c>
      <c r="D26" s="15">
        <v>107106</v>
      </c>
      <c r="E26" s="15">
        <v>130783</v>
      </c>
      <c r="F26" s="31">
        <f>B26/B6*100</f>
        <v>3.5159056863437628</v>
      </c>
      <c r="G26" s="31">
        <f>C26/C6*100</f>
        <v>4.105409593982419</v>
      </c>
      <c r="H26" s="31">
        <f>D26/D6*100</f>
        <v>5.0904490275458185</v>
      </c>
      <c r="I26" s="31">
        <f>E26/E6*100</f>
        <v>6.129709897674907</v>
      </c>
    </row>
    <row r="27" spans="1:9" ht="14.25">
      <c r="A27" s="14" t="s">
        <v>70</v>
      </c>
      <c r="B27" s="15">
        <v>53039</v>
      </c>
      <c r="C27" s="15">
        <v>70512</v>
      </c>
      <c r="D27" s="15">
        <v>77991</v>
      </c>
      <c r="E27" s="15">
        <v>98945</v>
      </c>
      <c r="F27" s="31">
        <f>B27/B6*100</f>
        <v>2.6914934213464217</v>
      </c>
      <c r="G27" s="31">
        <f>C27/C6*100</f>
        <v>3.389504610864566</v>
      </c>
      <c r="H27" s="31">
        <f>D27/D6*100</f>
        <v>3.706694397207681</v>
      </c>
      <c r="I27" s="31">
        <f>E27/E6*100</f>
        <v>4.637484579994676</v>
      </c>
    </row>
    <row r="28" spans="1:9" ht="14.25">
      <c r="A28" s="14" t="s">
        <v>71</v>
      </c>
      <c r="B28" s="15">
        <v>33104</v>
      </c>
      <c r="C28" s="15">
        <v>49215</v>
      </c>
      <c r="D28" s="15">
        <v>59467</v>
      </c>
      <c r="E28" s="15">
        <v>66855</v>
      </c>
      <c r="F28" s="31">
        <f>B28/B6*100</f>
        <v>1.6798808088435293</v>
      </c>
      <c r="G28" s="31">
        <f>C28/C6*100</f>
        <v>2.3657600043070626</v>
      </c>
      <c r="H28" s="31">
        <f>D28/D6*100</f>
        <v>2.826300415672952</v>
      </c>
      <c r="I28" s="31">
        <f>E28/E6*100</f>
        <v>3.1334481944064283</v>
      </c>
    </row>
    <row r="29" spans="1:9" ht="14.25">
      <c r="A29" s="14" t="s">
        <v>72</v>
      </c>
      <c r="B29" s="15">
        <v>17258</v>
      </c>
      <c r="C29" s="15">
        <v>28168</v>
      </c>
      <c r="D29" s="15">
        <v>36031</v>
      </c>
      <c r="E29" s="15">
        <v>45099</v>
      </c>
      <c r="F29" s="31">
        <f>B29/B6*100</f>
        <v>0.8757667653160229</v>
      </c>
      <c r="G29" s="31">
        <f>C29/C6*100</f>
        <v>1.3540328721186903</v>
      </c>
      <c r="H29" s="31">
        <f>D29/D6*100</f>
        <v>1.7124527936016973</v>
      </c>
      <c r="I29" s="31">
        <f>E29/E6*100</f>
        <v>2.1137593316810337</v>
      </c>
    </row>
    <row r="30" spans="1:9" ht="14.25">
      <c r="A30" s="14" t="s">
        <v>73</v>
      </c>
      <c r="B30" s="15">
        <v>6304</v>
      </c>
      <c r="C30" s="15">
        <v>11284</v>
      </c>
      <c r="D30" s="15">
        <v>15933</v>
      </c>
      <c r="E30" s="15">
        <v>21981</v>
      </c>
      <c r="F30" s="31">
        <f>B30/B6*100</f>
        <v>0.31989997036459666</v>
      </c>
      <c r="G30" s="31">
        <f>C30/C6*100</f>
        <v>0.5424207231250817</v>
      </c>
      <c r="H30" s="31">
        <f>D30/D6*100</f>
        <v>0.7572509883282685</v>
      </c>
      <c r="I30" s="31">
        <f>E30/E6*100</f>
        <v>1.0302344590718375</v>
      </c>
    </row>
    <row r="31" spans="1:9" ht="14.25">
      <c r="A31" s="14" t="s">
        <v>74</v>
      </c>
      <c r="B31" s="15">
        <v>1243</v>
      </c>
      <c r="C31" s="15">
        <v>2916</v>
      </c>
      <c r="D31" s="15">
        <v>4343</v>
      </c>
      <c r="E31" s="15">
        <v>6682</v>
      </c>
      <c r="F31" s="31">
        <f>B31/B6*100</f>
        <v>0.06307672321751168</v>
      </c>
      <c r="G31" s="31">
        <f>C31/C6*100</f>
        <v>0.14017182104154008</v>
      </c>
      <c r="H31" s="31">
        <f>D31/D6*100</f>
        <v>0.2064106597821923</v>
      </c>
      <c r="I31" s="31">
        <f>E31/E6*100</f>
        <v>0.3131807768308093</v>
      </c>
    </row>
    <row r="32" spans="1:9" ht="14.25">
      <c r="A32" s="14" t="s">
        <v>75</v>
      </c>
      <c r="B32" s="15">
        <v>119</v>
      </c>
      <c r="C32" s="15">
        <v>427</v>
      </c>
      <c r="D32" s="15">
        <v>630</v>
      </c>
      <c r="E32" s="15">
        <v>1140</v>
      </c>
      <c r="F32" s="31">
        <f>B32/B6*100</f>
        <v>0.006038720887275857</v>
      </c>
      <c r="G32" s="31">
        <f>C32/C6*100</f>
        <v>0.020525846222475178</v>
      </c>
      <c r="H32" s="31">
        <f>D32/D6*100</f>
        <v>0.029942140378259534</v>
      </c>
      <c r="I32" s="31">
        <f>E32/E6*100</f>
        <v>0.053431021488644495</v>
      </c>
    </row>
    <row r="33" spans="1:9" ht="14.25">
      <c r="A33" s="14" t="s">
        <v>76</v>
      </c>
      <c r="B33" s="15">
        <v>4</v>
      </c>
      <c r="C33" s="15">
        <v>20</v>
      </c>
      <c r="D33" s="15">
        <v>51</v>
      </c>
      <c r="E33" s="17">
        <v>87</v>
      </c>
      <c r="F33" s="31">
        <f>B33/B6*100</f>
        <v>0.00020298221469834812</v>
      </c>
      <c r="G33" s="31">
        <f>C33/C6*100</f>
        <v>0.0009613979495304533</v>
      </c>
      <c r="H33" s="31">
        <f>D33/D6*100</f>
        <v>0.0024238875544305336</v>
      </c>
      <c r="I33" s="31">
        <f>E33/E6*100</f>
        <v>0.004077630587291292</v>
      </c>
    </row>
    <row r="34" spans="1:5" ht="14.25">
      <c r="A34" s="6"/>
      <c r="B34" s="15"/>
      <c r="C34" s="15"/>
      <c r="D34" s="15"/>
      <c r="E34" s="15"/>
    </row>
    <row r="35" spans="1:9" ht="14.25">
      <c r="A35" s="14" t="s">
        <v>77</v>
      </c>
      <c r="B35" s="15">
        <v>196</v>
      </c>
      <c r="C35" s="15">
        <v>34</v>
      </c>
      <c r="D35" s="15">
        <v>2585</v>
      </c>
      <c r="E35" s="15">
        <v>301</v>
      </c>
      <c r="F35" s="31">
        <f>B35/B6*100</f>
        <v>0.009946128520219059</v>
      </c>
      <c r="G35" s="31">
        <f>C35/C6*100</f>
        <v>0.0016343765142017707</v>
      </c>
      <c r="H35" s="31">
        <f>D35/D6*100</f>
        <v>0.12285782996476333</v>
      </c>
      <c r="I35" s="31">
        <f>E35/E6*100</f>
        <v>0.014107664445685961</v>
      </c>
    </row>
    <row r="36" spans="1:9" ht="14.25">
      <c r="A36" s="32" t="s">
        <v>78</v>
      </c>
      <c r="B36" s="15">
        <f>SUM(B28:B33)</f>
        <v>58032</v>
      </c>
      <c r="C36" s="15">
        <f>SUM(C28:C33)</f>
        <v>92030</v>
      </c>
      <c r="D36" s="15">
        <f>SUM(D28:D33)</f>
        <v>116455</v>
      </c>
      <c r="E36" s="15">
        <f>SUM(E28:E33)</f>
        <v>141844</v>
      </c>
      <c r="F36" s="31">
        <f>B36/B6*100</f>
        <v>2.9448659708436344</v>
      </c>
      <c r="G36" s="31">
        <f>C36/C6*100</f>
        <v>4.423872664764381</v>
      </c>
      <c r="H36" s="31">
        <f>D36/D6*100</f>
        <v>5.5347808853178</v>
      </c>
      <c r="I36" s="31">
        <f>E36/E6*100</f>
        <v>6.648131414066044</v>
      </c>
    </row>
    <row r="37" spans="1:9" ht="14.25">
      <c r="A37" s="32"/>
      <c r="B37" s="15"/>
      <c r="C37" s="15"/>
      <c r="D37" s="15"/>
      <c r="E37" s="15"/>
      <c r="F37" s="31"/>
      <c r="G37" s="31"/>
      <c r="H37" s="31"/>
      <c r="I37" s="31"/>
    </row>
    <row r="38" spans="1:9" ht="14.25">
      <c r="A38" s="28" t="s">
        <v>79</v>
      </c>
      <c r="B38" s="16">
        <f>B8/B13*100</f>
        <v>36.00646121561116</v>
      </c>
      <c r="C38" s="16">
        <f>C8/C13*100</f>
        <v>33.59447226361884</v>
      </c>
      <c r="D38" s="16">
        <f>D8/D13*100</f>
        <v>30.63191608418</v>
      </c>
      <c r="E38" s="16">
        <f>E8/E13*100</f>
        <v>27.641558373810327</v>
      </c>
      <c r="F38" s="17" t="s">
        <v>35</v>
      </c>
      <c r="G38" s="17" t="s">
        <v>35</v>
      </c>
      <c r="H38" s="17" t="s">
        <v>35</v>
      </c>
      <c r="I38" s="17" t="s">
        <v>35</v>
      </c>
    </row>
    <row r="39" spans="1:9" ht="14.25">
      <c r="A39" s="28" t="s">
        <v>80</v>
      </c>
      <c r="B39" s="16">
        <f>B25/B13*100</f>
        <v>13.703186768184136</v>
      </c>
      <c r="C39" s="16">
        <f>C25/C13*100</f>
        <v>18.077789022103364</v>
      </c>
      <c r="D39" s="16">
        <f>D25/D13*100</f>
        <v>21.885580288810814</v>
      </c>
      <c r="E39" s="16">
        <f>E25/E13*100</f>
        <v>26.921449520651958</v>
      </c>
      <c r="F39" s="17" t="s">
        <v>35</v>
      </c>
      <c r="G39" s="17" t="s">
        <v>35</v>
      </c>
      <c r="H39" s="17" t="s">
        <v>35</v>
      </c>
      <c r="I39" s="17" t="s">
        <v>35</v>
      </c>
    </row>
    <row r="40" spans="1:9" ht="14.25">
      <c r="A40" s="28" t="s">
        <v>81</v>
      </c>
      <c r="B40" s="16">
        <f>B25/B8*100</f>
        <v>38.05757718351646</v>
      </c>
      <c r="C40" s="16">
        <f>C25/C8*100</f>
        <v>53.81179641771221</v>
      </c>
      <c r="D40" s="16">
        <f>D25/D8*100</f>
        <v>71.44698434360666</v>
      </c>
      <c r="E40" s="16">
        <f>E25/E8*100</f>
        <v>97.39483265226953</v>
      </c>
      <c r="F40" s="17" t="s">
        <v>35</v>
      </c>
      <c r="G40" s="17" t="s">
        <v>35</v>
      </c>
      <c r="H40" s="17" t="s">
        <v>35</v>
      </c>
      <c r="I40" s="17" t="s">
        <v>35</v>
      </c>
    </row>
    <row r="41" spans="1:9" ht="14.25">
      <c r="A41" s="23"/>
      <c r="B41" s="24"/>
      <c r="C41" s="24"/>
      <c r="D41" s="24"/>
      <c r="E41" s="24"/>
      <c r="F41" s="24"/>
      <c r="G41" s="24"/>
      <c r="H41" s="24"/>
      <c r="I41" s="24"/>
    </row>
    <row r="42" spans="1:2" ht="14.25">
      <c r="A42" s="33" t="s">
        <v>82</v>
      </c>
      <c r="B42" s="2"/>
    </row>
    <row r="43" spans="1:2" ht="14.25">
      <c r="A43" s="33" t="s">
        <v>83</v>
      </c>
      <c r="B43" s="2"/>
    </row>
    <row r="44" spans="1:2" ht="14.25">
      <c r="A44" s="33" t="s">
        <v>84</v>
      </c>
      <c r="B44" s="2"/>
    </row>
    <row r="45" spans="1:2" ht="14.25">
      <c r="A45" s="33" t="s">
        <v>85</v>
      </c>
      <c r="B45" s="2"/>
    </row>
    <row r="46" spans="1:2" ht="14.25">
      <c r="A46" s="33" t="s">
        <v>86</v>
      </c>
      <c r="B46" s="2"/>
    </row>
    <row r="47" spans="1:2" ht="14.25">
      <c r="A47" s="33"/>
      <c r="B47" s="2"/>
    </row>
    <row r="48" spans="1:2" ht="14.25">
      <c r="A48" s="2"/>
      <c r="B48" s="2"/>
    </row>
    <row r="49" spans="1:2" ht="14.25">
      <c r="A49" s="2"/>
      <c r="B49" s="2"/>
    </row>
    <row r="50" spans="1:2" ht="14.25">
      <c r="A50" s="2"/>
      <c r="B50" s="2"/>
    </row>
    <row r="51" spans="1:2" ht="14.25">
      <c r="A51" s="2"/>
      <c r="B51" s="2"/>
    </row>
    <row r="52" spans="1:2" ht="14.25">
      <c r="A52" s="2"/>
      <c r="B52" s="2"/>
    </row>
    <row r="53" spans="1:2" ht="14.25">
      <c r="A53" s="2"/>
      <c r="B53" s="2"/>
    </row>
  </sheetData>
  <printOptions/>
  <pageMargins left="0.9055118110236221" right="0.6692913385826772" top="0" bottom="0" header="0.5118110236220472" footer="0.5118110236220472"/>
  <pageSetup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2" sqref="A2"/>
    </sheetView>
  </sheetViews>
  <sheetFormatPr defaultColWidth="8.796875" defaultRowHeight="15"/>
  <cols>
    <col min="1" max="1" width="12.59765625" style="0" customWidth="1"/>
    <col min="2" max="2" width="8.59765625" style="0" customWidth="1"/>
    <col min="3" max="3" width="9.5" style="0" customWidth="1"/>
    <col min="4" max="4" width="10.09765625" style="0" customWidth="1"/>
    <col min="5" max="5" width="10" style="0" customWidth="1"/>
    <col min="6" max="8" width="7.59765625" style="0" customWidth="1"/>
    <col min="9" max="10" width="8.59765625" style="0" customWidth="1"/>
    <col min="11" max="11" width="9.5" style="0" customWidth="1"/>
    <col min="12" max="12" width="9.59765625" style="0" customWidth="1"/>
    <col min="13" max="13" width="9.8984375" style="0" customWidth="1"/>
    <col min="14" max="14" width="10.09765625" style="0" customWidth="1"/>
    <col min="15" max="18" width="7.59765625" style="0" customWidth="1"/>
    <col min="19" max="16384" width="11" style="0" customWidth="1"/>
  </cols>
  <sheetData>
    <row r="1" ht="14.25">
      <c r="A1" s="4" t="s">
        <v>87</v>
      </c>
    </row>
    <row r="2" spans="1:18" ht="18" thickBot="1">
      <c r="A2" s="25" t="s">
        <v>1</v>
      </c>
      <c r="B2" s="5"/>
      <c r="C2" s="5"/>
      <c r="D2" s="5"/>
      <c r="E2" s="5"/>
      <c r="F2" s="5"/>
      <c r="G2" s="5"/>
      <c r="H2" s="5"/>
      <c r="I2" s="5"/>
      <c r="K2" s="5"/>
      <c r="L2" s="5"/>
      <c r="M2" s="5" t="s">
        <v>1</v>
      </c>
      <c r="N2" s="5"/>
      <c r="O2" s="5"/>
      <c r="P2" s="5"/>
      <c r="Q2" s="5" t="s">
        <v>1</v>
      </c>
      <c r="R2" s="5"/>
    </row>
    <row r="3" spans="1:19" ht="15" thickTop="1">
      <c r="A3" s="6"/>
      <c r="B3" s="24"/>
      <c r="C3" s="24" t="s">
        <v>88</v>
      </c>
      <c r="D3" s="24"/>
      <c r="E3" s="23"/>
      <c r="F3" s="24"/>
      <c r="G3" s="24" t="s">
        <v>89</v>
      </c>
      <c r="H3" s="24"/>
      <c r="I3" s="24"/>
      <c r="K3" s="34"/>
      <c r="L3" s="24" t="s">
        <v>90</v>
      </c>
      <c r="M3" s="24"/>
      <c r="N3" s="23"/>
      <c r="O3" s="24"/>
      <c r="P3" s="7" t="s">
        <v>89</v>
      </c>
      <c r="Q3" s="7"/>
      <c r="R3" s="24"/>
      <c r="S3" s="317" t="s">
        <v>3</v>
      </c>
    </row>
    <row r="4" spans="1:19" ht="14.25">
      <c r="A4" s="11" t="s">
        <v>49</v>
      </c>
      <c r="B4" s="11" t="s">
        <v>50</v>
      </c>
      <c r="C4" s="11">
        <v>60</v>
      </c>
      <c r="D4" s="11" t="s">
        <v>51</v>
      </c>
      <c r="E4" s="35">
        <v>7</v>
      </c>
      <c r="F4" s="11" t="s">
        <v>50</v>
      </c>
      <c r="G4" s="11">
        <v>60</v>
      </c>
      <c r="H4" s="11" t="s">
        <v>51</v>
      </c>
      <c r="I4" s="35">
        <v>7</v>
      </c>
      <c r="K4" s="11" t="s">
        <v>50</v>
      </c>
      <c r="L4" s="11">
        <v>60</v>
      </c>
      <c r="M4" s="13" t="s">
        <v>51</v>
      </c>
      <c r="N4" s="36">
        <v>7</v>
      </c>
      <c r="O4" s="11" t="s">
        <v>50</v>
      </c>
      <c r="P4" s="11">
        <v>60</v>
      </c>
      <c r="Q4" s="13" t="s">
        <v>51</v>
      </c>
      <c r="R4" s="37">
        <v>7</v>
      </c>
      <c r="S4" s="10" t="s">
        <v>11</v>
      </c>
    </row>
    <row r="5" spans="1:19" ht="14.25">
      <c r="A5" s="28"/>
      <c r="E5" s="4"/>
      <c r="I5" s="4"/>
      <c r="N5" s="4"/>
      <c r="R5" s="4"/>
      <c r="S5" s="316"/>
    </row>
    <row r="6" spans="1:19" s="4" customFormat="1" ht="14.25">
      <c r="A6" s="4" t="s">
        <v>52</v>
      </c>
      <c r="B6" s="38">
        <v>953449</v>
      </c>
      <c r="C6" s="39">
        <v>1012456</v>
      </c>
      <c r="D6" s="39">
        <v>1024354</v>
      </c>
      <c r="E6" s="39">
        <v>1042030</v>
      </c>
      <c r="F6" s="40">
        <f>B6/$B$6*100</f>
        <v>100</v>
      </c>
      <c r="G6" s="40">
        <f>C6/$C$6*100</f>
        <v>100</v>
      </c>
      <c r="H6" s="40">
        <f>D6/$D$6*100</f>
        <v>100</v>
      </c>
      <c r="I6" s="40">
        <f>E6/$E$6*100</f>
        <v>100</v>
      </c>
      <c r="J6"/>
      <c r="K6" s="41">
        <v>1017167</v>
      </c>
      <c r="L6" s="39">
        <v>1067848</v>
      </c>
      <c r="M6" s="39">
        <v>1079704</v>
      </c>
      <c r="N6" s="39">
        <v>1091562</v>
      </c>
      <c r="O6" s="42">
        <f>K6/$K$6*100</f>
        <v>100</v>
      </c>
      <c r="P6" s="42">
        <f>L6/$L$6*100</f>
        <v>100</v>
      </c>
      <c r="Q6" s="42">
        <f>M6/$M$6*100</f>
        <v>100</v>
      </c>
      <c r="R6" s="42">
        <f>N6/$N$6*100</f>
        <v>100</v>
      </c>
      <c r="S6" s="42">
        <f>E6/N6*100</f>
        <v>95.46228249059604</v>
      </c>
    </row>
    <row r="7" spans="2:19" ht="14.25">
      <c r="B7" s="43"/>
      <c r="C7" s="15"/>
      <c r="D7" s="15"/>
      <c r="E7" s="39"/>
      <c r="F7" s="16"/>
      <c r="G7" s="16"/>
      <c r="H7" s="16"/>
      <c r="I7" s="40"/>
      <c r="K7" s="3"/>
      <c r="L7" s="15"/>
      <c r="M7" s="15"/>
      <c r="N7" s="39"/>
      <c r="O7" s="31"/>
      <c r="P7" s="31"/>
      <c r="Q7" s="31"/>
      <c r="R7" s="42"/>
      <c r="S7" s="42"/>
    </row>
    <row r="8" spans="1:19" ht="14.25">
      <c r="A8" t="s">
        <v>53</v>
      </c>
      <c r="B8" s="43">
        <v>241983</v>
      </c>
      <c r="C8" s="15">
        <v>235141</v>
      </c>
      <c r="D8" s="15">
        <v>215829</v>
      </c>
      <c r="E8" s="39">
        <v>195217</v>
      </c>
      <c r="F8" s="16">
        <f>B8/$B$6*100</f>
        <v>25.379752876137058</v>
      </c>
      <c r="G8" s="16">
        <f>C8/$C$6*100</f>
        <v>23.22481174490546</v>
      </c>
      <c r="H8" s="16">
        <f>D8/$D$6*100</f>
        <v>21.06976689699069</v>
      </c>
      <c r="I8" s="40">
        <f>E8/$E$6*100</f>
        <v>18.73429747704001</v>
      </c>
      <c r="K8" s="3">
        <v>231920</v>
      </c>
      <c r="L8" s="15">
        <v>225626</v>
      </c>
      <c r="M8" s="15">
        <v>206235</v>
      </c>
      <c r="N8" s="39">
        <v>186294</v>
      </c>
      <c r="O8" s="31">
        <f>K8/$K$6*100</f>
        <v>22.80058240190647</v>
      </c>
      <c r="P8" s="31">
        <f>L8/$L$6*100</f>
        <v>21.129037091421253</v>
      </c>
      <c r="Q8" s="31">
        <f>M8/$M$6*100</f>
        <v>19.10106844098012</v>
      </c>
      <c r="R8" s="42">
        <f>N8/$N$6*100</f>
        <v>17.06673555876808</v>
      </c>
      <c r="S8" s="42">
        <f>E8/N8*100</f>
        <v>104.78974094710512</v>
      </c>
    </row>
    <row r="9" spans="2:19" ht="14.25">
      <c r="B9" s="43"/>
      <c r="C9" s="15"/>
      <c r="D9" s="15"/>
      <c r="E9" s="39"/>
      <c r="F9" s="16"/>
      <c r="G9" s="16"/>
      <c r="H9" s="16"/>
      <c r="I9" s="40"/>
      <c r="K9" s="3"/>
      <c r="L9" s="15"/>
      <c r="M9" s="15"/>
      <c r="N9" s="39"/>
      <c r="O9" s="31"/>
      <c r="P9" s="31"/>
      <c r="Q9" s="31"/>
      <c r="R9" s="42"/>
      <c r="S9" s="42"/>
    </row>
    <row r="10" spans="1:19" ht="14.25">
      <c r="A10" s="2" t="s">
        <v>54</v>
      </c>
      <c r="B10" s="43">
        <v>80930</v>
      </c>
      <c r="C10" s="15">
        <v>72049</v>
      </c>
      <c r="D10" s="15">
        <v>63151</v>
      </c>
      <c r="E10" s="39">
        <v>56861</v>
      </c>
      <c r="F10" s="16">
        <f>B10/$B$6*100</f>
        <v>8.488130985506304</v>
      </c>
      <c r="G10" s="16">
        <f>C10/$C$6*100</f>
        <v>7.116259867095459</v>
      </c>
      <c r="H10" s="16">
        <f>D10/$D$6*100</f>
        <v>6.164958598297074</v>
      </c>
      <c r="I10" s="40">
        <f>E10/$E$6*100</f>
        <v>5.456752684663589</v>
      </c>
      <c r="K10" s="3">
        <v>77541</v>
      </c>
      <c r="L10" s="15">
        <v>69226</v>
      </c>
      <c r="M10" s="15">
        <v>60165</v>
      </c>
      <c r="N10" s="39">
        <v>54008</v>
      </c>
      <c r="O10" s="31">
        <f>K10/$K$6*100</f>
        <v>7.623231976656735</v>
      </c>
      <c r="P10" s="31">
        <f>L10/$L$6*100</f>
        <v>6.482757845685903</v>
      </c>
      <c r="Q10" s="31">
        <f>M10/$M$6*100</f>
        <v>5.5723605728977565</v>
      </c>
      <c r="R10" s="42">
        <f>N10/$N$6*100</f>
        <v>4.947772091736429</v>
      </c>
      <c r="S10" s="42">
        <f>E10/N10*100</f>
        <v>105.2825507332247</v>
      </c>
    </row>
    <row r="11" spans="1:19" ht="14.25">
      <c r="A11" s="2" t="s">
        <v>55</v>
      </c>
      <c r="B11" s="43">
        <v>75787</v>
      </c>
      <c r="C11" s="15">
        <v>79496</v>
      </c>
      <c r="D11" s="15">
        <v>72957</v>
      </c>
      <c r="E11" s="39">
        <v>64771</v>
      </c>
      <c r="F11" s="16">
        <f>B11/$B$6*100</f>
        <v>7.948720906938914</v>
      </c>
      <c r="G11" s="16">
        <f>C11/$C$6*100</f>
        <v>7.851798004061411</v>
      </c>
      <c r="H11" s="16">
        <f>D11/$D$6*100</f>
        <v>7.122244848948703</v>
      </c>
      <c r="I11" s="40">
        <f>E11/$E$6*100</f>
        <v>6.215847912248208</v>
      </c>
      <c r="K11" s="3">
        <v>72774</v>
      </c>
      <c r="L11" s="15">
        <v>76001</v>
      </c>
      <c r="M11" s="15">
        <v>69954</v>
      </c>
      <c r="N11" s="39">
        <v>61713</v>
      </c>
      <c r="O11" s="31">
        <f>K11/$K$6*100</f>
        <v>7.154577370284329</v>
      </c>
      <c r="P11" s="31">
        <f>L11/$L$6*100</f>
        <v>7.117211438332046</v>
      </c>
      <c r="Q11" s="31">
        <f>M11/$M$6*100</f>
        <v>6.478997947585635</v>
      </c>
      <c r="R11" s="42">
        <f>N11/$N$6*100</f>
        <v>5.653641295684532</v>
      </c>
      <c r="S11" s="42">
        <f>E11/N11*100</f>
        <v>104.95519582583897</v>
      </c>
    </row>
    <row r="12" spans="1:19" ht="14.25">
      <c r="A12" s="2" t="s">
        <v>56</v>
      </c>
      <c r="B12" s="43">
        <v>85266</v>
      </c>
      <c r="C12" s="15">
        <v>83596</v>
      </c>
      <c r="D12" s="15">
        <v>79721</v>
      </c>
      <c r="E12" s="39">
        <v>73585</v>
      </c>
      <c r="F12" s="16">
        <f>B12/$B$6*100</f>
        <v>8.942900983691839</v>
      </c>
      <c r="G12" s="16">
        <f>C12/$C$6*100</f>
        <v>8.256753873748588</v>
      </c>
      <c r="H12" s="16">
        <f>D12/$D$6*100</f>
        <v>7.782563449744913</v>
      </c>
      <c r="I12" s="40">
        <f>E12/$E$6*100</f>
        <v>7.061696880128212</v>
      </c>
      <c r="K12" s="3">
        <v>81605</v>
      </c>
      <c r="L12" s="15">
        <v>80399</v>
      </c>
      <c r="M12" s="15">
        <v>76116</v>
      </c>
      <c r="N12" s="39">
        <v>70573</v>
      </c>
      <c r="O12" s="31">
        <f>K12/$K$6*100</f>
        <v>8.022773054965409</v>
      </c>
      <c r="P12" s="31">
        <f>L12/$L$6*100</f>
        <v>7.5290678074033</v>
      </c>
      <c r="Q12" s="31">
        <f>M12/$M$6*100</f>
        <v>7.049709920496729</v>
      </c>
      <c r="R12" s="42">
        <f>N12/$N$6*100</f>
        <v>6.465322171347116</v>
      </c>
      <c r="S12" s="42">
        <f>E12/N12*100</f>
        <v>104.26792115965029</v>
      </c>
    </row>
    <row r="13" spans="1:19" ht="14.25">
      <c r="A13" s="2"/>
      <c r="B13" s="43"/>
      <c r="C13" s="15"/>
      <c r="D13" s="15"/>
      <c r="E13" s="39"/>
      <c r="F13" s="16"/>
      <c r="G13" s="16"/>
      <c r="H13" s="16"/>
      <c r="I13" s="40"/>
      <c r="K13" s="3"/>
      <c r="L13" s="15"/>
      <c r="M13" s="15"/>
      <c r="N13" s="39"/>
      <c r="O13" s="31"/>
      <c r="P13" s="31"/>
      <c r="Q13" s="31"/>
      <c r="R13" s="42"/>
      <c r="S13" s="42"/>
    </row>
    <row r="14" spans="1:19" ht="14.25">
      <c r="A14" s="2" t="s">
        <v>57</v>
      </c>
      <c r="B14" s="43">
        <v>634821</v>
      </c>
      <c r="C14" s="15">
        <v>675936</v>
      </c>
      <c r="D14" s="15">
        <v>684762</v>
      </c>
      <c r="E14" s="39">
        <v>693786</v>
      </c>
      <c r="F14" s="16">
        <f>B14/$B$6*100</f>
        <v>66.58153713517976</v>
      </c>
      <c r="G14" s="16">
        <f>C14/$C$6*100</f>
        <v>66.76201237387106</v>
      </c>
      <c r="H14" s="16">
        <f>D14/$D$6*100</f>
        <v>66.84817943796773</v>
      </c>
      <c r="I14" s="40">
        <f>E14/$E$6*100</f>
        <v>66.5802328147942</v>
      </c>
      <c r="K14" s="3">
        <v>681340</v>
      </c>
      <c r="L14" s="15">
        <v>695620</v>
      </c>
      <c r="M14" s="15">
        <v>693095</v>
      </c>
      <c r="N14" s="39">
        <v>686422</v>
      </c>
      <c r="O14" s="31">
        <f>K14/$K$6*100</f>
        <v>66.9840842260907</v>
      </c>
      <c r="P14" s="31">
        <f>L14/$L$6*100</f>
        <v>65.14222998029682</v>
      </c>
      <c r="Q14" s="31">
        <f>M14/$M$6*100</f>
        <v>64.19305661551684</v>
      </c>
      <c r="R14" s="42">
        <f>N14/$N$6*100</f>
        <v>62.8843803650182</v>
      </c>
      <c r="S14" s="42">
        <f>E14/N14*100</f>
        <v>101.07280943792594</v>
      </c>
    </row>
    <row r="15" spans="1:19" ht="14.25">
      <c r="A15" s="2"/>
      <c r="B15" s="43"/>
      <c r="C15" s="15"/>
      <c r="D15" s="15"/>
      <c r="E15" s="39"/>
      <c r="F15" s="16"/>
      <c r="G15" s="16"/>
      <c r="H15" s="16"/>
      <c r="I15" s="40"/>
      <c r="K15" s="3"/>
      <c r="L15" s="15"/>
      <c r="M15" s="15"/>
      <c r="N15" s="39"/>
      <c r="O15" s="31"/>
      <c r="P15" s="31"/>
      <c r="Q15" s="31"/>
      <c r="R15" s="42"/>
      <c r="S15" s="42"/>
    </row>
    <row r="16" spans="1:19" ht="14.25">
      <c r="A16" s="2" t="s">
        <v>58</v>
      </c>
      <c r="B16" s="43">
        <v>79386</v>
      </c>
      <c r="C16" s="15">
        <v>68495</v>
      </c>
      <c r="D16" s="15">
        <v>75045</v>
      </c>
      <c r="E16" s="39">
        <v>73315</v>
      </c>
      <c r="F16" s="16">
        <f aca="true" t="shared" si="0" ref="F16:F25">B16/$B$6*100</f>
        <v>8.326192591318465</v>
      </c>
      <c r="G16" s="16">
        <f aca="true" t="shared" si="1" ref="G16:G25">C16/$C$6*100</f>
        <v>6.7652322668836975</v>
      </c>
      <c r="H16" s="16">
        <f aca="true" t="shared" si="2" ref="H16:H25">D16/$D$6*100</f>
        <v>7.326080632281419</v>
      </c>
      <c r="I16" s="40">
        <f aca="true" t="shared" si="3" ref="I16:I25">E16/$E$6*100</f>
        <v>7.035785917871847</v>
      </c>
      <c r="K16" s="3">
        <v>79987</v>
      </c>
      <c r="L16" s="15">
        <v>67175</v>
      </c>
      <c r="M16" s="15">
        <v>73552</v>
      </c>
      <c r="N16" s="39">
        <v>70488</v>
      </c>
      <c r="O16" s="31">
        <f aca="true" t="shared" si="4" ref="O16:O25">K16/$K$6*100</f>
        <v>7.863703796918303</v>
      </c>
      <c r="P16" s="31">
        <f aca="true" t="shared" si="5" ref="P16:P25">L16/$L$6*100</f>
        <v>6.290689311587416</v>
      </c>
      <c r="Q16" s="31">
        <f aca="true" t="shared" si="6" ref="Q16:Q25">M16/$M$6*100</f>
        <v>6.812237428035832</v>
      </c>
      <c r="R16" s="42">
        <f aca="true" t="shared" si="7" ref="R16:R25">N16/$N$6*100</f>
        <v>6.457535165203626</v>
      </c>
      <c r="S16" s="42">
        <f aca="true" t="shared" si="8" ref="S16:S25">E16/N16*100</f>
        <v>104.01061173533084</v>
      </c>
    </row>
    <row r="17" spans="1:19" ht="14.25">
      <c r="A17" t="s">
        <v>59</v>
      </c>
      <c r="B17" s="43">
        <v>68238</v>
      </c>
      <c r="C17" s="15">
        <v>56750</v>
      </c>
      <c r="D17" s="15">
        <v>53888</v>
      </c>
      <c r="E17" s="39">
        <v>64489</v>
      </c>
      <c r="F17" s="16">
        <f t="shared" si="0"/>
        <v>7.156963822920785</v>
      </c>
      <c r="G17" s="16">
        <f t="shared" si="1"/>
        <v>5.605181854816407</v>
      </c>
      <c r="H17" s="16">
        <f t="shared" si="2"/>
        <v>5.2606813660121405</v>
      </c>
      <c r="I17" s="40">
        <f t="shared" si="3"/>
        <v>6.188785351669337</v>
      </c>
      <c r="K17" s="15">
        <v>74755</v>
      </c>
      <c r="L17" s="15">
        <v>59026</v>
      </c>
      <c r="M17" s="15">
        <v>55904</v>
      </c>
      <c r="N17" s="39">
        <v>62948</v>
      </c>
      <c r="O17" s="31">
        <f t="shared" si="4"/>
        <v>7.349333983505167</v>
      </c>
      <c r="P17" s="31">
        <f t="shared" si="5"/>
        <v>5.5275657209640325</v>
      </c>
      <c r="Q17" s="31">
        <f t="shared" si="6"/>
        <v>5.177715373843202</v>
      </c>
      <c r="R17" s="42">
        <f t="shared" si="7"/>
        <v>5.7667819143575905</v>
      </c>
      <c r="S17" s="42">
        <f t="shared" si="8"/>
        <v>102.44805236067866</v>
      </c>
    </row>
    <row r="18" spans="1:19" ht="14.25">
      <c r="A18" t="s">
        <v>60</v>
      </c>
      <c r="B18" s="43">
        <v>78566</v>
      </c>
      <c r="C18" s="15">
        <v>68032</v>
      </c>
      <c r="D18" s="15">
        <v>61293</v>
      </c>
      <c r="E18" s="39">
        <v>60080</v>
      </c>
      <c r="F18" s="16">
        <f t="shared" si="0"/>
        <v>8.240189040001091</v>
      </c>
      <c r="G18" s="16">
        <f t="shared" si="1"/>
        <v>6.7195018845263395</v>
      </c>
      <c r="H18" s="16">
        <f t="shared" si="2"/>
        <v>5.983575990331468</v>
      </c>
      <c r="I18" s="40">
        <f t="shared" si="3"/>
        <v>5.765668934675585</v>
      </c>
      <c r="K18" s="15">
        <v>76699</v>
      </c>
      <c r="L18" s="15">
        <v>68742</v>
      </c>
      <c r="M18" s="15">
        <v>61819</v>
      </c>
      <c r="N18" s="39">
        <v>59914</v>
      </c>
      <c r="O18" s="31">
        <f t="shared" si="4"/>
        <v>7.540453042617387</v>
      </c>
      <c r="P18" s="31">
        <f t="shared" si="5"/>
        <v>6.437433042904983</v>
      </c>
      <c r="Q18" s="31">
        <f t="shared" si="6"/>
        <v>5.725550706489927</v>
      </c>
      <c r="R18" s="42">
        <f t="shared" si="7"/>
        <v>5.488831600953496</v>
      </c>
      <c r="S18" s="42">
        <f t="shared" si="8"/>
        <v>100.2770637914344</v>
      </c>
    </row>
    <row r="19" spans="1:19" ht="14.25">
      <c r="A19" t="s">
        <v>61</v>
      </c>
      <c r="B19" s="43">
        <v>64792</v>
      </c>
      <c r="C19" s="15">
        <v>81828</v>
      </c>
      <c r="D19" s="15">
        <v>69600</v>
      </c>
      <c r="E19" s="39">
        <v>65068</v>
      </c>
      <c r="F19" s="16">
        <f t="shared" si="0"/>
        <v>6.7955391426285</v>
      </c>
      <c r="G19" s="16">
        <f t="shared" si="1"/>
        <v>8.082129001161533</v>
      </c>
      <c r="H19" s="16">
        <f t="shared" si="2"/>
        <v>6.7945261110905015</v>
      </c>
      <c r="I19" s="40">
        <f t="shared" si="3"/>
        <v>6.244349970730209</v>
      </c>
      <c r="K19" s="15">
        <v>64226</v>
      </c>
      <c r="L19" s="15">
        <v>78988</v>
      </c>
      <c r="M19" s="15">
        <v>68549</v>
      </c>
      <c r="N19" s="39">
        <v>63307</v>
      </c>
      <c r="O19" s="31">
        <f t="shared" si="4"/>
        <v>6.314204058920511</v>
      </c>
      <c r="P19" s="31">
        <f t="shared" si="5"/>
        <v>7.396932896816775</v>
      </c>
      <c r="Q19" s="31">
        <f t="shared" si="6"/>
        <v>6.348869690211391</v>
      </c>
      <c r="R19" s="42">
        <f t="shared" si="7"/>
        <v>5.799670563834212</v>
      </c>
      <c r="S19" s="42">
        <f t="shared" si="8"/>
        <v>102.78168291026269</v>
      </c>
    </row>
    <row r="20" spans="1:19" ht="14.25">
      <c r="A20" t="s">
        <v>62</v>
      </c>
      <c r="B20" s="43">
        <v>64868</v>
      </c>
      <c r="C20" s="15">
        <v>84726</v>
      </c>
      <c r="D20" s="15">
        <v>82121</v>
      </c>
      <c r="E20" s="39">
        <v>72136</v>
      </c>
      <c r="F20" s="16">
        <f t="shared" si="0"/>
        <v>6.803510203482305</v>
      </c>
      <c r="G20" s="16">
        <f t="shared" si="1"/>
        <v>8.368363662223347</v>
      </c>
      <c r="H20" s="16">
        <f t="shared" si="2"/>
        <v>8.01685745357562</v>
      </c>
      <c r="I20" s="40">
        <f t="shared" si="3"/>
        <v>6.922641382685719</v>
      </c>
      <c r="K20" s="15">
        <v>68196</v>
      </c>
      <c r="L20" s="15">
        <v>78332</v>
      </c>
      <c r="M20" s="15">
        <v>79196</v>
      </c>
      <c r="N20" s="39">
        <v>69959</v>
      </c>
      <c r="O20" s="31">
        <f t="shared" si="4"/>
        <v>6.7045037835478345</v>
      </c>
      <c r="P20" s="31">
        <f t="shared" si="5"/>
        <v>7.335500932717016</v>
      </c>
      <c r="Q20" s="31">
        <f t="shared" si="6"/>
        <v>7.334973288975497</v>
      </c>
      <c r="R20" s="42">
        <f t="shared" si="7"/>
        <v>6.409072503440025</v>
      </c>
      <c r="S20" s="42">
        <f t="shared" si="8"/>
        <v>103.11182263897425</v>
      </c>
    </row>
    <row r="21" spans="1:19" ht="14.25">
      <c r="A21" t="s">
        <v>63</v>
      </c>
      <c r="B21" s="43">
        <v>71725</v>
      </c>
      <c r="C21" s="15">
        <v>66147</v>
      </c>
      <c r="D21" s="15">
        <v>84535</v>
      </c>
      <c r="E21" s="39">
        <v>83881</v>
      </c>
      <c r="F21" s="16">
        <f t="shared" si="0"/>
        <v>7.522688680778941</v>
      </c>
      <c r="G21" s="16">
        <f t="shared" si="1"/>
        <v>6.533320954194553</v>
      </c>
      <c r="H21" s="16">
        <f t="shared" si="2"/>
        <v>8.252518172428672</v>
      </c>
      <c r="I21" s="40">
        <f t="shared" si="3"/>
        <v>8.049768240837595</v>
      </c>
      <c r="K21" s="15">
        <v>76202</v>
      </c>
      <c r="L21" s="15">
        <v>64767</v>
      </c>
      <c r="M21" s="15">
        <v>77663</v>
      </c>
      <c r="N21" s="39">
        <v>79524</v>
      </c>
      <c r="O21" s="31">
        <f t="shared" si="4"/>
        <v>7.491591842834068</v>
      </c>
      <c r="P21" s="31">
        <f t="shared" si="5"/>
        <v>6.065189053123666</v>
      </c>
      <c r="Q21" s="31">
        <f t="shared" si="6"/>
        <v>7.192989930573565</v>
      </c>
      <c r="R21" s="42">
        <f t="shared" si="7"/>
        <v>7.285339724175081</v>
      </c>
      <c r="S21" s="42">
        <f t="shared" si="8"/>
        <v>105.47884915245712</v>
      </c>
    </row>
    <row r="22" spans="1:19" ht="14.25">
      <c r="A22" t="s">
        <v>64</v>
      </c>
      <c r="B22" s="43">
        <v>72068</v>
      </c>
      <c r="C22" s="15">
        <v>63899</v>
      </c>
      <c r="D22" s="15">
        <v>65192</v>
      </c>
      <c r="E22" s="39">
        <v>85039</v>
      </c>
      <c r="F22" s="16">
        <f t="shared" si="0"/>
        <v>7.558663337000721</v>
      </c>
      <c r="G22" s="16">
        <f t="shared" si="1"/>
        <v>6.311286613936804</v>
      </c>
      <c r="H22" s="16">
        <f t="shared" si="2"/>
        <v>6.36420612405477</v>
      </c>
      <c r="I22" s="40">
        <f t="shared" si="3"/>
        <v>8.160897478959338</v>
      </c>
      <c r="K22" s="15">
        <v>75853</v>
      </c>
      <c r="L22" s="15">
        <v>67247</v>
      </c>
      <c r="M22" s="15">
        <v>63971</v>
      </c>
      <c r="N22" s="39">
        <v>77487</v>
      </c>
      <c r="O22" s="31">
        <f t="shared" si="4"/>
        <v>7.457280859485217</v>
      </c>
      <c r="P22" s="31">
        <f t="shared" si="5"/>
        <v>6.297431844232512</v>
      </c>
      <c r="Q22" s="31">
        <f t="shared" si="6"/>
        <v>5.924864592517949</v>
      </c>
      <c r="R22" s="42">
        <f t="shared" si="7"/>
        <v>7.098726412242273</v>
      </c>
      <c r="S22" s="42">
        <f t="shared" si="8"/>
        <v>109.74615096725901</v>
      </c>
    </row>
    <row r="23" spans="1:19" ht="14.25">
      <c r="A23" t="s">
        <v>65</v>
      </c>
      <c r="B23" s="43">
        <v>54421</v>
      </c>
      <c r="C23" s="15">
        <v>68493</v>
      </c>
      <c r="D23" s="15">
        <v>62094</v>
      </c>
      <c r="E23" s="39">
        <v>64867</v>
      </c>
      <c r="F23" s="16">
        <f t="shared" si="0"/>
        <v>5.707803983223014</v>
      </c>
      <c r="G23" s="16">
        <f t="shared" si="1"/>
        <v>6.7650347274350695</v>
      </c>
      <c r="H23" s="16">
        <f t="shared" si="2"/>
        <v>6.061771614109966</v>
      </c>
      <c r="I23" s="40">
        <f t="shared" si="3"/>
        <v>6.225060698828249</v>
      </c>
      <c r="K23" s="15">
        <v>65713</v>
      </c>
      <c r="L23" s="15">
        <v>74592</v>
      </c>
      <c r="M23" s="15">
        <v>66485</v>
      </c>
      <c r="N23" s="39">
        <v>63787</v>
      </c>
      <c r="O23" s="31">
        <f t="shared" si="4"/>
        <v>6.460394409177647</v>
      </c>
      <c r="P23" s="31">
        <f t="shared" si="5"/>
        <v>6.985263820318997</v>
      </c>
      <c r="Q23" s="31">
        <f t="shared" si="6"/>
        <v>6.157706186139905</v>
      </c>
      <c r="R23" s="42">
        <f t="shared" si="7"/>
        <v>5.843644245585684</v>
      </c>
      <c r="S23" s="42">
        <f t="shared" si="8"/>
        <v>101.69313496480474</v>
      </c>
    </row>
    <row r="24" spans="1:19" ht="14.25">
      <c r="A24" t="s">
        <v>66</v>
      </c>
      <c r="B24" s="43">
        <v>42578</v>
      </c>
      <c r="C24" s="15">
        <v>67596</v>
      </c>
      <c r="D24" s="15">
        <v>66301</v>
      </c>
      <c r="E24" s="39">
        <v>61033</v>
      </c>
      <c r="F24" s="16">
        <f t="shared" si="0"/>
        <v>4.465681960964877</v>
      </c>
      <c r="G24" s="16">
        <f t="shared" si="1"/>
        <v>6.676438284725459</v>
      </c>
      <c r="H24" s="16">
        <f t="shared" si="2"/>
        <v>6.472469478324876</v>
      </c>
      <c r="I24" s="40">
        <f t="shared" si="3"/>
        <v>5.857125034787866</v>
      </c>
      <c r="K24" s="15">
        <v>52588</v>
      </c>
      <c r="L24" s="15">
        <v>73770</v>
      </c>
      <c r="M24" s="15">
        <v>73592</v>
      </c>
      <c r="N24" s="39">
        <v>66218</v>
      </c>
      <c r="O24" s="31">
        <f t="shared" si="4"/>
        <v>5.1700458233505415</v>
      </c>
      <c r="P24" s="31">
        <f t="shared" si="5"/>
        <v>6.908286572620822</v>
      </c>
      <c r="Q24" s="31">
        <f t="shared" si="6"/>
        <v>6.815942147106985</v>
      </c>
      <c r="R24" s="42">
        <f t="shared" si="7"/>
        <v>6.066352621289491</v>
      </c>
      <c r="S24" s="42">
        <f t="shared" si="8"/>
        <v>92.16980277266</v>
      </c>
    </row>
    <row r="25" spans="1:19" ht="14.25">
      <c r="A25" t="s">
        <v>67</v>
      </c>
      <c r="B25" s="43">
        <v>38179</v>
      </c>
      <c r="C25" s="15">
        <v>49970</v>
      </c>
      <c r="D25" s="15">
        <v>64693</v>
      </c>
      <c r="E25" s="39">
        <v>63878</v>
      </c>
      <c r="F25" s="16">
        <f t="shared" si="0"/>
        <v>4.004304372861054</v>
      </c>
      <c r="G25" s="16">
        <f t="shared" si="1"/>
        <v>4.935523123967856</v>
      </c>
      <c r="H25" s="16">
        <f t="shared" si="2"/>
        <v>6.315492495758303</v>
      </c>
      <c r="I25" s="40">
        <f t="shared" si="3"/>
        <v>6.130149803748452</v>
      </c>
      <c r="K25" s="15">
        <v>47121</v>
      </c>
      <c r="L25" s="15">
        <v>62981</v>
      </c>
      <c r="M25" s="15">
        <v>72364</v>
      </c>
      <c r="N25" s="39">
        <v>72790</v>
      </c>
      <c r="O25" s="31">
        <f t="shared" si="4"/>
        <v>4.632572625734023</v>
      </c>
      <c r="P25" s="31">
        <f t="shared" si="5"/>
        <v>5.8979367850106</v>
      </c>
      <c r="Q25" s="31">
        <f t="shared" si="6"/>
        <v>6.702207271622592</v>
      </c>
      <c r="R25" s="42">
        <f t="shared" si="7"/>
        <v>6.6684256139367255</v>
      </c>
      <c r="S25" s="42">
        <f t="shared" si="8"/>
        <v>87.75655996702844</v>
      </c>
    </row>
    <row r="26" spans="2:19" ht="14.25">
      <c r="B26" s="43"/>
      <c r="C26" s="15"/>
      <c r="D26" s="15"/>
      <c r="E26" s="39"/>
      <c r="F26" s="16"/>
      <c r="G26" s="16"/>
      <c r="H26" s="16"/>
      <c r="I26" s="40"/>
      <c r="K26" s="15"/>
      <c r="L26" s="15"/>
      <c r="M26" s="15"/>
      <c r="N26" s="39"/>
      <c r="O26" s="31"/>
      <c r="P26" s="31"/>
      <c r="Q26" s="31"/>
      <c r="R26" s="42"/>
      <c r="S26" s="42"/>
    </row>
    <row r="27" spans="1:19" ht="14.25">
      <c r="A27" t="s">
        <v>68</v>
      </c>
      <c r="B27" s="43">
        <v>76516</v>
      </c>
      <c r="C27" s="15">
        <v>101356</v>
      </c>
      <c r="D27" s="15">
        <v>122022</v>
      </c>
      <c r="E27" s="39">
        <v>152815</v>
      </c>
      <c r="F27" s="16">
        <f>B27/$B$6*100</f>
        <v>8.025180161707652</v>
      </c>
      <c r="G27" s="16">
        <f>C27/$C$6*100</f>
        <v>10.01090417756426</v>
      </c>
      <c r="H27" s="16">
        <f>D27/$D$6*100</f>
        <v>11.912092889762718</v>
      </c>
      <c r="I27" s="40">
        <f>E27/$E$6*100</f>
        <v>14.665124804468203</v>
      </c>
      <c r="K27" s="15">
        <v>103840</v>
      </c>
      <c r="L27" s="15">
        <v>146591</v>
      </c>
      <c r="M27" s="15">
        <v>179530</v>
      </c>
      <c r="N27" s="39">
        <v>218757</v>
      </c>
      <c r="O27" s="31">
        <f>K27/$K$6*100</f>
        <v>10.208746449698033</v>
      </c>
      <c r="P27" s="31">
        <f>L27/$L$6*100</f>
        <v>13.727702819127815</v>
      </c>
      <c r="Q27" s="31">
        <f>M27/$M$6*100</f>
        <v>16.627705371101708</v>
      </c>
      <c r="R27" s="42">
        <f>N27/$N$6*100</f>
        <v>20.0407306227223</v>
      </c>
      <c r="S27" s="42">
        <f>E27/N27*100</f>
        <v>69.85605032067545</v>
      </c>
    </row>
    <row r="28" spans="2:19" ht="14.25">
      <c r="B28" s="43"/>
      <c r="C28" s="15"/>
      <c r="D28" s="15"/>
      <c r="E28" s="39"/>
      <c r="F28" s="16"/>
      <c r="G28" s="16"/>
      <c r="H28" s="16"/>
      <c r="I28" s="40"/>
      <c r="K28" s="15"/>
      <c r="L28" s="15"/>
      <c r="M28" s="15"/>
      <c r="N28" s="39"/>
      <c r="O28" s="31"/>
      <c r="P28" s="31"/>
      <c r="Q28" s="31"/>
      <c r="R28" s="42"/>
      <c r="S28" s="42"/>
    </row>
    <row r="29" spans="1:19" ht="14.25">
      <c r="A29" t="s">
        <v>69</v>
      </c>
      <c r="B29" s="43">
        <v>31312</v>
      </c>
      <c r="C29" s="15">
        <v>36859</v>
      </c>
      <c r="D29" s="15">
        <v>46388</v>
      </c>
      <c r="E29" s="39">
        <v>60266</v>
      </c>
      <c r="F29" s="16">
        <f aca="true" t="shared" si="9" ref="F29:F35">B29/$B$6*100</f>
        <v>3.284077071767866</v>
      </c>
      <c r="G29" s="16">
        <f aca="true" t="shared" si="10" ref="G29:G36">C29/$C$6*100</f>
        <v>3.640553268487717</v>
      </c>
      <c r="H29" s="16">
        <f aca="true" t="shared" si="11" ref="H29:H36">D29/$D$6*100</f>
        <v>4.528512604041181</v>
      </c>
      <c r="I29" s="40">
        <f aca="true" t="shared" si="12" ref="I29:I36">E29/$E$6*100</f>
        <v>5.783518708674414</v>
      </c>
      <c r="K29" s="15">
        <v>37973</v>
      </c>
      <c r="L29" s="15">
        <v>48546</v>
      </c>
      <c r="M29" s="15">
        <v>60718</v>
      </c>
      <c r="N29" s="39">
        <v>70517</v>
      </c>
      <c r="O29" s="31">
        <f aca="true" t="shared" si="13" ref="O29:O36">K29/$K$6*100</f>
        <v>3.733211950446682</v>
      </c>
      <c r="P29" s="31">
        <f aca="true" t="shared" si="14" ref="P29:P36">L29/$L$6*100</f>
        <v>4.5461526359556785</v>
      </c>
      <c r="Q29" s="31">
        <f aca="true" t="shared" si="15" ref="Q29:Q36">M29/$M$6*100</f>
        <v>5.623578314056445</v>
      </c>
      <c r="R29" s="42">
        <f aca="true" t="shared" si="16" ref="R29:R36">N29/$N$6*100</f>
        <v>6.460191908476111</v>
      </c>
      <c r="S29" s="42">
        <f aca="true" t="shared" si="17" ref="S29:S36">E29/N29*100</f>
        <v>85.46307982472312</v>
      </c>
    </row>
    <row r="30" spans="1:19" ht="14.25">
      <c r="A30" t="s">
        <v>70</v>
      </c>
      <c r="B30" s="43">
        <v>23135</v>
      </c>
      <c r="C30" s="15">
        <v>29598</v>
      </c>
      <c r="D30" s="15">
        <v>32415</v>
      </c>
      <c r="E30" s="39">
        <v>41176</v>
      </c>
      <c r="F30" s="16">
        <f t="shared" si="9"/>
        <v>2.4264538533261875</v>
      </c>
      <c r="G30" s="16">
        <f t="shared" si="10"/>
        <v>2.9233863002441587</v>
      </c>
      <c r="H30" s="16">
        <f t="shared" si="11"/>
        <v>3.1644333892384857</v>
      </c>
      <c r="I30" s="40">
        <f t="shared" si="12"/>
        <v>3.9515177106225345</v>
      </c>
      <c r="K30" s="15">
        <v>29904</v>
      </c>
      <c r="L30" s="15">
        <v>40914</v>
      </c>
      <c r="M30" s="15">
        <v>45576</v>
      </c>
      <c r="N30" s="39">
        <v>57769</v>
      </c>
      <c r="O30" s="31">
        <f t="shared" si="13"/>
        <v>2.9399302179484783</v>
      </c>
      <c r="P30" s="31">
        <f t="shared" si="14"/>
        <v>3.83144417557555</v>
      </c>
      <c r="Q30" s="31">
        <f t="shared" si="15"/>
        <v>4.22115690967154</v>
      </c>
      <c r="R30" s="42">
        <f t="shared" si="16"/>
        <v>5.292324210626607</v>
      </c>
      <c r="S30" s="42">
        <f t="shared" si="17"/>
        <v>71.27698246464367</v>
      </c>
    </row>
    <row r="31" spans="1:19" ht="14.25">
      <c r="A31" t="s">
        <v>71</v>
      </c>
      <c r="B31" s="43">
        <v>13403</v>
      </c>
      <c r="C31" s="15">
        <v>19906</v>
      </c>
      <c r="D31" s="15">
        <v>23468</v>
      </c>
      <c r="E31" s="39">
        <v>26175</v>
      </c>
      <c r="F31" s="16">
        <f t="shared" si="9"/>
        <v>1.405738534520462</v>
      </c>
      <c r="G31" s="16">
        <f t="shared" si="10"/>
        <v>1.966110132193399</v>
      </c>
      <c r="H31" s="16">
        <f t="shared" si="11"/>
        <v>2.2910048674579295</v>
      </c>
      <c r="I31" s="40">
        <f t="shared" si="12"/>
        <v>2.511923840964272</v>
      </c>
      <c r="K31" s="15">
        <v>19701</v>
      </c>
      <c r="L31" s="15">
        <v>29309</v>
      </c>
      <c r="M31" s="15">
        <v>35999</v>
      </c>
      <c r="N31" s="39">
        <v>40680</v>
      </c>
      <c r="O31" s="31">
        <f t="shared" si="13"/>
        <v>1.9368500944289384</v>
      </c>
      <c r="P31" s="31">
        <f t="shared" si="14"/>
        <v>2.7446790179875786</v>
      </c>
      <c r="Q31" s="31">
        <f t="shared" si="15"/>
        <v>3.334154546060772</v>
      </c>
      <c r="R31" s="42">
        <f t="shared" si="16"/>
        <v>3.72676952843723</v>
      </c>
      <c r="S31" s="42">
        <f t="shared" si="17"/>
        <v>64.34365781710915</v>
      </c>
    </row>
    <row r="32" spans="1:19" ht="14.25">
      <c r="A32" t="s">
        <v>72</v>
      </c>
      <c r="B32" s="43">
        <v>6290</v>
      </c>
      <c r="C32" s="15">
        <v>10407</v>
      </c>
      <c r="D32" s="15">
        <v>13270</v>
      </c>
      <c r="E32" s="39">
        <v>16079</v>
      </c>
      <c r="F32" s="16">
        <f t="shared" si="9"/>
        <v>0.6597101680320605</v>
      </c>
      <c r="G32" s="16">
        <f t="shared" si="10"/>
        <v>1.0278965209352307</v>
      </c>
      <c r="H32" s="16">
        <f t="shared" si="11"/>
        <v>1.2954505961806173</v>
      </c>
      <c r="I32" s="40">
        <f t="shared" si="12"/>
        <v>1.5430457856299722</v>
      </c>
      <c r="K32" s="15">
        <v>10968</v>
      </c>
      <c r="L32" s="15">
        <v>17761</v>
      </c>
      <c r="M32" s="15">
        <v>22761</v>
      </c>
      <c r="N32" s="39">
        <v>29020</v>
      </c>
      <c r="O32" s="31">
        <f t="shared" si="13"/>
        <v>1.0782890125220344</v>
      </c>
      <c r="P32" s="31">
        <f t="shared" si="14"/>
        <v>1.6632516987436414</v>
      </c>
      <c r="Q32" s="31">
        <f t="shared" si="15"/>
        <v>2.1080777694627417</v>
      </c>
      <c r="R32" s="42">
        <f t="shared" si="16"/>
        <v>2.658575509224396</v>
      </c>
      <c r="S32" s="42">
        <f t="shared" si="17"/>
        <v>55.40661612680909</v>
      </c>
    </row>
    <row r="33" spans="1:19" ht="14.25">
      <c r="A33" t="s">
        <v>73</v>
      </c>
      <c r="B33" s="43">
        <v>2032</v>
      </c>
      <c r="C33" s="15">
        <v>3660</v>
      </c>
      <c r="D33" s="15">
        <v>5120</v>
      </c>
      <c r="E33" s="39">
        <v>7020</v>
      </c>
      <c r="F33" s="16">
        <f t="shared" si="9"/>
        <v>0.21312099545964178</v>
      </c>
      <c r="G33" s="16">
        <f t="shared" si="10"/>
        <v>0.3614971909890405</v>
      </c>
      <c r="H33" s="16">
        <f t="shared" si="11"/>
        <v>0.4998272081721749</v>
      </c>
      <c r="I33" s="40">
        <f t="shared" si="12"/>
        <v>0.6736850186654895</v>
      </c>
      <c r="K33" s="15">
        <v>4272</v>
      </c>
      <c r="L33" s="15">
        <v>7624</v>
      </c>
      <c r="M33" s="15">
        <v>10813</v>
      </c>
      <c r="N33" s="39">
        <v>14961</v>
      </c>
      <c r="O33" s="31">
        <f t="shared" si="13"/>
        <v>0.41999003113549693</v>
      </c>
      <c r="P33" s="31">
        <f t="shared" si="14"/>
        <v>0.7139592900862295</v>
      </c>
      <c r="Q33" s="31">
        <f t="shared" si="15"/>
        <v>1.00147818290939</v>
      </c>
      <c r="R33" s="42">
        <f t="shared" si="16"/>
        <v>1.3706046930911848</v>
      </c>
      <c r="S33" s="42">
        <f t="shared" si="17"/>
        <v>46.92199719270102</v>
      </c>
    </row>
    <row r="34" spans="1:19" ht="14.25">
      <c r="A34" t="s">
        <v>74</v>
      </c>
      <c r="B34" s="43">
        <v>322</v>
      </c>
      <c r="C34" s="15">
        <v>812</v>
      </c>
      <c r="D34" s="15">
        <v>1194</v>
      </c>
      <c r="E34" s="39">
        <v>1818</v>
      </c>
      <c r="F34" s="16">
        <f t="shared" si="9"/>
        <v>0.03377212624901804</v>
      </c>
      <c r="G34" s="16">
        <f t="shared" si="10"/>
        <v>0.08020101614292374</v>
      </c>
      <c r="H34" s="16">
        <f t="shared" si="11"/>
        <v>0.11656126690577671</v>
      </c>
      <c r="I34" s="40">
        <f t="shared" si="12"/>
        <v>0.1744671458595242</v>
      </c>
      <c r="K34" s="15">
        <v>921</v>
      </c>
      <c r="L34" s="15">
        <v>2104</v>
      </c>
      <c r="M34" s="15">
        <v>3149</v>
      </c>
      <c r="N34" s="39">
        <v>4864</v>
      </c>
      <c r="O34" s="31">
        <f t="shared" si="13"/>
        <v>0.09054560362261065</v>
      </c>
      <c r="P34" s="31">
        <f t="shared" si="14"/>
        <v>0.19703178729557017</v>
      </c>
      <c r="Q34" s="31">
        <f t="shared" si="15"/>
        <v>0.2916540088765069</v>
      </c>
      <c r="R34" s="42">
        <f t="shared" si="16"/>
        <v>0.44559997508158034</v>
      </c>
      <c r="S34" s="42">
        <f t="shared" si="17"/>
        <v>37.37664473684211</v>
      </c>
    </row>
    <row r="35" spans="1:19" ht="14.25">
      <c r="A35" t="s">
        <v>75</v>
      </c>
      <c r="B35" s="43">
        <v>22</v>
      </c>
      <c r="C35" s="15">
        <v>110</v>
      </c>
      <c r="D35" s="15">
        <v>150</v>
      </c>
      <c r="E35" s="39">
        <v>270</v>
      </c>
      <c r="F35" s="16">
        <f t="shared" si="9"/>
        <v>0.0023074123524173817</v>
      </c>
      <c r="G35" s="16">
        <f t="shared" si="10"/>
        <v>0.010864669674534004</v>
      </c>
      <c r="H35" s="16">
        <f t="shared" si="11"/>
        <v>0.014643375239419186</v>
      </c>
      <c r="I35" s="40">
        <f t="shared" si="12"/>
        <v>0.02591096225636498</v>
      </c>
      <c r="K35" s="15">
        <v>97</v>
      </c>
      <c r="L35" s="15">
        <v>317</v>
      </c>
      <c r="M35" s="15">
        <v>480</v>
      </c>
      <c r="N35" s="39">
        <v>870</v>
      </c>
      <c r="O35" s="31">
        <f t="shared" si="13"/>
        <v>0.00953629050096985</v>
      </c>
      <c r="P35" s="31">
        <f t="shared" si="14"/>
        <v>0.029685872895767938</v>
      </c>
      <c r="Q35" s="31">
        <f t="shared" si="15"/>
        <v>0.04445662885383401</v>
      </c>
      <c r="R35" s="42">
        <f t="shared" si="16"/>
        <v>0.07970229817454254</v>
      </c>
      <c r="S35" s="42">
        <f t="shared" si="17"/>
        <v>31.03448275862069</v>
      </c>
    </row>
    <row r="36" spans="1:19" ht="14.25">
      <c r="A36" t="s">
        <v>76</v>
      </c>
      <c r="B36" s="44" t="s">
        <v>35</v>
      </c>
      <c r="C36" s="15">
        <v>4</v>
      </c>
      <c r="D36" s="15">
        <v>17</v>
      </c>
      <c r="E36" s="39">
        <v>11</v>
      </c>
      <c r="F36" s="45" t="s">
        <v>35</v>
      </c>
      <c r="G36" s="16">
        <f t="shared" si="10"/>
        <v>0.00039507889725578203</v>
      </c>
      <c r="H36" s="16">
        <f t="shared" si="11"/>
        <v>0.0016595825271341741</v>
      </c>
      <c r="I36" s="40">
        <f t="shared" si="12"/>
        <v>0.0010556317956296843</v>
      </c>
      <c r="K36" s="15">
        <v>4</v>
      </c>
      <c r="L36" s="15">
        <v>16</v>
      </c>
      <c r="M36" s="15">
        <v>34</v>
      </c>
      <c r="N36" s="39">
        <v>76</v>
      </c>
      <c r="O36" s="31">
        <f t="shared" si="13"/>
        <v>0.000393249092823499</v>
      </c>
      <c r="P36" s="31">
        <f t="shared" si="14"/>
        <v>0.0014983405877990125</v>
      </c>
      <c r="Q36" s="31">
        <f t="shared" si="15"/>
        <v>0.0031490112104799097</v>
      </c>
      <c r="R36" s="42">
        <f t="shared" si="16"/>
        <v>0.006962499610649693</v>
      </c>
      <c r="S36" s="42">
        <f t="shared" si="17"/>
        <v>14.473684210526317</v>
      </c>
    </row>
    <row r="37" spans="2:19" ht="14.25">
      <c r="B37" s="43"/>
      <c r="C37" s="15"/>
      <c r="D37" s="15"/>
      <c r="E37" s="39"/>
      <c r="F37" s="16"/>
      <c r="G37" s="16"/>
      <c r="H37" s="16"/>
      <c r="I37" s="40"/>
      <c r="K37" s="15"/>
      <c r="L37" s="15"/>
      <c r="M37" s="15"/>
      <c r="N37" s="39"/>
      <c r="O37" s="31"/>
      <c r="P37" s="31"/>
      <c r="Q37" s="31"/>
      <c r="R37" s="42"/>
      <c r="S37" s="42"/>
    </row>
    <row r="38" spans="1:19" ht="14.25">
      <c r="A38" t="s">
        <v>77</v>
      </c>
      <c r="B38" s="43">
        <v>129</v>
      </c>
      <c r="C38" s="15">
        <v>23</v>
      </c>
      <c r="D38" s="15">
        <v>1741</v>
      </c>
      <c r="E38" s="39">
        <v>212</v>
      </c>
      <c r="F38" s="16">
        <f>B38/$B$6*100</f>
        <v>0.013529826975538284</v>
      </c>
      <c r="G38" s="16">
        <f>C38/$C$6*100</f>
        <v>0.0022717036592207465</v>
      </c>
      <c r="H38" s="16">
        <f>D38/$D$6*100</f>
        <v>0.16996077527885867</v>
      </c>
      <c r="I38" s="40">
        <f>E38/$E$6*100</f>
        <v>0.02034490369759028</v>
      </c>
      <c r="K38" s="15">
        <v>67</v>
      </c>
      <c r="L38" s="15">
        <v>11</v>
      </c>
      <c r="M38" s="15">
        <v>844</v>
      </c>
      <c r="N38" s="39">
        <v>89</v>
      </c>
      <c r="O38" s="31">
        <f>K38/$K$6*100</f>
        <v>0.006586922304793608</v>
      </c>
      <c r="P38" s="31">
        <f>L38/$L$6*100</f>
        <v>0.0010301091541118212</v>
      </c>
      <c r="Q38" s="31">
        <f>M38/$M$6*100</f>
        <v>0.07816957240132481</v>
      </c>
      <c r="R38" s="42">
        <f>N38/$N$6*100</f>
        <v>0.008153453491418718</v>
      </c>
      <c r="S38" s="42" t="s">
        <v>91</v>
      </c>
    </row>
    <row r="39" spans="1:19" ht="14.25">
      <c r="A39" s="46" t="s">
        <v>92</v>
      </c>
      <c r="B39" s="3">
        <f>SUM(B31:B36)</f>
        <v>22069</v>
      </c>
      <c r="C39" s="3">
        <f aca="true" t="shared" si="18" ref="C39:H39">SUM(C31:C36)</f>
        <v>34899</v>
      </c>
      <c r="D39" s="3">
        <f t="shared" si="18"/>
        <v>43219</v>
      </c>
      <c r="E39" s="41">
        <f t="shared" si="18"/>
        <v>51373</v>
      </c>
      <c r="F39" s="16">
        <f>B39/$B$6*100</f>
        <v>2.3146492366135996</v>
      </c>
      <c r="G39" s="47">
        <f t="shared" si="18"/>
        <v>3.4469646088323835</v>
      </c>
      <c r="H39" s="47">
        <f t="shared" si="18"/>
        <v>4.2191468964830525</v>
      </c>
      <c r="I39" s="40">
        <f>E39/$E$6*100</f>
        <v>4.930088385171253</v>
      </c>
      <c r="K39" s="15">
        <f>SUM(K31:K36)</f>
        <v>35963</v>
      </c>
      <c r="L39" s="15">
        <f>SUM(L31:L36)</f>
        <v>57131</v>
      </c>
      <c r="M39" s="15">
        <f>SUM(M31:M36)</f>
        <v>73236</v>
      </c>
      <c r="N39" s="39">
        <f>SUM(N31:N36)</f>
        <v>90471</v>
      </c>
      <c r="O39" s="31">
        <f>K39/$K$6*100</f>
        <v>3.535604281302874</v>
      </c>
      <c r="P39" s="31">
        <f>L39/$L$6*100</f>
        <v>5.350106007596587</v>
      </c>
      <c r="Q39" s="31">
        <f>M39/$M$6*100</f>
        <v>6.782970147373725</v>
      </c>
      <c r="R39" s="42">
        <f>N39/$N$6*100</f>
        <v>8.288214503619585</v>
      </c>
      <c r="S39" s="42">
        <f>E39/N39*100</f>
        <v>56.78394181560942</v>
      </c>
    </row>
    <row r="40" spans="2:18" ht="14.25">
      <c r="B40" s="43"/>
      <c r="C40" s="15"/>
      <c r="D40" s="15"/>
      <c r="E40" s="39"/>
      <c r="F40" s="16"/>
      <c r="G40" s="16"/>
      <c r="H40" s="16"/>
      <c r="I40" s="40"/>
      <c r="K40" s="15"/>
      <c r="L40" s="15"/>
      <c r="M40" s="15"/>
      <c r="N40" s="39"/>
      <c r="O40" s="31"/>
      <c r="P40" s="31"/>
      <c r="Q40" s="31"/>
      <c r="R40" s="42"/>
    </row>
    <row r="41" spans="1:19" ht="14.25">
      <c r="A41" s="33" t="s">
        <v>79</v>
      </c>
      <c r="B41" s="48">
        <v>38.11830421488892</v>
      </c>
      <c r="C41" s="16">
        <v>34.78746508545188</v>
      </c>
      <c r="D41" s="16">
        <v>31.51883428110789</v>
      </c>
      <c r="E41" s="40">
        <v>28.137927257108096</v>
      </c>
      <c r="F41" s="45" t="s">
        <v>35</v>
      </c>
      <c r="G41" s="49" t="s">
        <v>35</v>
      </c>
      <c r="H41" s="49" t="s">
        <v>35</v>
      </c>
      <c r="I41" s="45" t="s">
        <v>35</v>
      </c>
      <c r="K41" s="47">
        <v>34.038805882525615</v>
      </c>
      <c r="L41" s="16">
        <v>32.43523762974038</v>
      </c>
      <c r="M41" s="16">
        <v>29.755661200845484</v>
      </c>
      <c r="N41" s="40">
        <v>27.139864398285603</v>
      </c>
      <c r="O41" s="50" t="s">
        <v>35</v>
      </c>
      <c r="P41" s="50" t="s">
        <v>35</v>
      </c>
      <c r="Q41" s="50" t="s">
        <v>35</v>
      </c>
      <c r="R41" s="50" t="s">
        <v>35</v>
      </c>
      <c r="S41" s="50" t="s">
        <v>35</v>
      </c>
    </row>
    <row r="42" spans="1:19" ht="14.25">
      <c r="A42" t="s">
        <v>80</v>
      </c>
      <c r="B42" s="48">
        <v>12.053161442359341</v>
      </c>
      <c r="C42" s="16">
        <v>14.994910760782085</v>
      </c>
      <c r="D42" s="16">
        <v>17.819622000052572</v>
      </c>
      <c r="E42" s="40">
        <v>22.026244403893998</v>
      </c>
      <c r="F42" s="49" t="s">
        <v>35</v>
      </c>
      <c r="G42" s="49" t="s">
        <v>35</v>
      </c>
      <c r="H42" s="49" t="s">
        <v>35</v>
      </c>
      <c r="I42" s="45" t="s">
        <v>35</v>
      </c>
      <c r="K42" s="16">
        <v>15.240555376170487</v>
      </c>
      <c r="L42" s="16">
        <v>21.073430896178948</v>
      </c>
      <c r="M42" s="16">
        <v>25.90265403732533</v>
      </c>
      <c r="N42" s="40">
        <v>31.869170859908337</v>
      </c>
      <c r="O42" s="50" t="s">
        <v>35</v>
      </c>
      <c r="P42" s="50" t="s">
        <v>35</v>
      </c>
      <c r="Q42" s="50" t="s">
        <v>35</v>
      </c>
      <c r="R42" s="50" t="s">
        <v>35</v>
      </c>
      <c r="S42" s="50" t="s">
        <v>35</v>
      </c>
    </row>
    <row r="43" spans="1:19" ht="14.25">
      <c r="A43" t="s">
        <v>81</v>
      </c>
      <c r="B43" s="48">
        <v>31.620403086167208</v>
      </c>
      <c r="C43" s="16">
        <v>43.104350155863926</v>
      </c>
      <c r="D43" s="16">
        <v>56.53642466953005</v>
      </c>
      <c r="E43" s="40">
        <v>78.27955557149224</v>
      </c>
      <c r="F43" s="49" t="s">
        <v>35</v>
      </c>
      <c r="G43" s="49" t="s">
        <v>35</v>
      </c>
      <c r="H43" s="49" t="s">
        <v>35</v>
      </c>
      <c r="I43" s="45" t="s">
        <v>35</v>
      </c>
      <c r="K43" s="16">
        <v>44.774060020696794</v>
      </c>
      <c r="L43" s="16">
        <v>64.9707923732194</v>
      </c>
      <c r="M43" s="16">
        <v>87.05117947971974</v>
      </c>
      <c r="N43" s="40">
        <v>117.4256819865374</v>
      </c>
      <c r="O43" s="50" t="s">
        <v>35</v>
      </c>
      <c r="P43" s="50" t="s">
        <v>35</v>
      </c>
      <c r="Q43" s="50" t="s">
        <v>35</v>
      </c>
      <c r="R43" s="50" t="s">
        <v>35</v>
      </c>
      <c r="S43" s="50" t="s">
        <v>35</v>
      </c>
    </row>
    <row r="44" spans="1:18" ht="14.25">
      <c r="A44" s="23"/>
      <c r="B44" s="24"/>
      <c r="C44" s="24"/>
      <c r="D44" s="24"/>
      <c r="E44" s="24"/>
      <c r="F44" s="24"/>
      <c r="G44" s="24"/>
      <c r="H44" s="24"/>
      <c r="I44" s="24"/>
      <c r="K44" s="24"/>
      <c r="L44" s="24"/>
      <c r="M44" s="24"/>
      <c r="N44" s="24"/>
      <c r="O44" s="24"/>
      <c r="P44" s="24"/>
      <c r="Q44" s="24"/>
      <c r="R44" s="24"/>
    </row>
    <row r="45" spans="1:19" ht="14.25">
      <c r="A45" s="33" t="s">
        <v>82</v>
      </c>
      <c r="B45" s="2"/>
      <c r="K45" s="2"/>
      <c r="S45" s="316"/>
    </row>
    <row r="46" spans="1:11" ht="14.25">
      <c r="A46" s="33" t="s">
        <v>83</v>
      </c>
      <c r="B46" s="2"/>
      <c r="K46" s="2"/>
    </row>
    <row r="47" spans="1:2" ht="14.25">
      <c r="A47" s="33" t="s">
        <v>84</v>
      </c>
      <c r="B47" s="2"/>
    </row>
    <row r="48" spans="1:2" ht="14.25">
      <c r="A48" s="33" t="s">
        <v>85</v>
      </c>
      <c r="B48" s="2"/>
    </row>
    <row r="49" spans="1:2" ht="14.25">
      <c r="A49" s="33" t="s">
        <v>86</v>
      </c>
      <c r="B49" s="2"/>
    </row>
  </sheetData>
  <printOptions/>
  <pageMargins left="0.5905511811023623" right="0" top="0.5905511811023623" bottom="0" header="0.5118110236220472" footer="0.5118110236220472"/>
  <pageSetup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5" sqref="A15"/>
    </sheetView>
  </sheetViews>
  <sheetFormatPr defaultColWidth="8.796875" defaultRowHeight="15"/>
  <cols>
    <col min="1" max="1" width="12.59765625" style="52" customWidth="1"/>
    <col min="2" max="6" width="7.59765625" style="52" customWidth="1"/>
    <col min="7" max="7" width="8.59765625" style="52" customWidth="1"/>
    <col min="8" max="16384" width="11" style="0" customWidth="1"/>
  </cols>
  <sheetData>
    <row r="1" ht="17.25">
      <c r="A1" s="53" t="s">
        <v>93</v>
      </c>
    </row>
    <row r="2" spans="1:7" ht="15" thickBot="1">
      <c r="A2" s="54"/>
      <c r="B2" s="54"/>
      <c r="C2" s="54"/>
      <c r="D2" s="54"/>
      <c r="E2" s="54"/>
      <c r="F2" s="374" t="s">
        <v>94</v>
      </c>
      <c r="G2" s="54"/>
    </row>
    <row r="3" spans="1:7" ht="15" thickTop="1">
      <c r="A3" s="55" t="s">
        <v>95</v>
      </c>
      <c r="B3" s="56" t="s">
        <v>96</v>
      </c>
      <c r="C3" s="55">
        <v>6</v>
      </c>
      <c r="D3" s="55">
        <v>7</v>
      </c>
      <c r="E3" s="55">
        <v>8</v>
      </c>
      <c r="F3" s="55">
        <v>9</v>
      </c>
      <c r="G3" s="57">
        <v>10</v>
      </c>
    </row>
    <row r="4" spans="1:7" ht="14.25">
      <c r="A4" s="58"/>
      <c r="B4" s="59"/>
      <c r="C4" s="60"/>
      <c r="D4" s="60"/>
      <c r="E4" s="60"/>
      <c r="F4" s="60"/>
      <c r="G4" s="61"/>
    </row>
    <row r="5" spans="1:8" ht="28.5">
      <c r="A5" s="62" t="s">
        <v>97</v>
      </c>
      <c r="B5" s="15">
        <v>4783</v>
      </c>
      <c r="C5" s="15">
        <v>5429</v>
      </c>
      <c r="D5" s="15">
        <v>3649</v>
      </c>
      <c r="E5" s="15">
        <v>3903</v>
      </c>
      <c r="F5" s="15">
        <v>3039</v>
      </c>
      <c r="G5" s="39">
        <v>2444</v>
      </c>
      <c r="H5" s="74"/>
    </row>
    <row r="6" spans="1:7" ht="14.25">
      <c r="A6" s="63" t="s">
        <v>98</v>
      </c>
      <c r="B6" s="15">
        <v>21748</v>
      </c>
      <c r="C6" s="15">
        <v>22215</v>
      </c>
      <c r="D6" s="15">
        <v>21409</v>
      </c>
      <c r="E6" s="15">
        <v>21506</v>
      </c>
      <c r="F6" s="15">
        <v>20732</v>
      </c>
      <c r="G6" s="39">
        <v>20888</v>
      </c>
    </row>
    <row r="7" spans="1:7" ht="14.25">
      <c r="A7" s="63" t="s">
        <v>99</v>
      </c>
      <c r="B7" s="15">
        <v>16965</v>
      </c>
      <c r="C7" s="15">
        <v>16786</v>
      </c>
      <c r="D7" s="15">
        <v>17760</v>
      </c>
      <c r="E7" s="15">
        <v>17603</v>
      </c>
      <c r="F7" s="15">
        <v>17693</v>
      </c>
      <c r="G7" s="39">
        <v>18444</v>
      </c>
    </row>
    <row r="8" spans="1:7" ht="14.25">
      <c r="A8" s="64"/>
      <c r="B8" s="15"/>
      <c r="C8" s="15"/>
      <c r="D8" s="15"/>
      <c r="E8" s="15"/>
      <c r="F8" s="15"/>
      <c r="G8" s="39"/>
    </row>
    <row r="9" spans="1:8" ht="28.5">
      <c r="A9" s="62" t="s">
        <v>100</v>
      </c>
      <c r="B9" s="65">
        <v>1673</v>
      </c>
      <c r="C9" s="65">
        <v>690</v>
      </c>
      <c r="D9" s="65">
        <v>-295</v>
      </c>
      <c r="E9" s="65">
        <v>-1496</v>
      </c>
      <c r="F9" s="65">
        <v>-2291</v>
      </c>
      <c r="G9" s="66">
        <v>-3184</v>
      </c>
      <c r="H9" s="74"/>
    </row>
    <row r="10" spans="1:7" ht="14.25">
      <c r="A10" s="63" t="s">
        <v>101</v>
      </c>
      <c r="B10" s="15">
        <v>44001</v>
      </c>
      <c r="C10" s="15">
        <v>42580</v>
      </c>
      <c r="D10" s="15">
        <v>46281</v>
      </c>
      <c r="E10" s="15">
        <v>41104</v>
      </c>
      <c r="F10" s="15">
        <v>40671</v>
      </c>
      <c r="G10" s="39">
        <v>40017</v>
      </c>
    </row>
    <row r="11" spans="1:7" ht="14.25">
      <c r="A11" s="63" t="s">
        <v>102</v>
      </c>
      <c r="B11" s="15">
        <v>42328</v>
      </c>
      <c r="C11" s="15">
        <v>41890</v>
      </c>
      <c r="D11" s="15">
        <v>46576</v>
      </c>
      <c r="E11" s="15">
        <v>42600</v>
      </c>
      <c r="F11" s="15">
        <v>42962</v>
      </c>
      <c r="G11" s="39">
        <v>43201</v>
      </c>
    </row>
    <row r="12" spans="1:7" ht="14.25">
      <c r="A12" s="64"/>
      <c r="B12" s="15"/>
      <c r="C12" s="15"/>
      <c r="D12" s="15"/>
      <c r="E12" s="15"/>
      <c r="F12" s="15"/>
      <c r="G12" s="39"/>
    </row>
    <row r="13" spans="1:7" ht="14.25">
      <c r="A13" s="62" t="s">
        <v>103</v>
      </c>
      <c r="B13" s="15">
        <v>11967</v>
      </c>
      <c r="C13" s="15">
        <v>11703</v>
      </c>
      <c r="D13" s="15">
        <v>12070</v>
      </c>
      <c r="E13" s="15">
        <v>12133</v>
      </c>
      <c r="F13" s="15">
        <v>12049</v>
      </c>
      <c r="G13" s="39">
        <v>11913</v>
      </c>
    </row>
    <row r="14" spans="1:7" ht="14.25">
      <c r="A14" s="62" t="s">
        <v>104</v>
      </c>
      <c r="B14" s="15">
        <v>2595</v>
      </c>
      <c r="C14" s="15">
        <v>2798</v>
      </c>
      <c r="D14" s="15">
        <v>2903</v>
      </c>
      <c r="E14" s="15">
        <v>2966</v>
      </c>
      <c r="F14" s="15">
        <v>3257</v>
      </c>
      <c r="G14" s="39">
        <v>3624</v>
      </c>
    </row>
    <row r="15" spans="1:7" ht="14.25">
      <c r="A15" s="67"/>
      <c r="B15" s="68"/>
      <c r="C15" s="68"/>
      <c r="D15" s="68"/>
      <c r="E15" s="68"/>
      <c r="F15" s="68"/>
      <c r="G15" s="68"/>
    </row>
    <row r="16" ht="14.25">
      <c r="A16" s="51" t="s">
        <v>105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B26" sqref="B26"/>
    </sheetView>
  </sheetViews>
  <sheetFormatPr defaultColWidth="8.796875" defaultRowHeight="15"/>
  <cols>
    <col min="1" max="1" width="13.69921875" style="0" customWidth="1"/>
    <col min="2" max="20" width="8.09765625" style="0" customWidth="1"/>
    <col min="21" max="16384" width="11" style="0" customWidth="1"/>
  </cols>
  <sheetData>
    <row r="1" ht="14.25">
      <c r="A1" s="4" t="s">
        <v>106</v>
      </c>
    </row>
    <row r="2" spans="1:10" ht="15" thickBot="1">
      <c r="A2" s="5"/>
      <c r="B2" s="5"/>
      <c r="C2" s="5"/>
      <c r="D2" s="5"/>
      <c r="E2" s="5"/>
      <c r="F2" s="5"/>
      <c r="G2" s="5"/>
      <c r="H2" s="5"/>
      <c r="I2" s="5"/>
      <c r="J2" s="69" t="s">
        <v>107</v>
      </c>
    </row>
    <row r="3" spans="1:10" ht="15" thickTop="1">
      <c r="A3" s="70"/>
      <c r="B3" s="7" t="s">
        <v>108</v>
      </c>
      <c r="C3" s="7"/>
      <c r="D3" s="7"/>
      <c r="E3" s="7"/>
      <c r="F3" s="7"/>
      <c r="G3" s="7"/>
      <c r="H3" s="7"/>
      <c r="I3" s="7"/>
      <c r="J3" s="277"/>
    </row>
    <row r="4" spans="1:10" ht="14.25">
      <c r="A4" s="11" t="s">
        <v>109</v>
      </c>
      <c r="B4" s="35" t="s">
        <v>110</v>
      </c>
      <c r="C4" s="11" t="s">
        <v>12</v>
      </c>
      <c r="D4" s="11" t="s">
        <v>111</v>
      </c>
      <c r="E4" s="11" t="s">
        <v>112</v>
      </c>
      <c r="F4" s="11" t="s">
        <v>113</v>
      </c>
      <c r="G4" s="11" t="s">
        <v>114</v>
      </c>
      <c r="H4" s="11" t="s">
        <v>115</v>
      </c>
      <c r="I4" s="11" t="s">
        <v>116</v>
      </c>
      <c r="J4" s="13" t="s">
        <v>14</v>
      </c>
    </row>
    <row r="5" spans="1:10" ht="14.25">
      <c r="A5" s="6"/>
      <c r="J5" s="2"/>
    </row>
    <row r="6" spans="1:10" ht="14.25">
      <c r="A6" s="29" t="s">
        <v>52</v>
      </c>
      <c r="B6" s="15">
        <f>SUM(C6:J6)</f>
        <v>76336</v>
      </c>
      <c r="C6" s="15">
        <f>7163+4343</f>
        <v>11506</v>
      </c>
      <c r="D6" s="15">
        <v>6124</v>
      </c>
      <c r="E6" s="15">
        <v>30682</v>
      </c>
      <c r="F6" s="15">
        <v>13940</v>
      </c>
      <c r="G6" s="15">
        <v>6647</v>
      </c>
      <c r="H6" s="15">
        <v>4033</v>
      </c>
      <c r="I6" s="15">
        <v>1181</v>
      </c>
      <c r="J6" s="3">
        <v>2223</v>
      </c>
    </row>
    <row r="7" spans="1:10" ht="14.25">
      <c r="A7" s="28" t="s">
        <v>117</v>
      </c>
      <c r="B7" s="15">
        <f>SUM(C7:J7)</f>
        <v>4936</v>
      </c>
      <c r="C7" s="15">
        <f>87+129</f>
        <v>216</v>
      </c>
      <c r="D7" s="15">
        <v>2191</v>
      </c>
      <c r="E7" s="15">
        <v>2315</v>
      </c>
      <c r="F7" s="15">
        <v>136</v>
      </c>
      <c r="G7" s="15">
        <v>65</v>
      </c>
      <c r="H7" s="15">
        <v>10</v>
      </c>
      <c r="I7" s="15">
        <v>2</v>
      </c>
      <c r="J7" s="3">
        <v>1</v>
      </c>
    </row>
    <row r="8" spans="1:10" ht="14.25">
      <c r="A8" s="28" t="s">
        <v>118</v>
      </c>
      <c r="B8" s="15">
        <f aca="true" t="shared" si="0" ref="B8:B16">SUM(C8:J8)</f>
        <v>22171</v>
      </c>
      <c r="C8" s="15">
        <f>2853+1943</f>
        <v>4796</v>
      </c>
      <c r="D8" s="15">
        <v>429</v>
      </c>
      <c r="E8" s="15">
        <v>6407</v>
      </c>
      <c r="F8" s="15">
        <v>5951</v>
      </c>
      <c r="G8" s="15">
        <v>2940</v>
      </c>
      <c r="H8" s="15">
        <v>1506</v>
      </c>
      <c r="I8" s="15">
        <v>78</v>
      </c>
      <c r="J8" s="3">
        <v>64</v>
      </c>
    </row>
    <row r="9" spans="1:10" ht="14.25">
      <c r="A9" s="28" t="s">
        <v>119</v>
      </c>
      <c r="B9" s="15">
        <f t="shared" si="0"/>
        <v>5068</v>
      </c>
      <c r="C9" s="15">
        <f>422+154</f>
        <v>576</v>
      </c>
      <c r="D9" s="15">
        <v>282</v>
      </c>
      <c r="E9" s="15">
        <v>2436</v>
      </c>
      <c r="F9" s="15">
        <v>1016</v>
      </c>
      <c r="G9" s="15">
        <v>426</v>
      </c>
      <c r="H9" s="15">
        <v>267</v>
      </c>
      <c r="I9" s="15">
        <v>41</v>
      </c>
      <c r="J9" s="3">
        <v>24</v>
      </c>
    </row>
    <row r="10" spans="1:10" ht="14.25">
      <c r="A10" s="28" t="s">
        <v>120</v>
      </c>
      <c r="B10" s="15">
        <f t="shared" si="0"/>
        <v>7249</v>
      </c>
      <c r="C10" s="15">
        <f>133+49</f>
        <v>182</v>
      </c>
      <c r="D10" s="15">
        <v>1004</v>
      </c>
      <c r="E10" s="15">
        <v>4956</v>
      </c>
      <c r="F10" s="15">
        <v>632</v>
      </c>
      <c r="G10" s="15">
        <v>265</v>
      </c>
      <c r="H10" s="15">
        <v>163</v>
      </c>
      <c r="I10" s="15">
        <v>37</v>
      </c>
      <c r="J10" s="3">
        <v>10</v>
      </c>
    </row>
    <row r="11" spans="1:10" ht="14.25">
      <c r="A11" s="28" t="s">
        <v>121</v>
      </c>
      <c r="B11" s="15">
        <f t="shared" si="0"/>
        <v>2639</v>
      </c>
      <c r="C11" s="15">
        <f>59+16</f>
        <v>75</v>
      </c>
      <c r="D11" s="15">
        <v>261</v>
      </c>
      <c r="E11" s="15">
        <v>1346</v>
      </c>
      <c r="F11" s="15">
        <v>253</v>
      </c>
      <c r="G11" s="15">
        <v>148</v>
      </c>
      <c r="H11" s="15">
        <v>227</v>
      </c>
      <c r="I11" s="15">
        <v>212</v>
      </c>
      <c r="J11" s="3">
        <v>117</v>
      </c>
    </row>
    <row r="12" spans="1:10" ht="14.25">
      <c r="A12" s="28" t="s">
        <v>122</v>
      </c>
      <c r="B12" s="15">
        <f t="shared" si="0"/>
        <v>6708</v>
      </c>
      <c r="C12" s="15">
        <f>96+66</f>
        <v>162</v>
      </c>
      <c r="D12" s="15">
        <v>286</v>
      </c>
      <c r="E12" s="15">
        <v>4878</v>
      </c>
      <c r="F12" s="15">
        <v>1153</v>
      </c>
      <c r="G12" s="15">
        <v>169</v>
      </c>
      <c r="H12" s="15">
        <v>46</v>
      </c>
      <c r="I12" s="15">
        <v>9</v>
      </c>
      <c r="J12" s="3">
        <v>5</v>
      </c>
    </row>
    <row r="13" spans="1:10" ht="28.5">
      <c r="A13" s="28" t="s">
        <v>123</v>
      </c>
      <c r="B13" s="15">
        <f t="shared" si="0"/>
        <v>9169</v>
      </c>
      <c r="C13" s="18">
        <f>1285+665</f>
        <v>1950</v>
      </c>
      <c r="D13" s="15">
        <v>437</v>
      </c>
      <c r="E13" s="15">
        <v>2531</v>
      </c>
      <c r="F13" s="15">
        <v>1798</v>
      </c>
      <c r="G13" s="15">
        <v>994</v>
      </c>
      <c r="H13" s="15">
        <v>695</v>
      </c>
      <c r="I13" s="15">
        <v>322</v>
      </c>
      <c r="J13" s="3">
        <v>442</v>
      </c>
    </row>
    <row r="14" spans="1:10" ht="14.25">
      <c r="A14" s="28" t="s">
        <v>124</v>
      </c>
      <c r="B14" s="15">
        <f t="shared" si="0"/>
        <v>5175</v>
      </c>
      <c r="C14" s="15">
        <f>898+526</f>
        <v>1424</v>
      </c>
      <c r="D14" s="15">
        <v>313</v>
      </c>
      <c r="E14" s="15">
        <v>1651</v>
      </c>
      <c r="F14" s="15">
        <v>939</v>
      </c>
      <c r="G14" s="15">
        <v>394</v>
      </c>
      <c r="H14" s="15">
        <v>174</v>
      </c>
      <c r="I14" s="15">
        <v>77</v>
      </c>
      <c r="J14" s="3">
        <v>203</v>
      </c>
    </row>
    <row r="15" spans="1:10" ht="14.25">
      <c r="A15" s="28" t="s">
        <v>125</v>
      </c>
      <c r="B15" s="15">
        <f t="shared" si="0"/>
        <v>11232</v>
      </c>
      <c r="C15" s="15">
        <f>1119+684</f>
        <v>1803</v>
      </c>
      <c r="D15" s="15">
        <v>780</v>
      </c>
      <c r="E15" s="15">
        <v>3472</v>
      </c>
      <c r="F15" s="15">
        <v>1719</v>
      </c>
      <c r="G15" s="15">
        <v>1055</v>
      </c>
      <c r="H15" s="15">
        <v>812</v>
      </c>
      <c r="I15" s="15">
        <v>361</v>
      </c>
      <c r="J15" s="3">
        <v>1230</v>
      </c>
    </row>
    <row r="16" spans="1:10" ht="14.25">
      <c r="A16" s="28" t="s">
        <v>126</v>
      </c>
      <c r="B16" s="15">
        <f t="shared" si="0"/>
        <v>1918</v>
      </c>
      <c r="C16" s="15">
        <f>204+107</f>
        <v>311</v>
      </c>
      <c r="D16" s="15">
        <v>136</v>
      </c>
      <c r="E16" s="15">
        <v>670</v>
      </c>
      <c r="F16" s="15">
        <v>322</v>
      </c>
      <c r="G16" s="15">
        <v>182</v>
      </c>
      <c r="H16" s="15">
        <v>129</v>
      </c>
      <c r="I16" s="15">
        <v>41</v>
      </c>
      <c r="J16" s="3">
        <v>127</v>
      </c>
    </row>
    <row r="17" spans="1:10" ht="14.25">
      <c r="A17" s="71"/>
      <c r="B17" s="68"/>
      <c r="C17" s="68"/>
      <c r="D17" s="68"/>
      <c r="E17" s="68"/>
      <c r="F17" s="68"/>
      <c r="G17" s="68"/>
      <c r="H17" s="68"/>
      <c r="I17" s="68"/>
      <c r="J17" s="68"/>
    </row>
    <row r="18" spans="2:9" ht="15" thickBot="1">
      <c r="B18" s="5"/>
      <c r="C18" s="5"/>
      <c r="D18" s="5"/>
      <c r="E18" s="5"/>
      <c r="F18" s="5"/>
      <c r="G18" s="5"/>
      <c r="H18" s="5"/>
      <c r="I18" s="5"/>
    </row>
    <row r="19" spans="1:10" ht="15" thickTop="1">
      <c r="A19" s="290"/>
      <c r="B19" s="7" t="s">
        <v>127</v>
      </c>
      <c r="C19" s="7"/>
      <c r="D19" s="7"/>
      <c r="E19" s="7"/>
      <c r="F19" s="7"/>
      <c r="G19" s="7"/>
      <c r="H19" s="7"/>
      <c r="I19" s="7"/>
      <c r="J19" s="277"/>
    </row>
    <row r="20" spans="1:10" ht="14.25">
      <c r="A20" s="11" t="s">
        <v>109</v>
      </c>
      <c r="B20" s="35" t="s">
        <v>110</v>
      </c>
      <c r="C20" s="11" t="s">
        <v>12</v>
      </c>
      <c r="D20" s="11" t="s">
        <v>111</v>
      </c>
      <c r="E20" s="11" t="s">
        <v>112</v>
      </c>
      <c r="F20" s="11" t="s">
        <v>113</v>
      </c>
      <c r="G20" s="11" t="s">
        <v>114</v>
      </c>
      <c r="H20" s="11" t="s">
        <v>115</v>
      </c>
      <c r="I20" s="11" t="s">
        <v>116</v>
      </c>
      <c r="J20" s="13" t="s">
        <v>14</v>
      </c>
    </row>
    <row r="21" spans="1:2" ht="14.25">
      <c r="A21" s="6"/>
      <c r="B21" s="2"/>
    </row>
    <row r="22" spans="1:10" ht="14.25">
      <c r="A22" s="29" t="s">
        <v>52</v>
      </c>
      <c r="B22" s="3">
        <f aca="true" t="shared" si="1" ref="B22:B32">SUM(C22:J22)</f>
        <v>79520</v>
      </c>
      <c r="C22" s="15">
        <f>6997+4362</f>
        <v>11359</v>
      </c>
      <c r="D22" s="15">
        <v>10674</v>
      </c>
      <c r="E22" s="15">
        <v>30320</v>
      </c>
      <c r="F22" s="15">
        <v>13598</v>
      </c>
      <c r="G22" s="15">
        <v>6623</v>
      </c>
      <c r="H22" s="15">
        <v>3746</v>
      </c>
      <c r="I22" s="15">
        <v>937</v>
      </c>
      <c r="J22" s="15">
        <v>2263</v>
      </c>
    </row>
    <row r="23" spans="1:10" ht="14.25">
      <c r="A23" s="28" t="s">
        <v>117</v>
      </c>
      <c r="B23" s="3">
        <f t="shared" si="1"/>
        <v>8479</v>
      </c>
      <c r="C23" s="15">
        <f>93+161</f>
        <v>254</v>
      </c>
      <c r="D23" s="15">
        <v>5215</v>
      </c>
      <c r="E23" s="15">
        <v>2773</v>
      </c>
      <c r="F23" s="15">
        <v>127</v>
      </c>
      <c r="G23" s="15">
        <v>86</v>
      </c>
      <c r="H23" s="15">
        <v>16</v>
      </c>
      <c r="I23" s="15">
        <v>3</v>
      </c>
      <c r="J23" s="15">
        <v>5</v>
      </c>
    </row>
    <row r="24" spans="1:10" ht="14.25">
      <c r="A24" s="28" t="s">
        <v>118</v>
      </c>
      <c r="B24" s="3">
        <f t="shared" si="1"/>
        <v>22358</v>
      </c>
      <c r="C24" s="15">
        <f>3015+2146</f>
        <v>5161</v>
      </c>
      <c r="D24" s="15">
        <v>438</v>
      </c>
      <c r="E24" s="15">
        <v>5880</v>
      </c>
      <c r="F24" s="15">
        <v>6108</v>
      </c>
      <c r="G24" s="15">
        <v>3041</v>
      </c>
      <c r="H24" s="15">
        <v>1576</v>
      </c>
      <c r="I24" s="15">
        <v>102</v>
      </c>
      <c r="J24" s="15">
        <v>52</v>
      </c>
    </row>
    <row r="25" spans="1:10" ht="14.25">
      <c r="A25" s="28" t="s">
        <v>119</v>
      </c>
      <c r="B25" s="3">
        <f t="shared" si="1"/>
        <v>4606</v>
      </c>
      <c r="C25" s="15">
        <f>431+168</f>
        <v>599</v>
      </c>
      <c r="D25" s="15">
        <v>181</v>
      </c>
      <c r="E25" s="15">
        <v>2245</v>
      </c>
      <c r="F25" s="15">
        <v>869</v>
      </c>
      <c r="G25" s="15">
        <v>400</v>
      </c>
      <c r="H25" s="15">
        <v>242</v>
      </c>
      <c r="I25" s="15">
        <v>42</v>
      </c>
      <c r="J25" s="15">
        <v>28</v>
      </c>
    </row>
    <row r="26" spans="1:10" ht="14.25">
      <c r="A26" s="28" t="s">
        <v>120</v>
      </c>
      <c r="B26" s="3">
        <f t="shared" si="1"/>
        <v>9167</v>
      </c>
      <c r="C26" s="15">
        <f>98+34</f>
        <v>132</v>
      </c>
      <c r="D26" s="15">
        <v>2783</v>
      </c>
      <c r="E26" s="15">
        <v>5571</v>
      </c>
      <c r="F26" s="15">
        <v>351</v>
      </c>
      <c r="G26" s="15">
        <v>170</v>
      </c>
      <c r="H26" s="15">
        <v>113</v>
      </c>
      <c r="I26" s="15">
        <v>32</v>
      </c>
      <c r="J26" s="15">
        <v>15</v>
      </c>
    </row>
    <row r="27" spans="1:10" ht="14.25">
      <c r="A27" s="28" t="s">
        <v>121</v>
      </c>
      <c r="B27" s="3">
        <f t="shared" si="1"/>
        <v>1362</v>
      </c>
      <c r="C27" s="15">
        <f>50+24</f>
        <v>74</v>
      </c>
      <c r="D27" s="15">
        <v>79</v>
      </c>
      <c r="E27" s="15">
        <v>685</v>
      </c>
      <c r="F27" s="15">
        <v>141</v>
      </c>
      <c r="G27" s="15">
        <v>78</v>
      </c>
      <c r="H27" s="15">
        <v>115</v>
      </c>
      <c r="I27" s="15">
        <v>121</v>
      </c>
      <c r="J27" s="15">
        <v>69</v>
      </c>
    </row>
    <row r="28" spans="1:10" ht="14.25">
      <c r="A28" s="28" t="s">
        <v>122</v>
      </c>
      <c r="B28" s="3">
        <f t="shared" si="1"/>
        <v>6587</v>
      </c>
      <c r="C28" s="15">
        <f>96+68</f>
        <v>164</v>
      </c>
      <c r="D28" s="15">
        <v>290</v>
      </c>
      <c r="E28" s="15">
        <v>4807</v>
      </c>
      <c r="F28" s="15">
        <v>1109</v>
      </c>
      <c r="G28" s="15">
        <v>164</v>
      </c>
      <c r="H28" s="15">
        <v>40</v>
      </c>
      <c r="I28" s="15">
        <v>7</v>
      </c>
      <c r="J28" s="15">
        <v>6</v>
      </c>
    </row>
    <row r="29" spans="1:10" ht="28.5">
      <c r="A29" s="28" t="s">
        <v>123</v>
      </c>
      <c r="B29" s="3">
        <f t="shared" si="1"/>
        <v>8639</v>
      </c>
      <c r="C29" s="15">
        <f>1223+644</f>
        <v>1867</v>
      </c>
      <c r="D29" s="15">
        <v>432</v>
      </c>
      <c r="E29" s="15">
        <v>2455</v>
      </c>
      <c r="F29" s="15">
        <v>1684</v>
      </c>
      <c r="G29" s="15">
        <v>975</v>
      </c>
      <c r="H29" s="15">
        <v>579</v>
      </c>
      <c r="I29" s="15">
        <v>227</v>
      </c>
      <c r="J29" s="15">
        <v>420</v>
      </c>
    </row>
    <row r="30" spans="1:10" ht="14.25">
      <c r="A30" s="28" t="s">
        <v>124</v>
      </c>
      <c r="B30" s="3">
        <f t="shared" si="1"/>
        <v>4017</v>
      </c>
      <c r="C30" s="15">
        <f>756+415</f>
        <v>1171</v>
      </c>
      <c r="D30" s="15">
        <v>205</v>
      </c>
      <c r="E30" s="15">
        <v>1156</v>
      </c>
      <c r="F30" s="15">
        <v>724</v>
      </c>
      <c r="G30" s="15">
        <v>317</v>
      </c>
      <c r="H30" s="15">
        <v>138</v>
      </c>
      <c r="I30" s="15">
        <v>48</v>
      </c>
      <c r="J30" s="15">
        <v>258</v>
      </c>
    </row>
    <row r="31" spans="1:10" ht="14.25">
      <c r="A31" s="28" t="s">
        <v>125</v>
      </c>
      <c r="B31" s="3">
        <f t="shared" si="1"/>
        <v>9729</v>
      </c>
      <c r="C31" s="15">
        <f>991+553</f>
        <v>1544</v>
      </c>
      <c r="D31" s="15">
        <v>700</v>
      </c>
      <c r="E31" s="15">
        <v>2814</v>
      </c>
      <c r="F31" s="15">
        <v>1416</v>
      </c>
      <c r="G31" s="15">
        <v>950</v>
      </c>
      <c r="H31" s="15">
        <v>695</v>
      </c>
      <c r="I31" s="15">
        <v>311</v>
      </c>
      <c r="J31" s="15">
        <v>1299</v>
      </c>
    </row>
    <row r="32" spans="1:10" ht="14.25">
      <c r="A32" s="28" t="s">
        <v>126</v>
      </c>
      <c r="B32" s="3">
        <f t="shared" si="1"/>
        <v>4486</v>
      </c>
      <c r="C32" s="15">
        <f>231+143</f>
        <v>374</v>
      </c>
      <c r="D32" s="15">
        <v>344</v>
      </c>
      <c r="E32" s="15">
        <v>1911</v>
      </c>
      <c r="F32" s="15">
        <v>1044</v>
      </c>
      <c r="G32" s="15">
        <v>429</v>
      </c>
      <c r="H32" s="15">
        <v>230</v>
      </c>
      <c r="I32" s="15">
        <v>43</v>
      </c>
      <c r="J32" s="15">
        <v>111</v>
      </c>
    </row>
    <row r="33" spans="1:10" ht="14.25">
      <c r="A33" s="71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4.25">
      <c r="A34" s="291" t="s">
        <v>128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4.25">
      <c r="A35" s="291" t="s">
        <v>129</v>
      </c>
      <c r="B35" s="2"/>
      <c r="C35" s="2"/>
      <c r="D35" s="2"/>
      <c r="E35" s="2"/>
      <c r="F35" s="2"/>
      <c r="G35" s="2"/>
      <c r="H35" s="2"/>
      <c r="I35" s="2"/>
      <c r="J35" s="2"/>
    </row>
    <row r="36" ht="14.25">
      <c r="A36" t="s">
        <v>130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K17" sqref="K17"/>
    </sheetView>
  </sheetViews>
  <sheetFormatPr defaultColWidth="8.796875" defaultRowHeight="15"/>
  <cols>
    <col min="1" max="1" width="9.5" style="0" customWidth="1"/>
    <col min="2" max="2" width="8.5" style="0" customWidth="1"/>
    <col min="3" max="5" width="6.59765625" style="0" customWidth="1"/>
    <col min="6" max="6" width="7.8984375" style="0" customWidth="1"/>
    <col min="7" max="9" width="6.59765625" style="0" customWidth="1"/>
    <col min="10" max="16384" width="11" style="0" customWidth="1"/>
  </cols>
  <sheetData>
    <row r="1" ht="14.25">
      <c r="A1" s="4" t="s">
        <v>131</v>
      </c>
    </row>
    <row r="2" spans="1:9" ht="14.25">
      <c r="A2" s="24"/>
      <c r="B2" s="24"/>
      <c r="C2" s="24"/>
      <c r="D2" s="24"/>
      <c r="E2" s="24"/>
      <c r="F2" s="24"/>
      <c r="G2" s="24"/>
      <c r="H2" s="24"/>
      <c r="I2" s="24"/>
    </row>
    <row r="3" spans="1:9" ht="14.25">
      <c r="A3" s="75" t="s">
        <v>132</v>
      </c>
      <c r="B3" s="76" t="s">
        <v>9</v>
      </c>
      <c r="C3" s="75"/>
      <c r="D3" s="75"/>
      <c r="E3" s="75"/>
      <c r="F3" s="76" t="s">
        <v>10</v>
      </c>
      <c r="G3" s="75"/>
      <c r="H3" s="75"/>
      <c r="I3" s="75"/>
    </row>
    <row r="4" spans="1:9" ht="14.25">
      <c r="A4" s="7"/>
      <c r="B4" s="77" t="s">
        <v>133</v>
      </c>
      <c r="C4" s="77">
        <v>50</v>
      </c>
      <c r="D4" s="77">
        <v>60</v>
      </c>
      <c r="E4" s="78" t="s">
        <v>134</v>
      </c>
      <c r="F4" s="77" t="s">
        <v>133</v>
      </c>
      <c r="G4" s="77">
        <v>50</v>
      </c>
      <c r="H4" s="77">
        <v>60</v>
      </c>
      <c r="I4" s="79" t="s">
        <v>134</v>
      </c>
    </row>
    <row r="5" spans="1:2" ht="14.25">
      <c r="A5" s="80"/>
      <c r="B5" s="81"/>
    </row>
    <row r="6" spans="1:9" ht="14.25">
      <c r="A6" s="80" t="s">
        <v>135</v>
      </c>
      <c r="B6" s="82">
        <v>67.74</v>
      </c>
      <c r="C6" s="83">
        <v>71.79</v>
      </c>
      <c r="D6" s="83">
        <v>74.95</v>
      </c>
      <c r="E6" s="84">
        <v>76.7</v>
      </c>
      <c r="F6" s="83">
        <v>72.92</v>
      </c>
      <c r="G6" s="83">
        <v>77.01</v>
      </c>
      <c r="H6" s="83">
        <v>80.75</v>
      </c>
      <c r="I6" s="84">
        <v>83.22</v>
      </c>
    </row>
    <row r="7" spans="1:9" ht="14.25">
      <c r="A7" s="80"/>
      <c r="B7" s="82"/>
      <c r="C7" s="83"/>
      <c r="D7" s="83"/>
      <c r="E7" s="83"/>
      <c r="F7" s="83"/>
      <c r="G7" s="83"/>
      <c r="H7" s="83"/>
      <c r="I7" s="84"/>
    </row>
    <row r="8" spans="1:9" ht="14.25">
      <c r="A8" s="80" t="s">
        <v>136</v>
      </c>
      <c r="B8" s="82">
        <v>66.46</v>
      </c>
      <c r="C8" s="85">
        <v>70.71</v>
      </c>
      <c r="D8" s="86">
        <v>74.38</v>
      </c>
      <c r="E8" s="87">
        <v>76.47</v>
      </c>
      <c r="F8" s="83">
        <v>72.04</v>
      </c>
      <c r="G8" s="86">
        <v>76.35</v>
      </c>
      <c r="H8" s="86">
        <v>80.25</v>
      </c>
      <c r="I8" s="87">
        <v>82.93</v>
      </c>
    </row>
    <row r="9" spans="1:9" ht="14.25">
      <c r="A9" s="80"/>
      <c r="B9" s="82"/>
      <c r="C9" s="85"/>
      <c r="D9" s="86"/>
      <c r="E9" s="87"/>
      <c r="F9" s="83"/>
      <c r="G9" s="86" t="s">
        <v>1</v>
      </c>
      <c r="H9" s="86"/>
      <c r="I9" s="87" t="s">
        <v>1</v>
      </c>
    </row>
    <row r="10" spans="1:9" ht="14.25">
      <c r="A10" s="80">
        <v>5</v>
      </c>
      <c r="B10" s="82">
        <v>63.83</v>
      </c>
      <c r="C10" s="85">
        <v>66.98</v>
      </c>
      <c r="D10" s="86">
        <v>70.06</v>
      </c>
      <c r="E10" s="87">
        <v>71.98</v>
      </c>
      <c r="F10" s="83">
        <v>69.06</v>
      </c>
      <c r="G10" s="86">
        <v>72.42</v>
      </c>
      <c r="H10" s="86">
        <v>75.9</v>
      </c>
      <c r="I10" s="87">
        <v>78.4</v>
      </c>
    </row>
    <row r="11" spans="1:9" ht="14.25">
      <c r="A11" s="80">
        <v>10</v>
      </c>
      <c r="B11" s="82">
        <v>59.08</v>
      </c>
      <c r="C11" s="85">
        <v>62.15</v>
      </c>
      <c r="D11" s="86">
        <v>65.17</v>
      </c>
      <c r="E11" s="87">
        <v>67.03</v>
      </c>
      <c r="F11" s="83">
        <v>64.21</v>
      </c>
      <c r="G11" s="86">
        <v>67.53</v>
      </c>
      <c r="H11" s="86">
        <v>70.97</v>
      </c>
      <c r="I11" s="87">
        <v>73.45</v>
      </c>
    </row>
    <row r="12" spans="1:9" ht="14.25">
      <c r="A12" s="80">
        <v>15</v>
      </c>
      <c r="B12" s="82">
        <v>54.22</v>
      </c>
      <c r="C12" s="85">
        <v>57.27</v>
      </c>
      <c r="D12" s="86">
        <v>60.23</v>
      </c>
      <c r="E12" s="87">
        <v>62.08</v>
      </c>
      <c r="F12" s="83">
        <v>59.31</v>
      </c>
      <c r="G12" s="86">
        <v>62.59</v>
      </c>
      <c r="H12" s="86">
        <v>66.01</v>
      </c>
      <c r="I12" s="87">
        <v>68.49</v>
      </c>
    </row>
    <row r="13" spans="1:9" ht="14.25">
      <c r="A13" s="80">
        <v>20</v>
      </c>
      <c r="B13" s="82">
        <v>49.5</v>
      </c>
      <c r="C13" s="85">
        <v>52.55</v>
      </c>
      <c r="D13" s="86">
        <v>55.49</v>
      </c>
      <c r="E13" s="87">
        <v>57.27</v>
      </c>
      <c r="F13" s="83">
        <v>54.45</v>
      </c>
      <c r="G13" s="86">
        <v>57.69</v>
      </c>
      <c r="H13" s="86">
        <v>61.09</v>
      </c>
      <c r="I13" s="87">
        <v>63.58</v>
      </c>
    </row>
    <row r="14" spans="1:9" ht="14.25">
      <c r="A14" s="80">
        <v>25</v>
      </c>
      <c r="B14" s="82">
        <v>44.97</v>
      </c>
      <c r="C14" s="85">
        <v>47.9</v>
      </c>
      <c r="D14" s="86">
        <v>50.75</v>
      </c>
      <c r="E14" s="87">
        <v>52.47</v>
      </c>
      <c r="F14" s="83">
        <v>49.69</v>
      </c>
      <c r="G14" s="86">
        <v>52.87</v>
      </c>
      <c r="H14" s="86">
        <v>56.21</v>
      </c>
      <c r="I14" s="87">
        <v>58.67</v>
      </c>
    </row>
    <row r="15" spans="1:9" ht="14.25">
      <c r="A15" s="80"/>
      <c r="B15" s="82"/>
      <c r="C15" s="85"/>
      <c r="D15" s="86" t="s">
        <v>1</v>
      </c>
      <c r="E15" s="87"/>
      <c r="F15" s="83"/>
      <c r="G15" s="86"/>
      <c r="H15" s="86"/>
      <c r="I15" s="87"/>
    </row>
    <row r="16" spans="1:9" ht="14.25">
      <c r="A16" s="80">
        <v>30</v>
      </c>
      <c r="B16" s="82">
        <v>40.4</v>
      </c>
      <c r="C16" s="85">
        <v>43.18</v>
      </c>
      <c r="D16" s="86">
        <v>45.99</v>
      </c>
      <c r="E16" s="87">
        <v>47.67</v>
      </c>
      <c r="F16" s="83">
        <v>44.96</v>
      </c>
      <c r="G16" s="86">
        <v>48.06</v>
      </c>
      <c r="H16" s="86">
        <v>51.36</v>
      </c>
      <c r="I16" s="87">
        <v>53.77</v>
      </c>
    </row>
    <row r="17" spans="1:9" ht="14.25">
      <c r="A17" s="80">
        <v>35</v>
      </c>
      <c r="B17" s="82">
        <v>35.81</v>
      </c>
      <c r="C17" s="85">
        <v>38.47</v>
      </c>
      <c r="D17" s="86">
        <v>41.21</v>
      </c>
      <c r="E17" s="87">
        <v>42.87</v>
      </c>
      <c r="F17" s="83">
        <v>40.23</v>
      </c>
      <c r="G17" s="86">
        <v>43.25</v>
      </c>
      <c r="H17" s="86">
        <v>46.53</v>
      </c>
      <c r="I17" s="87">
        <v>48.91</v>
      </c>
    </row>
    <row r="18" spans="1:9" ht="14.25">
      <c r="A18" s="80">
        <v>40</v>
      </c>
      <c r="B18" s="82">
        <v>31.3</v>
      </c>
      <c r="C18" s="85">
        <v>33.91</v>
      </c>
      <c r="D18" s="86">
        <v>36.53</v>
      </c>
      <c r="E18" s="87">
        <v>38.12</v>
      </c>
      <c r="F18" s="83">
        <v>35.55</v>
      </c>
      <c r="G18" s="86">
        <v>38.49</v>
      </c>
      <c r="H18" s="86">
        <v>41.73</v>
      </c>
      <c r="I18" s="87">
        <v>44.08</v>
      </c>
    </row>
    <row r="19" spans="1:9" ht="14.25">
      <c r="A19" s="80">
        <v>45</v>
      </c>
      <c r="B19" s="82">
        <v>26.83</v>
      </c>
      <c r="C19" s="85">
        <v>29.47</v>
      </c>
      <c r="D19" s="86">
        <v>32</v>
      </c>
      <c r="E19" s="87">
        <v>33.45</v>
      </c>
      <c r="F19" s="83">
        <v>30.91</v>
      </c>
      <c r="G19" s="86">
        <v>33.79</v>
      </c>
      <c r="H19" s="86">
        <v>37</v>
      </c>
      <c r="I19" s="87">
        <v>39.31</v>
      </c>
    </row>
    <row r="20" spans="1:9" ht="14.25">
      <c r="A20" s="80">
        <v>50</v>
      </c>
      <c r="B20" s="82">
        <v>22.54</v>
      </c>
      <c r="C20" s="85">
        <v>25.14</v>
      </c>
      <c r="D20" s="86">
        <v>27.65</v>
      </c>
      <c r="E20" s="87">
        <v>28.93</v>
      </c>
      <c r="F20" s="83">
        <v>26.44</v>
      </c>
      <c r="G20" s="86">
        <v>29.18</v>
      </c>
      <c r="H20" s="86">
        <v>32.3</v>
      </c>
      <c r="I20" s="87">
        <v>34.6</v>
      </c>
    </row>
    <row r="21" spans="1:9" ht="14.25">
      <c r="A21" s="80"/>
      <c r="B21" s="82"/>
      <c r="C21" s="85" t="s">
        <v>1</v>
      </c>
      <c r="D21" s="86"/>
      <c r="E21" s="87"/>
      <c r="F21" s="83"/>
      <c r="G21" s="86"/>
      <c r="H21" s="86" t="s">
        <v>1</v>
      </c>
      <c r="I21" s="87"/>
    </row>
    <row r="22" spans="1:9" ht="14.25">
      <c r="A22" s="80">
        <v>55</v>
      </c>
      <c r="B22" s="82">
        <v>18.52</v>
      </c>
      <c r="C22" s="85">
        <v>20.93</v>
      </c>
      <c r="D22" s="86">
        <v>23.42</v>
      </c>
      <c r="E22" s="87">
        <v>24.57</v>
      </c>
      <c r="F22" s="83">
        <v>22.16</v>
      </c>
      <c r="G22" s="86">
        <v>24.66</v>
      </c>
      <c r="H22" s="86">
        <v>27.7</v>
      </c>
      <c r="I22" s="87">
        <v>30.01</v>
      </c>
    </row>
    <row r="23" spans="1:9" ht="14.25">
      <c r="A23" s="80">
        <v>60</v>
      </c>
      <c r="B23" s="82">
        <v>14.83</v>
      </c>
      <c r="C23" s="85">
        <v>16.97</v>
      </c>
      <c r="D23" s="86">
        <v>19.39</v>
      </c>
      <c r="E23" s="87">
        <v>20.51</v>
      </c>
      <c r="F23" s="83">
        <v>18.04</v>
      </c>
      <c r="G23" s="86">
        <v>20.34</v>
      </c>
      <c r="H23" s="86">
        <v>23.19</v>
      </c>
      <c r="I23" s="87">
        <v>25.46</v>
      </c>
    </row>
    <row r="24" spans="1:9" ht="14.25">
      <c r="A24" s="80">
        <v>65</v>
      </c>
      <c r="B24" s="82">
        <v>11.59</v>
      </c>
      <c r="C24" s="85">
        <v>13.37</v>
      </c>
      <c r="D24" s="86">
        <v>15.51</v>
      </c>
      <c r="E24" s="87">
        <v>16.67</v>
      </c>
      <c r="F24" s="83">
        <v>14.21</v>
      </c>
      <c r="G24" s="86">
        <v>16.26</v>
      </c>
      <c r="H24" s="86">
        <v>18.83</v>
      </c>
      <c r="I24" s="87">
        <v>21.03</v>
      </c>
    </row>
    <row r="25" spans="1:9" ht="14.25">
      <c r="A25" s="80">
        <v>70</v>
      </c>
      <c r="B25" s="82">
        <v>8.83</v>
      </c>
      <c r="C25" s="85">
        <v>10.27</v>
      </c>
      <c r="D25" s="86">
        <v>11.99</v>
      </c>
      <c r="E25" s="87">
        <v>13.1</v>
      </c>
      <c r="F25" s="83">
        <v>10.83</v>
      </c>
      <c r="G25" s="86">
        <v>12.52</v>
      </c>
      <c r="H25" s="86">
        <v>14.74</v>
      </c>
      <c r="I25" s="87">
        <v>16.76</v>
      </c>
    </row>
    <row r="26" spans="1:9" ht="14.25">
      <c r="A26" s="80">
        <v>75</v>
      </c>
      <c r="B26" s="82">
        <v>6.6</v>
      </c>
      <c r="C26" s="85">
        <v>7.66</v>
      </c>
      <c r="D26" s="86">
        <v>8.92</v>
      </c>
      <c r="E26" s="87">
        <v>9.93</v>
      </c>
      <c r="F26" s="83">
        <v>7.98</v>
      </c>
      <c r="G26" s="86">
        <v>9.28</v>
      </c>
      <c r="H26" s="86">
        <v>11.01</v>
      </c>
      <c r="I26" s="87">
        <v>12.78</v>
      </c>
    </row>
    <row r="27" spans="1:9" ht="14.25">
      <c r="A27" s="80"/>
      <c r="B27" s="82"/>
      <c r="C27" s="85"/>
      <c r="D27" s="86"/>
      <c r="E27" s="87"/>
      <c r="F27" s="83"/>
      <c r="G27" s="86"/>
      <c r="H27" s="86"/>
      <c r="I27" s="87"/>
    </row>
    <row r="28" spans="1:9" ht="14.25">
      <c r="A28" s="80">
        <v>80</v>
      </c>
      <c r="B28" s="82">
        <v>4.89</v>
      </c>
      <c r="C28" s="85">
        <v>5.8</v>
      </c>
      <c r="D28" s="86">
        <v>6.45</v>
      </c>
      <c r="E28" s="87">
        <v>7.3</v>
      </c>
      <c r="F28" s="83">
        <v>5.81</v>
      </c>
      <c r="G28" s="86">
        <v>6.68</v>
      </c>
      <c r="H28" s="86">
        <v>7.91</v>
      </c>
      <c r="I28" s="87">
        <v>9.34</v>
      </c>
    </row>
    <row r="29" spans="1:9" ht="14.25">
      <c r="A29" s="80">
        <v>85</v>
      </c>
      <c r="B29" s="82">
        <v>3.95</v>
      </c>
      <c r="C29" s="85">
        <v>4.62</v>
      </c>
      <c r="D29" s="86">
        <v>4.63</v>
      </c>
      <c r="E29" s="87">
        <v>5.23</v>
      </c>
      <c r="F29" s="83">
        <v>4.5</v>
      </c>
      <c r="G29" s="86">
        <v>4.94</v>
      </c>
      <c r="H29" s="86">
        <v>5.5</v>
      </c>
      <c r="I29" s="87">
        <v>6.51</v>
      </c>
    </row>
    <row r="30" spans="1:9" ht="14.25">
      <c r="A30" s="80">
        <v>90</v>
      </c>
      <c r="B30" s="88" t="s">
        <v>137</v>
      </c>
      <c r="C30" s="85" t="s">
        <v>137</v>
      </c>
      <c r="D30" s="86">
        <v>3.31</v>
      </c>
      <c r="E30" s="87">
        <v>3.71</v>
      </c>
      <c r="F30" s="85" t="s">
        <v>137</v>
      </c>
      <c r="G30" s="86" t="s">
        <v>137</v>
      </c>
      <c r="H30" s="86">
        <v>3.9</v>
      </c>
      <c r="I30" s="87">
        <v>4.51</v>
      </c>
    </row>
    <row r="31" spans="1:9" ht="14.25">
      <c r="A31" s="1">
        <v>95</v>
      </c>
      <c r="B31" s="88" t="s">
        <v>137</v>
      </c>
      <c r="C31" s="85" t="s">
        <v>137</v>
      </c>
      <c r="D31" s="85" t="s">
        <v>137</v>
      </c>
      <c r="E31" s="89">
        <v>2.66</v>
      </c>
      <c r="F31" s="85" t="s">
        <v>137</v>
      </c>
      <c r="G31" s="85" t="s">
        <v>137</v>
      </c>
      <c r="H31" s="85" t="s">
        <v>137</v>
      </c>
      <c r="I31" s="89">
        <v>3.12</v>
      </c>
    </row>
    <row r="32" spans="1:9" ht="14.25">
      <c r="A32" s="13"/>
      <c r="B32" s="34"/>
      <c r="C32" s="24"/>
      <c r="D32" s="24"/>
      <c r="E32" s="24"/>
      <c r="F32" s="24"/>
      <c r="G32" s="24"/>
      <c r="H32" s="24"/>
      <c r="I32" s="90"/>
    </row>
    <row r="33" spans="1:9" ht="14.25">
      <c r="A33" s="2" t="s">
        <v>138</v>
      </c>
      <c r="B33" s="2"/>
      <c r="C33" s="2"/>
      <c r="D33" s="2"/>
      <c r="E33" s="2"/>
      <c r="F33" s="2"/>
      <c r="G33" s="2"/>
      <c r="H33" s="2"/>
      <c r="I33" s="2"/>
    </row>
    <row r="34" ht="14.25">
      <c r="A34" t="s">
        <v>139</v>
      </c>
    </row>
  </sheetData>
  <printOptions/>
  <pageMargins left="0.75" right="0.75" top="1" bottom="1" header="0.5" footer="0.5"/>
  <pageSetup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1" sqref="A1"/>
    </sheetView>
  </sheetViews>
  <sheetFormatPr defaultColWidth="8.796875" defaultRowHeight="15"/>
  <cols>
    <col min="1" max="1" width="11" style="0" customWidth="1"/>
    <col min="2" max="2" width="15.3984375" style="0" customWidth="1"/>
    <col min="3" max="3" width="10.3984375" style="0" customWidth="1"/>
    <col min="4" max="7" width="7.59765625" style="0" customWidth="1"/>
    <col min="8" max="8" width="2.59765625" style="0" customWidth="1"/>
    <col min="9" max="9" width="15.09765625" style="0" customWidth="1"/>
    <col min="10" max="10" width="10" style="0" customWidth="1"/>
    <col min="11" max="14" width="7.59765625" style="0" customWidth="1"/>
    <col min="15" max="16384" width="11" style="0" customWidth="1"/>
  </cols>
  <sheetData>
    <row r="1" ht="14.25">
      <c r="B1" t="s">
        <v>140</v>
      </c>
    </row>
    <row r="2" spans="2:14" ht="13.5" customHeight="1">
      <c r="B2" s="295" t="s">
        <v>141</v>
      </c>
      <c r="C2" s="295" t="s">
        <v>142</v>
      </c>
      <c r="D2" s="295" t="s">
        <v>9</v>
      </c>
      <c r="E2" s="295" t="s">
        <v>143</v>
      </c>
      <c r="F2" s="295" t="s">
        <v>10</v>
      </c>
      <c r="G2" s="295" t="s">
        <v>143</v>
      </c>
      <c r="H2" s="296"/>
      <c r="I2" s="295" t="s">
        <v>141</v>
      </c>
      <c r="J2" s="295" t="s">
        <v>142</v>
      </c>
      <c r="K2" s="295" t="s">
        <v>9</v>
      </c>
      <c r="L2" s="295" t="s">
        <v>143</v>
      </c>
      <c r="M2" s="297" t="s">
        <v>10</v>
      </c>
      <c r="N2" s="319" t="s">
        <v>144</v>
      </c>
    </row>
    <row r="3" spans="2:14" ht="13.5" customHeight="1">
      <c r="B3" s="295" t="s">
        <v>145</v>
      </c>
      <c r="C3" s="298">
        <v>1996</v>
      </c>
      <c r="D3" s="299">
        <v>76.3</v>
      </c>
      <c r="E3" s="320">
        <v>1</v>
      </c>
      <c r="F3" s="299">
        <v>81.8</v>
      </c>
      <c r="G3" s="320">
        <v>2</v>
      </c>
      <c r="H3" s="296"/>
      <c r="I3" s="295" t="s">
        <v>146</v>
      </c>
      <c r="J3" s="298">
        <v>1995</v>
      </c>
      <c r="K3" s="299">
        <v>72.79</v>
      </c>
      <c r="L3" s="320">
        <v>16</v>
      </c>
      <c r="M3" s="300">
        <v>80.21</v>
      </c>
      <c r="N3" s="323">
        <v>11</v>
      </c>
    </row>
    <row r="4" spans="2:14" ht="13.5" customHeight="1">
      <c r="B4" s="301" t="s">
        <v>147</v>
      </c>
      <c r="C4" s="302" t="s">
        <v>148</v>
      </c>
      <c r="D4" s="326">
        <v>76.2</v>
      </c>
      <c r="E4" s="321">
        <v>2</v>
      </c>
      <c r="F4" s="326">
        <v>80.6</v>
      </c>
      <c r="G4" s="321">
        <v>8</v>
      </c>
      <c r="H4" s="296"/>
      <c r="I4" s="301" t="s">
        <v>149</v>
      </c>
      <c r="J4" s="302" t="s">
        <v>150</v>
      </c>
      <c r="K4" s="304">
        <v>72.62</v>
      </c>
      <c r="L4" s="321">
        <v>17</v>
      </c>
      <c r="M4" s="305">
        <v>77.82</v>
      </c>
      <c r="N4" s="324">
        <v>19</v>
      </c>
    </row>
    <row r="5" spans="2:14" ht="13.5" customHeight="1">
      <c r="B5" s="301" t="s">
        <v>151</v>
      </c>
      <c r="C5" s="302">
        <v>1996</v>
      </c>
      <c r="D5" s="304">
        <v>75.91</v>
      </c>
      <c r="E5" s="321">
        <v>3</v>
      </c>
      <c r="F5" s="304">
        <v>81.18</v>
      </c>
      <c r="G5" s="321">
        <v>5</v>
      </c>
      <c r="H5" s="296"/>
      <c r="I5" s="301" t="s">
        <v>152</v>
      </c>
      <c r="J5" s="302">
        <v>1994</v>
      </c>
      <c r="K5" s="304">
        <v>72.4</v>
      </c>
      <c r="L5" s="321">
        <v>18</v>
      </c>
      <c r="M5" s="305">
        <v>79</v>
      </c>
      <c r="N5" s="324">
        <v>17</v>
      </c>
    </row>
    <row r="6" spans="2:14" ht="13.5" customHeight="1">
      <c r="B6" s="301" t="s">
        <v>153</v>
      </c>
      <c r="C6" s="302">
        <v>1995</v>
      </c>
      <c r="D6" s="337" t="s">
        <v>154</v>
      </c>
      <c r="E6" s="321">
        <v>4</v>
      </c>
      <c r="F6" s="337" t="s">
        <v>155</v>
      </c>
      <c r="G6" s="321">
        <v>13</v>
      </c>
      <c r="H6" s="296"/>
      <c r="I6" s="301" t="s">
        <v>156</v>
      </c>
      <c r="J6" s="302">
        <v>1995</v>
      </c>
      <c r="K6" s="304">
        <v>70</v>
      </c>
      <c r="L6" s="321">
        <v>19</v>
      </c>
      <c r="M6" s="305">
        <v>77</v>
      </c>
      <c r="N6" s="324">
        <v>20</v>
      </c>
    </row>
    <row r="7" spans="2:14" ht="13.5" customHeight="1">
      <c r="B7" s="301" t="s">
        <v>157</v>
      </c>
      <c r="C7" s="302">
        <v>1995</v>
      </c>
      <c r="D7" s="337" t="s">
        <v>158</v>
      </c>
      <c r="E7" s="321">
        <v>5</v>
      </c>
      <c r="F7" s="337" t="s">
        <v>159</v>
      </c>
      <c r="G7" s="321">
        <v>4</v>
      </c>
      <c r="H7" s="296"/>
      <c r="I7" s="301" t="s">
        <v>160</v>
      </c>
      <c r="J7" s="302" t="s">
        <v>161</v>
      </c>
      <c r="K7" s="304">
        <v>69.6</v>
      </c>
      <c r="L7" s="321">
        <v>20</v>
      </c>
      <c r="M7" s="305">
        <v>78.5</v>
      </c>
      <c r="N7" s="324">
        <v>18</v>
      </c>
    </row>
    <row r="8" spans="2:14" ht="13.5" customHeight="1">
      <c r="B8" s="301" t="s">
        <v>162</v>
      </c>
      <c r="C8" s="302" t="s">
        <v>150</v>
      </c>
      <c r="D8" s="338">
        <v>75.3</v>
      </c>
      <c r="E8" s="321">
        <v>6</v>
      </c>
      <c r="F8" s="338">
        <v>81.7</v>
      </c>
      <c r="G8" s="321">
        <v>3</v>
      </c>
      <c r="H8" s="296"/>
      <c r="I8" s="301" t="s">
        <v>163</v>
      </c>
      <c r="J8" s="302" t="s">
        <v>164</v>
      </c>
      <c r="K8" s="304">
        <v>68.5</v>
      </c>
      <c r="L8" s="321">
        <v>21</v>
      </c>
      <c r="M8" s="305">
        <v>74.5</v>
      </c>
      <c r="N8" s="324">
        <v>23</v>
      </c>
    </row>
    <row r="9" spans="2:14" ht="13.5" customHeight="1">
      <c r="B9" s="301" t="s">
        <v>165</v>
      </c>
      <c r="C9" s="302">
        <v>1994</v>
      </c>
      <c r="D9" s="338">
        <v>75.04</v>
      </c>
      <c r="E9" s="321">
        <v>7</v>
      </c>
      <c r="F9" s="338">
        <v>80.94</v>
      </c>
      <c r="G9" s="321">
        <v>6</v>
      </c>
      <c r="H9" s="296"/>
      <c r="I9" s="301" t="s">
        <v>166</v>
      </c>
      <c r="J9" s="302" t="s">
        <v>161</v>
      </c>
      <c r="K9" s="304">
        <v>68.42</v>
      </c>
      <c r="L9" s="321">
        <v>22</v>
      </c>
      <c r="M9" s="305">
        <v>75.59</v>
      </c>
      <c r="N9" s="324">
        <v>22</v>
      </c>
    </row>
    <row r="10" spans="2:14" ht="13.5" customHeight="1">
      <c r="B10" s="301" t="s">
        <v>167</v>
      </c>
      <c r="C10" s="302">
        <v>1995</v>
      </c>
      <c r="D10" s="304">
        <v>74.8</v>
      </c>
      <c r="E10" s="321">
        <v>8</v>
      </c>
      <c r="F10" s="304">
        <v>80.82</v>
      </c>
      <c r="G10" s="321">
        <v>7</v>
      </c>
      <c r="H10" s="296"/>
      <c r="I10" s="301" t="s">
        <v>168</v>
      </c>
      <c r="J10" s="302">
        <v>1991</v>
      </c>
      <c r="K10" s="304">
        <v>67.66</v>
      </c>
      <c r="L10" s="321">
        <v>23</v>
      </c>
      <c r="M10" s="305">
        <v>75.67</v>
      </c>
      <c r="N10" s="324">
        <v>21</v>
      </c>
    </row>
    <row r="11" spans="2:14" ht="13.5" customHeight="1">
      <c r="B11" s="301" t="s">
        <v>169</v>
      </c>
      <c r="C11" s="302" t="s">
        <v>150</v>
      </c>
      <c r="D11" s="304">
        <v>74.63</v>
      </c>
      <c r="E11" s="321">
        <v>9</v>
      </c>
      <c r="F11" s="304">
        <v>80.41</v>
      </c>
      <c r="G11" s="321">
        <v>10</v>
      </c>
      <c r="H11" s="296"/>
      <c r="I11" s="301" t="s">
        <v>170</v>
      </c>
      <c r="J11" s="302" t="s">
        <v>164</v>
      </c>
      <c r="K11" s="304">
        <v>66.7</v>
      </c>
      <c r="L11" s="321">
        <v>24</v>
      </c>
      <c r="M11" s="305">
        <v>70.5</v>
      </c>
      <c r="N11" s="324">
        <v>26</v>
      </c>
    </row>
    <row r="12" spans="2:14" ht="13.5" customHeight="1">
      <c r="B12" s="301" t="s">
        <v>171</v>
      </c>
      <c r="C12" s="302">
        <v>1993</v>
      </c>
      <c r="D12" s="304">
        <v>74.06</v>
      </c>
      <c r="E12" s="321">
        <v>10</v>
      </c>
      <c r="F12" s="304">
        <v>80.53</v>
      </c>
      <c r="G12" s="321">
        <v>9</v>
      </c>
      <c r="H12" s="296"/>
      <c r="I12" s="301" t="s">
        <v>172</v>
      </c>
      <c r="J12" s="302">
        <v>1996</v>
      </c>
      <c r="K12" s="304">
        <v>64.12</v>
      </c>
      <c r="L12" s="321">
        <v>25</v>
      </c>
      <c r="M12" s="305">
        <v>70.64</v>
      </c>
      <c r="N12" s="324">
        <v>25</v>
      </c>
    </row>
    <row r="13" spans="2:14" ht="13.5" customHeight="1">
      <c r="B13" s="301" t="s">
        <v>173</v>
      </c>
      <c r="C13" s="302">
        <v>1995</v>
      </c>
      <c r="D13" s="304">
        <v>74.06</v>
      </c>
      <c r="E13" s="321">
        <v>11</v>
      </c>
      <c r="F13" s="304">
        <v>79.32</v>
      </c>
      <c r="G13" s="321">
        <v>15</v>
      </c>
      <c r="H13" s="296"/>
      <c r="I13" s="301" t="s">
        <v>174</v>
      </c>
      <c r="J13" s="302" t="s">
        <v>164</v>
      </c>
      <c r="K13" s="304">
        <v>62.4</v>
      </c>
      <c r="L13" s="321">
        <v>26</v>
      </c>
      <c r="M13" s="305">
        <v>64.8</v>
      </c>
      <c r="N13" s="324">
        <v>27</v>
      </c>
    </row>
    <row r="14" spans="2:14" ht="13.5" customHeight="1">
      <c r="B14" s="301" t="s">
        <v>175</v>
      </c>
      <c r="C14" s="302">
        <v>1996</v>
      </c>
      <c r="D14" s="337" t="s">
        <v>176</v>
      </c>
      <c r="E14" s="321">
        <v>12</v>
      </c>
      <c r="F14" s="337" t="s">
        <v>177</v>
      </c>
      <c r="G14" s="321">
        <v>1</v>
      </c>
      <c r="H14" s="296"/>
      <c r="I14" s="301" t="s">
        <v>178</v>
      </c>
      <c r="J14" s="302" t="s">
        <v>164</v>
      </c>
      <c r="K14" s="304">
        <v>61</v>
      </c>
      <c r="L14" s="321">
        <v>27</v>
      </c>
      <c r="M14" s="305">
        <v>64.5</v>
      </c>
      <c r="N14" s="324">
        <v>28</v>
      </c>
    </row>
    <row r="15" spans="2:14" ht="13.5" customHeight="1">
      <c r="B15" s="301" t="s">
        <v>179</v>
      </c>
      <c r="C15" s="302">
        <v>1995</v>
      </c>
      <c r="D15" s="304">
        <v>73.54</v>
      </c>
      <c r="E15" s="321">
        <v>13</v>
      </c>
      <c r="F15" s="304">
        <v>80.05</v>
      </c>
      <c r="G15" s="321">
        <v>12</v>
      </c>
      <c r="H15" s="296"/>
      <c r="I15" s="301" t="s">
        <v>180</v>
      </c>
      <c r="J15" s="302">
        <v>1995</v>
      </c>
      <c r="K15" s="304">
        <v>58.27</v>
      </c>
      <c r="L15" s="321">
        <v>28</v>
      </c>
      <c r="M15" s="305">
        <v>71.7</v>
      </c>
      <c r="N15" s="324">
        <v>24</v>
      </c>
    </row>
    <row r="16" spans="2:14" ht="13.5" customHeight="1">
      <c r="B16" s="301" t="s">
        <v>181</v>
      </c>
      <c r="C16" s="302" t="s">
        <v>182</v>
      </c>
      <c r="D16" s="304">
        <v>73.44</v>
      </c>
      <c r="E16" s="321">
        <v>14</v>
      </c>
      <c r="F16" s="304">
        <v>79.11</v>
      </c>
      <c r="G16" s="321">
        <v>16</v>
      </c>
      <c r="H16" s="296"/>
      <c r="I16" s="301" t="s">
        <v>183</v>
      </c>
      <c r="J16" s="302" t="s">
        <v>184</v>
      </c>
      <c r="K16" s="304">
        <v>57.7</v>
      </c>
      <c r="L16" s="321">
        <v>29</v>
      </c>
      <c r="M16" s="305">
        <v>58.1</v>
      </c>
      <c r="N16" s="324">
        <v>29</v>
      </c>
    </row>
    <row r="17" spans="2:14" ht="13.5" customHeight="1">
      <c r="B17" s="306" t="s">
        <v>185</v>
      </c>
      <c r="C17" s="307" t="s">
        <v>186</v>
      </c>
      <c r="D17" s="308">
        <v>72.99</v>
      </c>
      <c r="E17" s="321">
        <v>15</v>
      </c>
      <c r="F17" s="308">
        <v>79.49</v>
      </c>
      <c r="G17" s="321">
        <v>14</v>
      </c>
      <c r="H17" s="296"/>
      <c r="I17" s="306" t="s">
        <v>187</v>
      </c>
      <c r="J17" s="307" t="s">
        <v>164</v>
      </c>
      <c r="K17" s="308">
        <v>48.8</v>
      </c>
      <c r="L17" s="321">
        <v>30</v>
      </c>
      <c r="M17" s="309">
        <v>52</v>
      </c>
      <c r="N17" s="324">
        <v>30</v>
      </c>
    </row>
    <row r="18" spans="2:14" ht="14.25">
      <c r="B18" t="s">
        <v>188</v>
      </c>
      <c r="E18" s="316"/>
      <c r="G18" s="316"/>
      <c r="I18" s="97"/>
      <c r="L18" s="316"/>
      <c r="N18" s="316"/>
    </row>
    <row r="20" ht="14.25">
      <c r="B20" t="s">
        <v>140</v>
      </c>
    </row>
    <row r="21" spans="1:7" ht="24">
      <c r="A21" s="81">
        <v>0</v>
      </c>
      <c r="B21" s="306" t="s">
        <v>141</v>
      </c>
      <c r="C21" s="306" t="s">
        <v>189</v>
      </c>
      <c r="D21" s="306" t="s">
        <v>9</v>
      </c>
      <c r="E21" s="301"/>
      <c r="F21" s="335" t="s">
        <v>10</v>
      </c>
      <c r="G21" s="318"/>
    </row>
    <row r="22" spans="1:7" ht="14.25">
      <c r="A22" s="2">
        <v>2</v>
      </c>
      <c r="B22" s="301" t="s">
        <v>145</v>
      </c>
      <c r="C22" s="302">
        <v>1996</v>
      </c>
      <c r="D22" s="303">
        <v>76.3</v>
      </c>
      <c r="E22" s="320">
        <v>1</v>
      </c>
      <c r="F22" s="334">
        <v>81.8</v>
      </c>
      <c r="G22" s="336">
        <v>2</v>
      </c>
    </row>
    <row r="23" spans="1:7" ht="14.25">
      <c r="A23" s="333">
        <v>27</v>
      </c>
      <c r="B23" s="301" t="s">
        <v>147</v>
      </c>
      <c r="C23" s="302" t="s">
        <v>148</v>
      </c>
      <c r="D23" s="303">
        <v>76.2</v>
      </c>
      <c r="E23" s="321">
        <v>2</v>
      </c>
      <c r="F23" s="303">
        <v>80.6</v>
      </c>
      <c r="G23" s="322">
        <v>8</v>
      </c>
    </row>
    <row r="24" spans="1:7" ht="14.25">
      <c r="A24" s="333">
        <v>29</v>
      </c>
      <c r="B24" s="301" t="s">
        <v>151</v>
      </c>
      <c r="C24" s="302">
        <v>1996</v>
      </c>
      <c r="D24" s="304">
        <v>75.91</v>
      </c>
      <c r="E24" s="321">
        <v>3</v>
      </c>
      <c r="F24" s="304">
        <v>81.18</v>
      </c>
      <c r="G24" s="322">
        <v>5</v>
      </c>
    </row>
    <row r="25" spans="1:7" ht="14.25">
      <c r="A25" s="2">
        <v>6</v>
      </c>
      <c r="B25" s="301" t="s">
        <v>153</v>
      </c>
      <c r="C25" s="302">
        <v>1995</v>
      </c>
      <c r="D25" s="303">
        <v>75.5</v>
      </c>
      <c r="E25" s="321">
        <v>4</v>
      </c>
      <c r="F25" s="303">
        <v>79.5</v>
      </c>
      <c r="G25" s="322">
        <v>13</v>
      </c>
    </row>
    <row r="26" spans="1:7" ht="14.25">
      <c r="A26" s="2">
        <v>7</v>
      </c>
      <c r="B26" s="301" t="s">
        <v>157</v>
      </c>
      <c r="C26" s="302">
        <v>1995</v>
      </c>
      <c r="D26" s="303">
        <v>75.4</v>
      </c>
      <c r="E26" s="321">
        <v>5</v>
      </c>
      <c r="F26" s="303">
        <v>81.3</v>
      </c>
      <c r="G26" s="322">
        <v>4</v>
      </c>
    </row>
    <row r="27" spans="1:7" ht="14.25">
      <c r="A27" s="333">
        <v>22</v>
      </c>
      <c r="B27" s="301" t="s">
        <v>162</v>
      </c>
      <c r="C27" s="302" t="s">
        <v>150</v>
      </c>
      <c r="D27" s="304">
        <v>75.3</v>
      </c>
      <c r="E27" s="321">
        <v>6</v>
      </c>
      <c r="F27" s="304">
        <v>81.7</v>
      </c>
      <c r="G27" s="322">
        <v>3</v>
      </c>
    </row>
    <row r="28" spans="1:7" ht="14.25">
      <c r="A28" s="2">
        <v>13</v>
      </c>
      <c r="B28" s="301" t="s">
        <v>165</v>
      </c>
      <c r="C28" s="302">
        <v>1994</v>
      </c>
      <c r="D28" s="304">
        <v>75.04</v>
      </c>
      <c r="E28" s="321">
        <v>7</v>
      </c>
      <c r="F28" s="304">
        <v>80.94</v>
      </c>
      <c r="G28" s="322">
        <v>6</v>
      </c>
    </row>
    <row r="29" spans="1:7" ht="14.25">
      <c r="A29" s="333">
        <v>28</v>
      </c>
      <c r="B29" s="301" t="s">
        <v>167</v>
      </c>
      <c r="C29" s="302">
        <v>1995</v>
      </c>
      <c r="D29" s="304">
        <v>74.8</v>
      </c>
      <c r="E29" s="321">
        <v>8</v>
      </c>
      <c r="F29" s="304">
        <v>80.82</v>
      </c>
      <c r="G29" s="322">
        <v>7</v>
      </c>
    </row>
    <row r="30" spans="1:7" ht="14.25">
      <c r="A30" s="333">
        <v>21</v>
      </c>
      <c r="B30" s="301" t="s">
        <v>169</v>
      </c>
      <c r="C30" s="302" t="s">
        <v>150</v>
      </c>
      <c r="D30" s="304">
        <v>74.63</v>
      </c>
      <c r="E30" s="321">
        <v>9</v>
      </c>
      <c r="F30" s="304">
        <v>80.41</v>
      </c>
      <c r="G30" s="322">
        <v>10</v>
      </c>
    </row>
    <row r="31" spans="1:7" ht="14.25">
      <c r="A31" s="333">
        <v>23</v>
      </c>
      <c r="B31" s="301" t="s">
        <v>171</v>
      </c>
      <c r="C31" s="302">
        <v>1993</v>
      </c>
      <c r="D31" s="304">
        <v>74.06</v>
      </c>
      <c r="E31" s="321">
        <v>10</v>
      </c>
      <c r="F31" s="304">
        <v>80.53</v>
      </c>
      <c r="G31" s="322">
        <v>9</v>
      </c>
    </row>
    <row r="32" spans="1:7" ht="14.25">
      <c r="A32" s="333">
        <v>30</v>
      </c>
      <c r="B32" s="301" t="s">
        <v>173</v>
      </c>
      <c r="C32" s="302">
        <v>1995</v>
      </c>
      <c r="D32" s="304">
        <v>74.06</v>
      </c>
      <c r="E32" s="321">
        <v>11</v>
      </c>
      <c r="F32" s="304">
        <v>79.32</v>
      </c>
      <c r="G32" s="322">
        <v>15</v>
      </c>
    </row>
    <row r="33" spans="1:7" ht="14.25">
      <c r="A33" s="333">
        <v>19</v>
      </c>
      <c r="B33" s="301" t="s">
        <v>175</v>
      </c>
      <c r="C33" s="302">
        <v>1996</v>
      </c>
      <c r="D33" s="303">
        <v>74</v>
      </c>
      <c r="E33" s="321">
        <v>12</v>
      </c>
      <c r="F33" s="303">
        <v>81.9</v>
      </c>
      <c r="G33" s="322">
        <v>1</v>
      </c>
    </row>
    <row r="34" spans="1:7" ht="14.25">
      <c r="A34" s="333">
        <v>18</v>
      </c>
      <c r="B34" s="301" t="s">
        <v>179</v>
      </c>
      <c r="C34" s="302">
        <v>1995</v>
      </c>
      <c r="D34" s="304">
        <v>73.54</v>
      </c>
      <c r="E34" s="321">
        <v>13</v>
      </c>
      <c r="F34" s="304">
        <v>80.05</v>
      </c>
      <c r="G34" s="322">
        <v>12</v>
      </c>
    </row>
    <row r="35" spans="1:7" ht="14.25">
      <c r="A35" s="2">
        <v>14</v>
      </c>
      <c r="B35" s="301" t="s">
        <v>181</v>
      </c>
      <c r="C35" s="302" t="s">
        <v>182</v>
      </c>
      <c r="D35" s="304">
        <v>73.44</v>
      </c>
      <c r="E35" s="321">
        <v>14</v>
      </c>
      <c r="F35" s="304">
        <v>79.11</v>
      </c>
      <c r="G35" s="322">
        <v>16</v>
      </c>
    </row>
    <row r="36" spans="1:7" ht="14.25">
      <c r="A36" s="333">
        <v>20</v>
      </c>
      <c r="B36" s="301" t="s">
        <v>185</v>
      </c>
      <c r="C36" s="302" t="s">
        <v>186</v>
      </c>
      <c r="D36" s="304">
        <v>72.99</v>
      </c>
      <c r="E36" s="321">
        <v>15</v>
      </c>
      <c r="F36" s="304">
        <v>79.49</v>
      </c>
      <c r="G36" s="322">
        <v>14</v>
      </c>
    </row>
    <row r="37" spans="1:7" ht="14.25">
      <c r="A37" s="333">
        <v>26</v>
      </c>
      <c r="B37" s="306" t="s">
        <v>146</v>
      </c>
      <c r="C37" s="307">
        <v>1995</v>
      </c>
      <c r="D37" s="308">
        <v>72.79</v>
      </c>
      <c r="E37" s="321">
        <v>16</v>
      </c>
      <c r="F37" s="308">
        <v>80.21</v>
      </c>
      <c r="G37" s="322">
        <v>11</v>
      </c>
    </row>
    <row r="38" spans="1:7" ht="14.25">
      <c r="A38" s="296">
        <v>25</v>
      </c>
      <c r="B38" s="295" t="s">
        <v>149</v>
      </c>
      <c r="C38" s="298" t="s">
        <v>150</v>
      </c>
      <c r="D38" s="299">
        <v>72.62</v>
      </c>
      <c r="E38" s="321">
        <v>17</v>
      </c>
      <c r="F38" s="300">
        <v>77.82</v>
      </c>
      <c r="G38" s="322">
        <v>19</v>
      </c>
    </row>
    <row r="39" spans="1:7" ht="14.25">
      <c r="A39" s="81">
        <v>8</v>
      </c>
      <c r="B39" s="301" t="s">
        <v>152</v>
      </c>
      <c r="C39" s="302">
        <v>1994</v>
      </c>
      <c r="D39" s="304">
        <v>72.4</v>
      </c>
      <c r="E39" s="321">
        <v>18</v>
      </c>
      <c r="F39" s="305">
        <v>79</v>
      </c>
      <c r="G39" s="322">
        <v>17</v>
      </c>
    </row>
    <row r="40" spans="1:7" ht="14.25">
      <c r="A40" s="296">
        <v>24</v>
      </c>
      <c r="B40" s="301" t="s">
        <v>156</v>
      </c>
      <c r="C40" s="302">
        <v>1995</v>
      </c>
      <c r="D40" s="304">
        <v>70</v>
      </c>
      <c r="E40" s="321">
        <v>19</v>
      </c>
      <c r="F40" s="305">
        <v>77</v>
      </c>
      <c r="G40" s="322">
        <v>20</v>
      </c>
    </row>
    <row r="41" spans="1:7" ht="14.25">
      <c r="A41" s="81">
        <v>12</v>
      </c>
      <c r="B41" s="301" t="s">
        <v>160</v>
      </c>
      <c r="C41" s="302" t="s">
        <v>161</v>
      </c>
      <c r="D41" s="304">
        <v>69.6</v>
      </c>
      <c r="E41" s="321">
        <v>20</v>
      </c>
      <c r="F41" s="305">
        <v>78.5</v>
      </c>
      <c r="G41" s="322">
        <v>18</v>
      </c>
    </row>
    <row r="42" spans="1:7" ht="14.25">
      <c r="A42" s="81">
        <v>9</v>
      </c>
      <c r="B42" s="301" t="s">
        <v>163</v>
      </c>
      <c r="C42" s="302" t="s">
        <v>164</v>
      </c>
      <c r="D42" s="304">
        <v>68.5</v>
      </c>
      <c r="E42" s="321">
        <v>21</v>
      </c>
      <c r="F42" s="305">
        <v>74.5</v>
      </c>
      <c r="G42" s="322">
        <v>23</v>
      </c>
    </row>
    <row r="43" spans="1:7" ht="14.25">
      <c r="A43" s="81">
        <v>11</v>
      </c>
      <c r="B43" s="301" t="s">
        <v>166</v>
      </c>
      <c r="C43" s="302" t="s">
        <v>161</v>
      </c>
      <c r="D43" s="304">
        <v>68.42</v>
      </c>
      <c r="E43" s="321">
        <v>22</v>
      </c>
      <c r="F43" s="305">
        <v>75.59</v>
      </c>
      <c r="G43" s="322">
        <v>22</v>
      </c>
    </row>
    <row r="44" spans="1:7" ht="14.25">
      <c r="A44" s="81">
        <v>3</v>
      </c>
      <c r="B44" s="301" t="s">
        <v>168</v>
      </c>
      <c r="C44" s="302">
        <v>1991</v>
      </c>
      <c r="D44" s="304">
        <v>67.66</v>
      </c>
      <c r="E44" s="321">
        <v>23</v>
      </c>
      <c r="F44" s="305">
        <v>75.67</v>
      </c>
      <c r="G44" s="322">
        <v>21</v>
      </c>
    </row>
    <row r="45" spans="1:7" ht="14.25">
      <c r="A45" s="81">
        <v>1</v>
      </c>
      <c r="B45" s="301" t="s">
        <v>170</v>
      </c>
      <c r="C45" s="302" t="s">
        <v>164</v>
      </c>
      <c r="D45" s="304">
        <v>66.7</v>
      </c>
      <c r="E45" s="321">
        <v>24</v>
      </c>
      <c r="F45" s="305">
        <v>70.5</v>
      </c>
      <c r="G45" s="322">
        <v>26</v>
      </c>
    </row>
    <row r="46" spans="1:7" ht="14.25">
      <c r="A46" s="81">
        <v>10</v>
      </c>
      <c r="B46" s="301" t="s">
        <v>172</v>
      </c>
      <c r="C46" s="302">
        <v>1996</v>
      </c>
      <c r="D46" s="304">
        <v>64.12</v>
      </c>
      <c r="E46" s="321">
        <v>25</v>
      </c>
      <c r="F46" s="305">
        <v>70.64</v>
      </c>
      <c r="G46" s="322">
        <v>25</v>
      </c>
    </row>
    <row r="47" spans="1:7" ht="14.25">
      <c r="A47" s="296">
        <v>16</v>
      </c>
      <c r="B47" s="301" t="s">
        <v>174</v>
      </c>
      <c r="C47" s="302" t="s">
        <v>164</v>
      </c>
      <c r="D47" s="304">
        <v>62.4</v>
      </c>
      <c r="E47" s="321">
        <v>26</v>
      </c>
      <c r="F47" s="305">
        <v>64.8</v>
      </c>
      <c r="G47" s="322">
        <v>27</v>
      </c>
    </row>
    <row r="48" spans="1:7" ht="14.25">
      <c r="A48" s="81">
        <v>5</v>
      </c>
      <c r="B48" s="301" t="s">
        <v>178</v>
      </c>
      <c r="C48" s="302" t="s">
        <v>164</v>
      </c>
      <c r="D48" s="304">
        <v>61</v>
      </c>
      <c r="E48" s="321">
        <v>27</v>
      </c>
      <c r="F48" s="305">
        <v>64.5</v>
      </c>
      <c r="G48" s="322">
        <v>28</v>
      </c>
    </row>
    <row r="49" spans="1:7" ht="14.25">
      <c r="A49" s="81">
        <v>15</v>
      </c>
      <c r="B49" s="301" t="s">
        <v>180</v>
      </c>
      <c r="C49" s="302">
        <v>1995</v>
      </c>
      <c r="D49" s="304">
        <v>58.27</v>
      </c>
      <c r="E49" s="321">
        <v>28</v>
      </c>
      <c r="F49" s="305">
        <v>71.7</v>
      </c>
      <c r="G49" s="322">
        <v>24</v>
      </c>
    </row>
    <row r="50" spans="1:7" ht="14.25">
      <c r="A50" s="81">
        <v>4</v>
      </c>
      <c r="B50" s="301" t="s">
        <v>183</v>
      </c>
      <c r="C50" s="302" t="s">
        <v>184</v>
      </c>
      <c r="D50" s="304">
        <v>57.7</v>
      </c>
      <c r="E50" s="321">
        <v>29</v>
      </c>
      <c r="F50" s="305">
        <v>58.1</v>
      </c>
      <c r="G50" s="322">
        <v>29</v>
      </c>
    </row>
    <row r="51" spans="1:7" ht="14.25">
      <c r="A51" s="296">
        <v>17</v>
      </c>
      <c r="B51" s="301" t="s">
        <v>187</v>
      </c>
      <c r="C51" s="302" t="s">
        <v>164</v>
      </c>
      <c r="D51" s="304">
        <v>48.8</v>
      </c>
      <c r="E51" s="321">
        <v>30</v>
      </c>
      <c r="F51" s="305">
        <v>52</v>
      </c>
      <c r="G51" s="322">
        <v>30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1">
      <selection activeCell="A2" sqref="A2"/>
    </sheetView>
  </sheetViews>
  <sheetFormatPr defaultColWidth="8.796875" defaultRowHeight="15"/>
  <cols>
    <col min="1" max="1" width="15.59765625" style="0" customWidth="1"/>
    <col min="2" max="16384" width="11" style="0" customWidth="1"/>
  </cols>
  <sheetData>
    <row r="1" ht="14.25">
      <c r="A1" s="4" t="s">
        <v>190</v>
      </c>
    </row>
    <row r="2" spans="1:5" ht="15" thickBot="1">
      <c r="A2" s="5"/>
      <c r="B2" s="5"/>
      <c r="C2" s="5"/>
      <c r="D2" s="5"/>
      <c r="E2" s="69" t="s">
        <v>107</v>
      </c>
    </row>
    <row r="3" spans="1:5" ht="27.75" customHeight="1" thickTop="1">
      <c r="A3" s="72" t="s">
        <v>95</v>
      </c>
      <c r="B3" s="72" t="s">
        <v>191</v>
      </c>
      <c r="C3" s="72">
        <v>8</v>
      </c>
      <c r="D3" s="72">
        <v>9</v>
      </c>
      <c r="E3" s="73">
        <v>10</v>
      </c>
    </row>
    <row r="4" spans="1:5" ht="14.25">
      <c r="A4" s="6"/>
      <c r="D4" s="74" t="s">
        <v>91</v>
      </c>
      <c r="E4" s="372" t="s">
        <v>91</v>
      </c>
    </row>
    <row r="5" spans="1:7" ht="14.25">
      <c r="A5" s="29" t="s">
        <v>52</v>
      </c>
      <c r="B5" s="39">
        <v>8221</v>
      </c>
      <c r="C5" s="39">
        <v>8649</v>
      </c>
      <c r="D5" s="39">
        <v>9214</v>
      </c>
      <c r="E5" s="39">
        <f>SUM(E6:E19)</f>
        <v>9511</v>
      </c>
      <c r="G5" t="s">
        <v>91</v>
      </c>
    </row>
    <row r="6" spans="1:7" ht="14.25">
      <c r="A6" s="28" t="s">
        <v>170</v>
      </c>
      <c r="B6" s="15">
        <v>1563</v>
      </c>
      <c r="C6" s="15">
        <v>1780</v>
      </c>
      <c r="D6" s="15">
        <v>2072</v>
      </c>
      <c r="E6" s="39">
        <v>2339</v>
      </c>
      <c r="G6" t="s">
        <v>91</v>
      </c>
    </row>
    <row r="7" spans="1:7" ht="14.25">
      <c r="A7" s="28" t="s">
        <v>192</v>
      </c>
      <c r="B7" s="15">
        <v>2133</v>
      </c>
      <c r="C7" s="15">
        <v>2103</v>
      </c>
      <c r="D7" s="15">
        <v>2087</v>
      </c>
      <c r="E7" s="292">
        <v>2087</v>
      </c>
      <c r="G7" t="s">
        <v>91</v>
      </c>
    </row>
    <row r="8" spans="1:7" ht="14.25">
      <c r="A8" s="28" t="s">
        <v>193</v>
      </c>
      <c r="B8" s="15">
        <v>1673</v>
      </c>
      <c r="C8" s="15">
        <v>1697</v>
      </c>
      <c r="D8" s="15">
        <v>1569</v>
      </c>
      <c r="E8" s="39">
        <v>1772</v>
      </c>
      <c r="G8" t="s">
        <v>91</v>
      </c>
    </row>
    <row r="9" spans="1:7" ht="14.25">
      <c r="A9" s="28" t="s">
        <v>172</v>
      </c>
      <c r="B9" s="15">
        <v>1145</v>
      </c>
      <c r="C9" s="15">
        <v>1330</v>
      </c>
      <c r="D9" s="15">
        <v>1725</v>
      </c>
      <c r="E9" s="39">
        <v>1552</v>
      </c>
      <c r="G9" t="s">
        <v>91</v>
      </c>
    </row>
    <row r="10" spans="1:7" ht="14.25">
      <c r="A10" s="28" t="s">
        <v>194</v>
      </c>
      <c r="B10" s="15">
        <v>381</v>
      </c>
      <c r="C10" s="15">
        <v>366</v>
      </c>
      <c r="D10" s="15">
        <v>381</v>
      </c>
      <c r="E10" s="39">
        <v>398</v>
      </c>
      <c r="G10" t="s">
        <v>91</v>
      </c>
    </row>
    <row r="11" spans="1:7" ht="14.25">
      <c r="A11" s="28" t="s">
        <v>195</v>
      </c>
      <c r="B11" s="15">
        <v>191</v>
      </c>
      <c r="C11" s="15">
        <v>176</v>
      </c>
      <c r="D11" s="15">
        <v>204</v>
      </c>
      <c r="E11" s="39">
        <v>187</v>
      </c>
      <c r="G11" t="s">
        <v>91</v>
      </c>
    </row>
    <row r="12" spans="1:7" ht="14.25">
      <c r="A12" s="28" t="s">
        <v>196</v>
      </c>
      <c r="B12" s="15">
        <v>147</v>
      </c>
      <c r="C12" s="15">
        <v>179</v>
      </c>
      <c r="D12" s="15">
        <v>174</v>
      </c>
      <c r="E12" s="39">
        <v>181</v>
      </c>
      <c r="G12" t="s">
        <v>91</v>
      </c>
    </row>
    <row r="13" spans="1:7" ht="14.25">
      <c r="A13" s="28" t="s">
        <v>157</v>
      </c>
      <c r="B13" s="15">
        <v>109</v>
      </c>
      <c r="C13" s="15">
        <v>105</v>
      </c>
      <c r="D13" s="15">
        <v>122</v>
      </c>
      <c r="E13" s="39">
        <v>136</v>
      </c>
      <c r="G13" t="s">
        <v>91</v>
      </c>
    </row>
    <row r="14" spans="1:7" ht="14.25">
      <c r="A14" s="28" t="s">
        <v>178</v>
      </c>
      <c r="B14" s="15">
        <v>85</v>
      </c>
      <c r="C14" s="15">
        <v>82</v>
      </c>
      <c r="D14" s="15">
        <v>97</v>
      </c>
      <c r="E14" s="39">
        <v>98</v>
      </c>
      <c r="G14" t="s">
        <v>91</v>
      </c>
    </row>
    <row r="15" spans="1:7" ht="14.25">
      <c r="A15" s="28" t="s">
        <v>197</v>
      </c>
      <c r="B15" s="15">
        <v>82</v>
      </c>
      <c r="C15" s="15">
        <v>94</v>
      </c>
      <c r="D15" s="15">
        <v>92</v>
      </c>
      <c r="E15" s="39">
        <v>93</v>
      </c>
      <c r="G15" t="s">
        <v>91</v>
      </c>
    </row>
    <row r="16" spans="1:7" ht="14.25">
      <c r="A16" s="28" t="s">
        <v>198</v>
      </c>
      <c r="B16" s="15">
        <v>79</v>
      </c>
      <c r="C16" s="15">
        <v>85</v>
      </c>
      <c r="D16" s="15">
        <v>88</v>
      </c>
      <c r="E16" s="39">
        <v>70</v>
      </c>
      <c r="G16" t="s">
        <v>91</v>
      </c>
    </row>
    <row r="17" spans="1:7" ht="14.25">
      <c r="A17" s="28" t="s">
        <v>165</v>
      </c>
      <c r="B17" s="15">
        <v>58</v>
      </c>
      <c r="C17" s="15">
        <v>60</v>
      </c>
      <c r="D17" s="15">
        <v>67</v>
      </c>
      <c r="E17" s="39">
        <v>62</v>
      </c>
      <c r="F17" s="74" t="s">
        <v>1</v>
      </c>
      <c r="G17" t="s">
        <v>91</v>
      </c>
    </row>
    <row r="18" spans="1:7" ht="16.5" customHeight="1">
      <c r="A18" s="28" t="s">
        <v>199</v>
      </c>
      <c r="B18" s="15">
        <v>117</v>
      </c>
      <c r="C18" s="15">
        <v>103</v>
      </c>
      <c r="D18" s="15">
        <v>59</v>
      </c>
      <c r="E18" s="39">
        <v>59</v>
      </c>
      <c r="G18" t="s">
        <v>91</v>
      </c>
    </row>
    <row r="19" spans="1:7" ht="16.5" customHeight="1">
      <c r="A19" s="28" t="s">
        <v>125</v>
      </c>
      <c r="B19" s="18">
        <v>458</v>
      </c>
      <c r="C19" s="18">
        <v>489</v>
      </c>
      <c r="D19" s="18">
        <v>477</v>
      </c>
      <c r="E19" s="39">
        <v>477</v>
      </c>
      <c r="G19" t="s">
        <v>91</v>
      </c>
    </row>
    <row r="20" spans="1:7" ht="14.25">
      <c r="A20" s="23"/>
      <c r="B20" s="24"/>
      <c r="C20" s="24"/>
      <c r="D20" s="24"/>
      <c r="E20" s="24"/>
      <c r="G20" t="s">
        <v>91</v>
      </c>
    </row>
    <row r="21" spans="1:7" ht="14.25">
      <c r="A21" t="s">
        <v>200</v>
      </c>
      <c r="G21" t="s">
        <v>91</v>
      </c>
    </row>
    <row r="22" spans="1:7" ht="14.25">
      <c r="A22" t="s">
        <v>201</v>
      </c>
      <c r="G22" t="s">
        <v>91</v>
      </c>
    </row>
    <row r="23" ht="14.25">
      <c r="G23" t="s">
        <v>91</v>
      </c>
    </row>
    <row r="24" spans="3:7" ht="14.25">
      <c r="C24" s="74"/>
      <c r="G24" t="s">
        <v>91</v>
      </c>
    </row>
    <row r="25" ht="14.25">
      <c r="G25" t="s">
        <v>91</v>
      </c>
    </row>
    <row r="26" ht="14.25">
      <c r="G26" t="s">
        <v>91</v>
      </c>
    </row>
    <row r="27" ht="14.25">
      <c r="G27" t="s">
        <v>91</v>
      </c>
    </row>
    <row r="28" ht="14.25">
      <c r="G28" t="s">
        <v>91</v>
      </c>
    </row>
    <row r="29" ht="14.25">
      <c r="G29" t="s">
        <v>91</v>
      </c>
    </row>
    <row r="30" ht="14.25">
      <c r="G30" t="s">
        <v>91</v>
      </c>
    </row>
    <row r="31" ht="14.25">
      <c r="G31" t="s">
        <v>91</v>
      </c>
    </row>
    <row r="32" ht="14.25">
      <c r="G32" t="s">
        <v>91</v>
      </c>
    </row>
    <row r="33" ht="14.25">
      <c r="G33" t="s">
        <v>91</v>
      </c>
    </row>
    <row r="34" ht="14.25">
      <c r="G34" t="s">
        <v>91</v>
      </c>
    </row>
    <row r="35" ht="14.25">
      <c r="G35" t="s">
        <v>91</v>
      </c>
    </row>
    <row r="36" ht="14.25">
      <c r="G36" t="s">
        <v>91</v>
      </c>
    </row>
    <row r="37" ht="14.25">
      <c r="G37" t="s">
        <v>91</v>
      </c>
    </row>
    <row r="38" ht="14.25">
      <c r="G38" t="s">
        <v>91</v>
      </c>
    </row>
    <row r="39" ht="14.25">
      <c r="G39" t="s">
        <v>91</v>
      </c>
    </row>
    <row r="40" ht="14.25">
      <c r="G40" t="s">
        <v>91</v>
      </c>
    </row>
    <row r="41" ht="14.25">
      <c r="G41" t="s">
        <v>91</v>
      </c>
    </row>
    <row r="42" ht="14.25">
      <c r="G42" t="s">
        <v>91</v>
      </c>
    </row>
    <row r="43" ht="14.25">
      <c r="G43" t="s">
        <v>91</v>
      </c>
    </row>
    <row r="44" ht="14.25">
      <c r="G44" t="s">
        <v>91</v>
      </c>
    </row>
    <row r="45" ht="14.25">
      <c r="G45" t="s">
        <v>91</v>
      </c>
    </row>
    <row r="46" ht="14.25">
      <c r="G46" t="s">
        <v>91</v>
      </c>
    </row>
    <row r="47" ht="14.25">
      <c r="G47" t="s">
        <v>91</v>
      </c>
    </row>
    <row r="48" ht="14.25">
      <c r="G48" t="s">
        <v>91</v>
      </c>
    </row>
    <row r="49" ht="14.25">
      <c r="G49" t="s">
        <v>91</v>
      </c>
    </row>
    <row r="50" ht="14.25">
      <c r="G50" t="s">
        <v>91</v>
      </c>
    </row>
    <row r="51" ht="14.25">
      <c r="G51" t="s">
        <v>91</v>
      </c>
    </row>
    <row r="52" ht="14.25">
      <c r="G52" t="s">
        <v>91</v>
      </c>
    </row>
    <row r="53" ht="14.25">
      <c r="G53" t="s">
        <v>91</v>
      </c>
    </row>
    <row r="54" ht="14.25">
      <c r="G54" t="s">
        <v>91</v>
      </c>
    </row>
    <row r="55" ht="14.25">
      <c r="G55" t="s">
        <v>91</v>
      </c>
    </row>
    <row r="56" ht="14.25">
      <c r="G56" t="s">
        <v>91</v>
      </c>
    </row>
    <row r="57" ht="14.25">
      <c r="G57" t="s">
        <v>91</v>
      </c>
    </row>
    <row r="58" ht="14.25">
      <c r="G58" t="s">
        <v>91</v>
      </c>
    </row>
    <row r="59" ht="14.25">
      <c r="G59" t="s">
        <v>91</v>
      </c>
    </row>
    <row r="60" ht="14.25">
      <c r="G60" t="s">
        <v>91</v>
      </c>
    </row>
    <row r="61" ht="14.25">
      <c r="G61" t="s">
        <v>91</v>
      </c>
    </row>
    <row r="62" ht="14.25">
      <c r="G62" t="s">
        <v>91</v>
      </c>
    </row>
    <row r="63" ht="14.25">
      <c r="G63" t="s">
        <v>91</v>
      </c>
    </row>
    <row r="64" ht="14.25">
      <c r="G64" t="s">
        <v>91</v>
      </c>
    </row>
    <row r="65" ht="14.25">
      <c r="G65" t="s">
        <v>91</v>
      </c>
    </row>
    <row r="66" ht="14.25">
      <c r="G66" t="s">
        <v>91</v>
      </c>
    </row>
    <row r="67" ht="14.25">
      <c r="G67" t="s">
        <v>91</v>
      </c>
    </row>
    <row r="68" ht="14.25">
      <c r="G68" t="s">
        <v>91</v>
      </c>
    </row>
    <row r="69" ht="14.25">
      <c r="G69" t="s">
        <v>91</v>
      </c>
    </row>
    <row r="70" ht="14.25">
      <c r="G70" t="s">
        <v>91</v>
      </c>
    </row>
    <row r="71" ht="14.25">
      <c r="G71" t="s">
        <v>91</v>
      </c>
    </row>
    <row r="72" ht="14.25">
      <c r="G72" t="s">
        <v>91</v>
      </c>
    </row>
    <row r="73" ht="14.25">
      <c r="G73" t="s">
        <v>91</v>
      </c>
    </row>
    <row r="74" ht="14.25">
      <c r="G74" t="s">
        <v>91</v>
      </c>
    </row>
    <row r="75" ht="14.25">
      <c r="G75" t="s">
        <v>91</v>
      </c>
    </row>
    <row r="76" ht="14.25">
      <c r="G76" t="s">
        <v>91</v>
      </c>
    </row>
    <row r="77" ht="14.25">
      <c r="G77" t="s">
        <v>91</v>
      </c>
    </row>
    <row r="78" ht="14.25">
      <c r="G78" t="s">
        <v>91</v>
      </c>
    </row>
    <row r="79" ht="14.25">
      <c r="G79" t="s">
        <v>91</v>
      </c>
    </row>
    <row r="80" ht="14.25">
      <c r="G80" t="s">
        <v>91</v>
      </c>
    </row>
    <row r="81" ht="14.25">
      <c r="G81" t="s">
        <v>91</v>
      </c>
    </row>
    <row r="82" ht="14.25">
      <c r="G82" t="s">
        <v>91</v>
      </c>
    </row>
    <row r="83" ht="14.25">
      <c r="G83" t="s">
        <v>91</v>
      </c>
    </row>
    <row r="84" ht="14.25">
      <c r="G84" t="s">
        <v>91</v>
      </c>
    </row>
    <row r="85" ht="14.25">
      <c r="G85" t="s">
        <v>91</v>
      </c>
    </row>
    <row r="86" ht="14.25">
      <c r="G86" t="s">
        <v>91</v>
      </c>
    </row>
    <row r="87" ht="14.25">
      <c r="G87" t="s">
        <v>91</v>
      </c>
    </row>
    <row r="88" ht="14.25">
      <c r="G88" t="s">
        <v>91</v>
      </c>
    </row>
    <row r="89" ht="14.25">
      <c r="G89" t="s">
        <v>91</v>
      </c>
    </row>
    <row r="90" ht="14.25">
      <c r="G90" t="s">
        <v>91</v>
      </c>
    </row>
    <row r="91" ht="14.25">
      <c r="G91" t="s">
        <v>91</v>
      </c>
    </row>
    <row r="92" ht="14.25">
      <c r="G92" t="s">
        <v>91</v>
      </c>
    </row>
    <row r="93" ht="14.25">
      <c r="G93" t="s">
        <v>91</v>
      </c>
    </row>
    <row r="94" ht="14.25">
      <c r="G94" t="s">
        <v>91</v>
      </c>
    </row>
    <row r="95" ht="14.25">
      <c r="G95" t="s">
        <v>91</v>
      </c>
    </row>
    <row r="96" ht="14.25">
      <c r="G96" t="s">
        <v>91</v>
      </c>
    </row>
    <row r="97" ht="14.25">
      <c r="G97" t="s">
        <v>91</v>
      </c>
    </row>
    <row r="98" ht="14.25">
      <c r="G98" t="s">
        <v>91</v>
      </c>
    </row>
    <row r="99" ht="14.25">
      <c r="G99" t="s">
        <v>91</v>
      </c>
    </row>
    <row r="100" ht="14.25">
      <c r="G100" t="s">
        <v>91</v>
      </c>
    </row>
    <row r="101" ht="14.25">
      <c r="G101" t="s">
        <v>91</v>
      </c>
    </row>
    <row r="102" ht="14.25">
      <c r="G102" t="s">
        <v>91</v>
      </c>
    </row>
    <row r="103" ht="14.25">
      <c r="G103" t="s">
        <v>91</v>
      </c>
    </row>
    <row r="104" ht="14.25">
      <c r="G104" t="s">
        <v>91</v>
      </c>
    </row>
    <row r="105" ht="14.25">
      <c r="G105" t="s">
        <v>91</v>
      </c>
    </row>
    <row r="106" ht="14.25">
      <c r="G106" t="s">
        <v>91</v>
      </c>
    </row>
    <row r="107" ht="14.25">
      <c r="G107" t="s">
        <v>91</v>
      </c>
    </row>
    <row r="108" ht="14.25">
      <c r="G108" t="s">
        <v>91</v>
      </c>
    </row>
    <row r="109" ht="14.25">
      <c r="G109" t="s">
        <v>91</v>
      </c>
    </row>
    <row r="110" ht="14.25">
      <c r="G110" t="s">
        <v>91</v>
      </c>
    </row>
    <row r="111" ht="14.25">
      <c r="G111" t="s">
        <v>91</v>
      </c>
    </row>
    <row r="112" ht="14.25">
      <c r="G112" t="s">
        <v>91</v>
      </c>
    </row>
    <row r="113" ht="14.25">
      <c r="G113" t="s">
        <v>91</v>
      </c>
    </row>
    <row r="114" ht="14.25">
      <c r="G114" t="s">
        <v>91</v>
      </c>
    </row>
    <row r="115" ht="14.25">
      <c r="G115" t="s">
        <v>91</v>
      </c>
    </row>
    <row r="116" ht="14.25">
      <c r="G116" t="s">
        <v>91</v>
      </c>
    </row>
    <row r="117" ht="14.25">
      <c r="G117" t="s">
        <v>91</v>
      </c>
    </row>
    <row r="118" ht="14.25">
      <c r="G118" t="s">
        <v>91</v>
      </c>
    </row>
    <row r="119" ht="14.25">
      <c r="G119" t="s">
        <v>91</v>
      </c>
    </row>
    <row r="120" ht="14.25">
      <c r="G120" t="s">
        <v>91</v>
      </c>
    </row>
    <row r="121" ht="14.25">
      <c r="G121" t="s">
        <v>91</v>
      </c>
    </row>
    <row r="122" ht="14.25">
      <c r="G122" t="s">
        <v>91</v>
      </c>
    </row>
    <row r="123" ht="14.25">
      <c r="G123" t="s">
        <v>91</v>
      </c>
    </row>
    <row r="124" ht="14.25">
      <c r="G124" t="s">
        <v>91</v>
      </c>
    </row>
    <row r="125" ht="14.25">
      <c r="G125" t="s">
        <v>91</v>
      </c>
    </row>
    <row r="126" ht="14.25">
      <c r="G126" t="s">
        <v>91</v>
      </c>
    </row>
    <row r="127" ht="14.25">
      <c r="G127" t="s">
        <v>91</v>
      </c>
    </row>
    <row r="128" ht="14.25">
      <c r="G128" t="s">
        <v>91</v>
      </c>
    </row>
    <row r="129" ht="14.25">
      <c r="G129" t="s">
        <v>91</v>
      </c>
    </row>
    <row r="130" ht="14.25">
      <c r="G130" t="s">
        <v>91</v>
      </c>
    </row>
    <row r="131" ht="14.25">
      <c r="G131" t="s">
        <v>91</v>
      </c>
    </row>
    <row r="132" ht="14.25">
      <c r="G132" t="s">
        <v>91</v>
      </c>
    </row>
    <row r="133" ht="14.25">
      <c r="G133" t="s">
        <v>91</v>
      </c>
    </row>
    <row r="134" ht="14.25">
      <c r="G134" t="s">
        <v>91</v>
      </c>
    </row>
    <row r="135" ht="14.25">
      <c r="G135" t="s">
        <v>91</v>
      </c>
    </row>
    <row r="136" ht="14.25">
      <c r="G136" t="s">
        <v>91</v>
      </c>
    </row>
    <row r="137" ht="14.25">
      <c r="G137" t="s">
        <v>91</v>
      </c>
    </row>
    <row r="138" ht="14.25">
      <c r="G138" t="s">
        <v>91</v>
      </c>
    </row>
    <row r="139" ht="14.25">
      <c r="G139" t="s">
        <v>91</v>
      </c>
    </row>
    <row r="140" ht="14.25">
      <c r="G140" t="s">
        <v>91</v>
      </c>
    </row>
  </sheetData>
  <printOptions/>
  <pageMargins left="0.7874015748031497" right="0.3937007874015748" top="0.984251968503937" bottom="0.984251968503937" header="0.5118110236220472" footer="0.5118110236220472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I6" sqref="I6"/>
    </sheetView>
  </sheetViews>
  <sheetFormatPr defaultColWidth="8.796875" defaultRowHeight="15"/>
  <cols>
    <col min="1" max="1" width="12.59765625" style="97" customWidth="1"/>
    <col min="2" max="4" width="8.59765625" style="0" customWidth="1"/>
    <col min="5" max="7" width="6.59765625" style="0" customWidth="1"/>
    <col min="8" max="16384" width="11" style="0" customWidth="1"/>
  </cols>
  <sheetData>
    <row r="1" ht="17.25">
      <c r="A1" s="91" t="s">
        <v>202</v>
      </c>
    </row>
    <row r="2" spans="1:7" ht="15" thickBot="1">
      <c r="A2" s="92"/>
      <c r="B2" s="5"/>
      <c r="C2" s="5"/>
      <c r="D2" s="5"/>
      <c r="E2" s="5"/>
      <c r="F2" s="375" t="s">
        <v>203</v>
      </c>
      <c r="G2" s="5"/>
    </row>
    <row r="3" spans="1:7" ht="15" thickTop="1">
      <c r="A3" s="28"/>
      <c r="B3" s="24"/>
      <c r="C3" s="24" t="s">
        <v>204</v>
      </c>
      <c r="D3" s="24"/>
      <c r="E3" s="24"/>
      <c r="F3" s="24"/>
      <c r="G3" s="24"/>
    </row>
    <row r="4" spans="1:7" ht="14.25">
      <c r="A4" s="93" t="s">
        <v>49</v>
      </c>
      <c r="B4" s="24" t="s">
        <v>205</v>
      </c>
      <c r="C4" s="24"/>
      <c r="D4" s="23"/>
      <c r="E4" s="24" t="s">
        <v>206</v>
      </c>
      <c r="F4" s="24"/>
      <c r="G4" s="24"/>
    </row>
    <row r="5" spans="1:7" ht="14.25">
      <c r="A5" s="71"/>
      <c r="B5" s="11" t="s">
        <v>207</v>
      </c>
      <c r="C5" s="11" t="s">
        <v>51</v>
      </c>
      <c r="D5" s="11">
        <v>7</v>
      </c>
      <c r="E5" s="94" t="s">
        <v>207</v>
      </c>
      <c r="F5" s="94" t="s">
        <v>51</v>
      </c>
      <c r="G5" s="13">
        <v>7</v>
      </c>
    </row>
    <row r="6" ht="14.25">
      <c r="A6" s="28"/>
    </row>
    <row r="7" spans="1:7" ht="14.25">
      <c r="A7" s="29" t="s">
        <v>208</v>
      </c>
      <c r="B7" s="15">
        <v>574968</v>
      </c>
      <c r="C7" s="15">
        <v>606936</v>
      </c>
      <c r="D7" s="15">
        <v>653814</v>
      </c>
      <c r="E7" s="31">
        <v>100</v>
      </c>
      <c r="F7" s="31">
        <v>100</v>
      </c>
      <c r="G7" s="31">
        <v>100</v>
      </c>
    </row>
    <row r="8" spans="1:4" ht="14.25">
      <c r="A8" s="28"/>
      <c r="B8" s="15"/>
      <c r="C8" s="15"/>
      <c r="D8" s="15"/>
    </row>
    <row r="9" spans="1:7" ht="14.25">
      <c r="A9" s="28" t="s">
        <v>209</v>
      </c>
      <c r="B9" s="15">
        <f>SUM(B10:B20)</f>
        <v>573668</v>
      </c>
      <c r="C9" s="15">
        <f>SUM(C10:C20)</f>
        <v>603712</v>
      </c>
      <c r="D9" s="15">
        <f>SUM(D10:D20)</f>
        <v>652011</v>
      </c>
      <c r="E9" s="31">
        <f>B9/B7*100</f>
        <v>99.77390046054737</v>
      </c>
      <c r="F9" s="31">
        <f>C9/C7*100</f>
        <v>99.46880725480116</v>
      </c>
      <c r="G9" s="31">
        <f>D9/D7*100</f>
        <v>99.72423349760024</v>
      </c>
    </row>
    <row r="10" spans="1:7" ht="14.25">
      <c r="A10" s="28" t="s">
        <v>210</v>
      </c>
      <c r="B10" s="15">
        <v>89525</v>
      </c>
      <c r="C10" s="15">
        <v>106398</v>
      </c>
      <c r="D10" s="15">
        <v>135125</v>
      </c>
      <c r="E10" s="31">
        <f>B10/B7*100</f>
        <v>15.570431745766722</v>
      </c>
      <c r="F10" s="31">
        <f>C10/C7*100</f>
        <v>17.530349163668</v>
      </c>
      <c r="G10" s="31">
        <f>D10/D7*100</f>
        <v>20.667192810187608</v>
      </c>
    </row>
    <row r="11" spans="1:7" ht="14.25">
      <c r="A11" s="95" t="s">
        <v>211</v>
      </c>
      <c r="B11" s="15">
        <v>98996</v>
      </c>
      <c r="C11" s="15">
        <v>116194</v>
      </c>
      <c r="D11" s="15">
        <v>138500</v>
      </c>
      <c r="E11" s="31">
        <f>B11/B7*100</f>
        <v>17.217653852040463</v>
      </c>
      <c r="F11" s="31">
        <f>C11/C7*100</f>
        <v>19.14435788946446</v>
      </c>
      <c r="G11" s="31">
        <f>D11/D7*100</f>
        <v>21.18339466576121</v>
      </c>
    </row>
    <row r="12" spans="1:7" ht="14.25">
      <c r="A12" s="95" t="s">
        <v>212</v>
      </c>
      <c r="B12" s="15">
        <v>100709</v>
      </c>
      <c r="C12" s="15">
        <v>106273</v>
      </c>
      <c r="D12" s="15">
        <v>115636</v>
      </c>
      <c r="E12" s="31">
        <f>B12/B7*100</f>
        <v>17.515583475949967</v>
      </c>
      <c r="F12" s="31">
        <f>C12/C7*100</f>
        <v>17.5097539114503</v>
      </c>
      <c r="G12" s="31">
        <f>D12/D7*100</f>
        <v>17.68637563588421</v>
      </c>
    </row>
    <row r="13" spans="1:7" ht="14.25">
      <c r="A13" s="95" t="s">
        <v>213</v>
      </c>
      <c r="B13" s="15">
        <v>116747</v>
      </c>
      <c r="C13" s="15">
        <v>113649</v>
      </c>
      <c r="D13" s="15">
        <v>110600</v>
      </c>
      <c r="E13" s="31">
        <f>B13/B7*100</f>
        <v>20.304956101904803</v>
      </c>
      <c r="F13" s="31">
        <f>C13/C7*100</f>
        <v>18.72503855431215</v>
      </c>
      <c r="G13" s="31">
        <f>D13/D7*100</f>
        <v>16.91612599301942</v>
      </c>
    </row>
    <row r="14" spans="1:7" ht="14.25">
      <c r="A14" s="95" t="s">
        <v>214</v>
      </c>
      <c r="B14" s="15">
        <v>72809</v>
      </c>
      <c r="C14" s="15">
        <v>66748</v>
      </c>
      <c r="D14" s="15">
        <v>64522</v>
      </c>
      <c r="E14" s="31">
        <f>B14/B7*100</f>
        <v>12.663139513851204</v>
      </c>
      <c r="F14" s="31">
        <f>C14/C7*100</f>
        <v>10.997535160214586</v>
      </c>
      <c r="G14" s="31">
        <f>D14/D7*100</f>
        <v>9.868555888983717</v>
      </c>
    </row>
    <row r="15" spans="1:4" ht="14.25">
      <c r="A15" s="95"/>
      <c r="B15" s="15"/>
      <c r="C15" s="15"/>
      <c r="D15" s="15"/>
    </row>
    <row r="16" spans="1:7" ht="14.25">
      <c r="A16" s="95" t="s">
        <v>215</v>
      </c>
      <c r="B16" s="15">
        <v>49786</v>
      </c>
      <c r="C16" s="15">
        <v>49790</v>
      </c>
      <c r="D16" s="15">
        <v>47010</v>
      </c>
      <c r="E16" s="31">
        <f>B16/B7*100</f>
        <v>8.658916670145121</v>
      </c>
      <c r="F16" s="31">
        <f>C16/C7*100</f>
        <v>8.203500863352973</v>
      </c>
      <c r="G16" s="31">
        <f>D16/D7*100</f>
        <v>7.190118290522992</v>
      </c>
    </row>
    <row r="17" spans="1:7" ht="14.25">
      <c r="A17" s="95" t="s">
        <v>216</v>
      </c>
      <c r="B17" s="15">
        <v>30670</v>
      </c>
      <c r="C17" s="15">
        <v>31133</v>
      </c>
      <c r="D17" s="15">
        <v>28570</v>
      </c>
      <c r="E17" s="31">
        <f>B17/B7*100</f>
        <v>5.334209903855519</v>
      </c>
      <c r="F17" s="31">
        <f>C17/C7*100</f>
        <v>5.129535898348426</v>
      </c>
      <c r="G17" s="31">
        <f>D17/D7*100</f>
        <v>4.36974430036677</v>
      </c>
    </row>
    <row r="18" spans="1:7" ht="14.25">
      <c r="A18" s="95" t="s">
        <v>217</v>
      </c>
      <c r="B18" s="15">
        <v>10643</v>
      </c>
      <c r="C18" s="15">
        <v>10296</v>
      </c>
      <c r="D18" s="15">
        <v>9329</v>
      </c>
      <c r="E18" s="31">
        <f>B18/B7*100</f>
        <v>1.8510595372264196</v>
      </c>
      <c r="F18" s="31">
        <f>C18/C7*100</f>
        <v>1.6963897346672467</v>
      </c>
      <c r="G18" s="31">
        <f>D18/D7*100</f>
        <v>1.426858403154414</v>
      </c>
    </row>
    <row r="19" spans="1:7" ht="14.25">
      <c r="A19" s="95" t="s">
        <v>218</v>
      </c>
      <c r="B19" s="15">
        <v>2870</v>
      </c>
      <c r="C19" s="15">
        <v>2515</v>
      </c>
      <c r="D19" s="15">
        <v>2117</v>
      </c>
      <c r="E19" s="31">
        <f>B19/B7*100</f>
        <v>0.49915821402234556</v>
      </c>
      <c r="F19" s="31">
        <f>C19/C7*100</f>
        <v>0.4143764746200588</v>
      </c>
      <c r="G19" s="31">
        <f>D19/D7*100</f>
        <v>0.32379239355535366</v>
      </c>
    </row>
    <row r="20" spans="1:7" ht="28.5">
      <c r="A20" s="28" t="s">
        <v>219</v>
      </c>
      <c r="B20" s="15">
        <v>913</v>
      </c>
      <c r="C20" s="15">
        <v>716</v>
      </c>
      <c r="D20" s="15">
        <v>602</v>
      </c>
      <c r="E20" s="31">
        <f>B20/B7*100</f>
        <v>0.15879144578480892</v>
      </c>
      <c r="F20" s="31">
        <f>C20/C7*100</f>
        <v>0.11796960470296704</v>
      </c>
      <c r="G20" s="31">
        <f>D20/D7*100</f>
        <v>0.09207511616453609</v>
      </c>
    </row>
    <row r="21" spans="1:7" ht="14.25">
      <c r="A21" s="71"/>
      <c r="B21" s="24"/>
      <c r="C21" s="24"/>
      <c r="D21" s="24"/>
      <c r="E21" s="24"/>
      <c r="F21" s="24"/>
      <c r="G21" s="24"/>
    </row>
    <row r="22" ht="14.25">
      <c r="A22" s="96" t="s">
        <v>220</v>
      </c>
    </row>
    <row r="23" ht="14.25">
      <c r="A23" s="96" t="s">
        <v>86</v>
      </c>
    </row>
    <row r="24" ht="14.25">
      <c r="A24" s="96"/>
    </row>
  </sheetData>
  <printOptions/>
  <pageMargins left="0.7874015748031497" right="0.3937007874015748" top="0.984251968503937" bottom="0.984251968503937" header="0.5118110236220472" footer="0.5118110236220472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2002-02-25T06:27:53Z</dcterms:created>
  <dcterms:modified xsi:type="dcterms:W3CDTF">2002-02-27T00:58:54Z</dcterms:modified>
  <cp:category/>
  <cp:version/>
  <cp:contentType/>
  <cp:contentStatus/>
</cp:coreProperties>
</file>