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96" yWindow="555" windowWidth="15480" windowHeight="9855" activeTab="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1（参考）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２１" sheetId="17" r:id="rId17"/>
    <sheet name="２２" sheetId="18" r:id="rId18"/>
    <sheet name="２３" sheetId="19" r:id="rId19"/>
  </sheets>
  <definedNames>
    <definedName name="_xlnm.Print_Area" localSheetId="6">'11（参考）'!#REF!</definedName>
  </definedNames>
  <calcPr fullCalcOnLoad="1"/>
</workbook>
</file>

<file path=xl/sharedStrings.xml><?xml version="1.0" encoding="utf-8"?>
<sst xmlns="http://schemas.openxmlformats.org/spreadsheetml/2006/main" count="785" uniqueCount="422">
  <si>
    <t>６.人口及び世帯数の推移</t>
  </si>
  <si>
    <t>　</t>
  </si>
  <si>
    <t>人　　　　　口（人）</t>
  </si>
  <si>
    <t>性比</t>
  </si>
  <si>
    <t>　　年齢別構成比（％）</t>
  </si>
  <si>
    <t>１世帯当たり</t>
  </si>
  <si>
    <t>年　次（年）</t>
  </si>
  <si>
    <t>世帯数（世帯）</t>
  </si>
  <si>
    <t>総　数</t>
  </si>
  <si>
    <t>男</t>
  </si>
  <si>
    <t>女</t>
  </si>
  <si>
    <t>女=100</t>
  </si>
  <si>
    <t>15歳未満</t>
  </si>
  <si>
    <t>15～64歳</t>
  </si>
  <si>
    <t>65歳以上</t>
  </si>
  <si>
    <t>人員（人）</t>
  </si>
  <si>
    <t>＊大正9</t>
  </si>
  <si>
    <t>＊14</t>
  </si>
  <si>
    <t>＊昭和5</t>
  </si>
  <si>
    <t>＊10</t>
  </si>
  <si>
    <t>＊15</t>
  </si>
  <si>
    <t>…</t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</si>
  <si>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</si>
  <si>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</si>
  <si>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</si>
  <si>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</si>
  <si>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</si>
  <si>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</si>
  <si>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</si>
  <si>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</si>
  <si>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</si>
  <si>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</si>
  <si>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将来推計人口（平成11年3月推計）</t>
  </si>
  <si>
    <t>平成12</t>
  </si>
  <si>
    <t>（2000）</t>
  </si>
  <si>
    <t>（2005）</t>
  </si>
  <si>
    <t>（2010）</t>
  </si>
  <si>
    <t>（2015）</t>
  </si>
  <si>
    <t>（2020）</t>
  </si>
  <si>
    <t>（2025）</t>
  </si>
  <si>
    <t>　注：1　昭和２０年（１１月１日）を除き各年１０月１日現在。</t>
  </si>
  <si>
    <t>　　　2　年次欄に＊印のあるものは国勢調査、昭和２０年は人口調査、平成８、９、１０年は</t>
  </si>
  <si>
    <t>　　　　福島県現住人口調査、11年は総務庁人口推計による。</t>
  </si>
  <si>
    <t>資料：総務庁統計局「国勢調査報告」、「人口推計年報」、県統計調査課「福島県の人口」、［アナリーゼふくしまＮｏ９」</t>
  </si>
  <si>
    <t>７.年齢階級別人口</t>
  </si>
  <si>
    <t>総　　　　　　　　　数</t>
  </si>
  <si>
    <t>（人）　</t>
  </si>
  <si>
    <t xml:space="preserve">  構　成　比（％）</t>
  </si>
  <si>
    <t>区　　　分</t>
  </si>
  <si>
    <t>昭和50年</t>
  </si>
  <si>
    <t>平成2年</t>
  </si>
  <si>
    <t>総数</t>
  </si>
  <si>
    <t>年少人口</t>
  </si>
  <si>
    <t>0  ～  4歳</t>
  </si>
  <si>
    <t>5  ～  9歳</t>
  </si>
  <si>
    <t>10～14歳</t>
  </si>
  <si>
    <t>生産年齢人口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</si>
  <si>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</si>
  <si>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</si>
  <si>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</si>
  <si>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</si>
  <si>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</si>
  <si>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</si>
  <si>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</si>
  <si>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</si>
  <si>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</si>
  <si>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</si>
  <si>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老年人口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</si>
  <si>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</si>
  <si>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</si>
  <si>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</si>
  <si>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</si>
  <si>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</si>
  <si>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</si>
  <si>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</si>
  <si>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</si>
  <si>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　　　詳</t>
  </si>
  <si>
    <t>（再掲）７５歳以上</t>
  </si>
  <si>
    <t>年少人口指数</t>
  </si>
  <si>
    <t>-</t>
  </si>
  <si>
    <t>老年人口指数</t>
  </si>
  <si>
    <t>老年化指数</t>
  </si>
  <si>
    <t>　　注：1.総数には「年齢不詳」を含む。</t>
  </si>
  <si>
    <t>　　　　2. 年少人口指数=（15歳未満人口）÷（15歳～64歳人口）×100</t>
  </si>
  <si>
    <t>　　　　   老年人口指数=（65歳以上人口）÷（15歳～64歳人口）×100</t>
  </si>
  <si>
    <t>　　　　   老 年 化 指数=（65歳以上人口）÷（1 5 歳 未満 人口）×100</t>
  </si>
  <si>
    <t>　資料：総務庁統計局「国勢調査報告」</t>
  </si>
  <si>
    <t>８．男女別人口</t>
  </si>
  <si>
    <t>　　　　　男（人）</t>
  </si>
  <si>
    <t>構　成　比（％）</t>
  </si>
  <si>
    <t>　　　　　女（人）　</t>
  </si>
  <si>
    <t>７５歳以上（再掲）</t>
  </si>
  <si>
    <t>　　　　2.　年少人口指数=（15歳未満人口）÷（15歳～64歳人口）×100</t>
  </si>
  <si>
    <t>　　　　   　老年人口指数=（65歳以上人口）÷（15歳～64歳人口）×100</t>
  </si>
  <si>
    <t>　　　　   　老 年 化 指数=（65歳以上人口）÷（1 5 歳 未満 人口）×100</t>
  </si>
  <si>
    <t>9.自然増減・社会増減及び婚姻・離婚</t>
  </si>
  <si>
    <t>　　（単位：人、件)</t>
  </si>
  <si>
    <t>区　　　　分</t>
  </si>
  <si>
    <t>平成６年</t>
  </si>
  <si>
    <t>人口増減</t>
  </si>
  <si>
    <t>自然増減(A- B)</t>
  </si>
  <si>
    <t>出　生（A)</t>
  </si>
  <si>
    <t>死　亡（B)</t>
  </si>
  <si>
    <t>社会増減(C- D)</t>
  </si>
  <si>
    <t>転　入（C)</t>
  </si>
  <si>
    <t>転　出（D)</t>
  </si>
  <si>
    <t>婚姻</t>
  </si>
  <si>
    <t>離婚</t>
  </si>
  <si>
    <t>　資料：県統計調査課「福島県の人口」、県医務福祉課「福島県人口動態の概況」</t>
  </si>
  <si>
    <t>10　年齢階層別・理由別移動者数（平成11年）</t>
  </si>
  <si>
    <t>（単位：人）</t>
  </si>
  <si>
    <t>区　　分</t>
  </si>
  <si>
    <t>総　　数</t>
  </si>
  <si>
    <t>15～19</t>
  </si>
  <si>
    <t>20～29</t>
  </si>
  <si>
    <t>30～39</t>
  </si>
  <si>
    <t>40～49</t>
  </si>
  <si>
    <t>50～59</t>
  </si>
  <si>
    <t>60～64</t>
  </si>
  <si>
    <t>転入総数</t>
  </si>
  <si>
    <t>就学・卒業</t>
  </si>
  <si>
    <t>転勤</t>
  </si>
  <si>
    <t>転業・転職</t>
  </si>
  <si>
    <t>就職</t>
  </si>
  <si>
    <t>退職・廃業</t>
  </si>
  <si>
    <t>住宅・通勤事情</t>
  </si>
  <si>
    <t>養子縁組等</t>
  </si>
  <si>
    <t>その他</t>
  </si>
  <si>
    <t>不詳</t>
  </si>
  <si>
    <t>転出総数</t>
  </si>
  <si>
    <t>　注：1.転入者総数は「住前地不詳・帰化等」を含む</t>
  </si>
  <si>
    <t>　　　2.転出者総数は「転出先不明・帰化等」を含む</t>
  </si>
  <si>
    <t xml:space="preserve">      3.県内移動者を含む</t>
  </si>
  <si>
    <t>　資料：県統計調査課「福島県の人口」</t>
  </si>
  <si>
    <t>11、生命表（平均余命）</t>
  </si>
  <si>
    <t>年　齢</t>
  </si>
  <si>
    <t>昭和40年</t>
  </si>
  <si>
    <t>平成7年</t>
  </si>
  <si>
    <t>全国０歳</t>
  </si>
  <si>
    <t>　福島県0歳</t>
  </si>
  <si>
    <t>...</t>
  </si>
  <si>
    <t>注：０歳の平均余命を平均寿命という。</t>
  </si>
  <si>
    <t>資料：厚生省「平成７年都道府県別生命表」</t>
  </si>
  <si>
    <t>（参考）世界の平均寿命</t>
  </si>
  <si>
    <t>国名</t>
  </si>
  <si>
    <t>作成基礎期間</t>
  </si>
  <si>
    <t>順位</t>
  </si>
  <si>
    <t>日本</t>
  </si>
  <si>
    <t>ドイツ</t>
  </si>
  <si>
    <t>1994-96</t>
  </si>
  <si>
    <t>アイスランド</t>
  </si>
  <si>
    <t>1996-97</t>
  </si>
  <si>
    <t>アメリカ合衆国</t>
  </si>
  <si>
    <t>スウェーデン</t>
  </si>
  <si>
    <t>デンマーク</t>
  </si>
  <si>
    <t>1994-95</t>
  </si>
  <si>
    <t>カナダ</t>
  </si>
  <si>
    <t>チェコ</t>
  </si>
  <si>
    <t>スイス</t>
  </si>
  <si>
    <t>1995-96</t>
  </si>
  <si>
    <t>プエルトリコ</t>
  </si>
  <si>
    <t>1990-92</t>
  </si>
  <si>
    <t>イスラエル</t>
  </si>
  <si>
    <t>メキシコ</t>
  </si>
  <si>
    <t>1990-95</t>
  </si>
  <si>
    <t>ノルウェー</t>
  </si>
  <si>
    <t>アルゼンチン</t>
  </si>
  <si>
    <t>オーストラリア</t>
  </si>
  <si>
    <t>韓国</t>
  </si>
  <si>
    <t>イタリア</t>
  </si>
  <si>
    <t>中国</t>
  </si>
  <si>
    <t>オランダ</t>
  </si>
  <si>
    <t>エジプト</t>
  </si>
  <si>
    <t>イギリス</t>
  </si>
  <si>
    <t>ブラジル</t>
  </si>
  <si>
    <t>ニュージーランド</t>
  </si>
  <si>
    <t>1995-97</t>
  </si>
  <si>
    <t>インドネシア</t>
  </si>
  <si>
    <t>フランス</t>
  </si>
  <si>
    <t>ロシア</t>
  </si>
  <si>
    <t>オーストリア</t>
  </si>
  <si>
    <t>インド</t>
  </si>
  <si>
    <t>1986-90</t>
  </si>
  <si>
    <t>フィンランド</t>
  </si>
  <si>
    <t>ナイジェリア</t>
  </si>
  <si>
    <t>資料：県保健福祉部「保健統計の概況」</t>
  </si>
  <si>
    <t>注：表を見易くするため、表示された年齢の大きい順に番号を付した</t>
  </si>
  <si>
    <t>12.国籍別外国人登録者数</t>
  </si>
  <si>
    <t>平成８年</t>
  </si>
  <si>
    <t>韓国・朝鮮</t>
  </si>
  <si>
    <t>フィリピン</t>
  </si>
  <si>
    <t>米国</t>
  </si>
  <si>
    <t>ペルー</t>
  </si>
  <si>
    <t>タイ</t>
  </si>
  <si>
    <t>英国</t>
  </si>
  <si>
    <t>ロシア連邦</t>
  </si>
  <si>
    <t>マレイシア</t>
  </si>
  <si>
    <t>　　注：各年12月末日現在</t>
  </si>
  <si>
    <t>　資料：県国際課「福島県の国際化の現状」</t>
  </si>
  <si>
    <t>38　人口・労働</t>
  </si>
  <si>
    <t>１３.世帯人員別世帯数</t>
  </si>
  <si>
    <t>　　世　　　　　帯　　　　　数</t>
  </si>
  <si>
    <t>　　　　　年　　　　　別</t>
  </si>
  <si>
    <t>　　　構　　成　　比</t>
  </si>
  <si>
    <t>昭和60年</t>
  </si>
  <si>
    <t>平成2</t>
  </si>
  <si>
    <t>総世帯数</t>
  </si>
  <si>
    <t>一般世帯数</t>
  </si>
  <si>
    <t>1人の世帯</t>
  </si>
  <si>
    <t>2　　　〃</t>
  </si>
  <si>
    <t>3　　　〃</t>
  </si>
  <si>
    <t>4　　　〃</t>
  </si>
  <si>
    <t>5　　　〃</t>
  </si>
  <si>
    <t>6　　　〃</t>
  </si>
  <si>
    <t>7　　　〃</t>
  </si>
  <si>
    <t>8　　　〃</t>
  </si>
  <si>
    <t>9　　　〃</t>
  </si>
  <si>
    <t>10人以上の世帯</t>
  </si>
  <si>
    <t>一般世帯人員</t>
  </si>
  <si>
    <t>一世帯当たり人員</t>
  </si>
  <si>
    <t>　　注：総世帯数には、世帯の種類「不詳」を含む。</t>
  </si>
  <si>
    <t>１４.家族類型別一般世帯数</t>
  </si>
  <si>
    <t>（単位：世帯、％）</t>
  </si>
  <si>
    <t>親族世帯</t>
  </si>
  <si>
    <t>核家族世帯</t>
  </si>
  <si>
    <t>　夫婦のみ</t>
  </si>
  <si>
    <t>　（うち夫婦とも６５歳以上）</t>
  </si>
  <si>
    <t>　夫婦と子供</t>
  </si>
  <si>
    <t>　片親と子供</t>
  </si>
  <si>
    <t>その他の親族世帯</t>
  </si>
  <si>
    <t>　（うち三世代世帯）</t>
  </si>
  <si>
    <t>非親族世帯</t>
  </si>
  <si>
    <t>単独世帯</t>
  </si>
  <si>
    <t>（うち６５歳以上）</t>
  </si>
  <si>
    <t>１５.産業別就業者数</t>
  </si>
  <si>
    <t>　　　実　　　　　　　数（人）</t>
  </si>
  <si>
    <t>　構　　　成　　　比（％）</t>
  </si>
  <si>
    <t>全　　　　産　　　　業</t>
  </si>
  <si>
    <t>第　1　次　産　業</t>
  </si>
  <si>
    <t>農業</t>
  </si>
  <si>
    <t>林業</t>
  </si>
  <si>
    <t>漁業</t>
  </si>
  <si>
    <t>第　2　次　産　業</t>
  </si>
  <si>
    <t>鉱業</t>
  </si>
  <si>
    <t>建設業</t>
  </si>
  <si>
    <t>製造業</t>
  </si>
  <si>
    <t>第　3　次　産　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</si>
  <si>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</si>
  <si>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</si>
  <si>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</si>
  <si>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</si>
  <si>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</si>
  <si>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</si>
  <si>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</si>
  <si>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</si>
  <si>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１６.産業別事業所数・従業者数</t>
  </si>
  <si>
    <t>（単位：人、％）</t>
  </si>
  <si>
    <t>事　　　業　　　所　　　数</t>
  </si>
  <si>
    <t>従　　業　　者　　数</t>
  </si>
  <si>
    <t>区　　　　　分</t>
  </si>
  <si>
    <t>実　　　数</t>
  </si>
  <si>
    <t>構　成　比</t>
  </si>
  <si>
    <t>平成3年</t>
  </si>
  <si>
    <t>平成３年</t>
  </si>
  <si>
    <t>総　　　　　　　　　　数</t>
  </si>
  <si>
    <t>第　１　次　産　業　計</t>
  </si>
  <si>
    <t>実</t>
  </si>
  <si>
    <t>第　２　次　産　業　計</t>
  </si>
  <si>
    <t>第　３　次　産　業　計</t>
  </si>
  <si>
    <t>数</t>
  </si>
  <si>
    <t>　資料：総務庁統計局「事業所統計調査報告」、「平成8年事業所企業統計調査」</t>
  </si>
  <si>
    <t>１７.新規学校卒業者の求人・就職状況（各年3月末）</t>
  </si>
  <si>
    <t>（単位：件、人、倍、％）</t>
  </si>
  <si>
    <t>中</t>
  </si>
  <si>
    <t>学</t>
  </si>
  <si>
    <t>校</t>
  </si>
  <si>
    <t>高</t>
  </si>
  <si>
    <t>等</t>
  </si>
  <si>
    <t>平成9年</t>
  </si>
  <si>
    <t>新規求職申込件数　　A　　</t>
  </si>
  <si>
    <t>求人総数　　B　</t>
  </si>
  <si>
    <t>県　内　求　人　数　　C</t>
  </si>
  <si>
    <r>
      <t xml:space="preserve">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 xml:space="preserve">県　外　求　人 延　数　　  </t>
    </r>
  </si>
  <si>
    <t>就職件数　　D</t>
  </si>
  <si>
    <t>県　内　就　職　数　　E</t>
  </si>
  <si>
    <t xml:space="preserve">県　外　就　職　数　　  </t>
  </si>
  <si>
    <t>充足数(E+G)　F</t>
  </si>
  <si>
    <t xml:space="preserve">  　うち県外からの充足数　G</t>
  </si>
  <si>
    <t>求人倍率　B/A</t>
  </si>
  <si>
    <t>県 内 求 人 倍 率  　C/A</t>
  </si>
  <si>
    <t>就職率　D/A</t>
  </si>
  <si>
    <t>うち県内就職率    　E/A</t>
  </si>
  <si>
    <t>充足率　F/C</t>
  </si>
  <si>
    <t>　注：共用求人（男女いずれも可）が含まれているため、求人総数の男女計は一致しない。</t>
  </si>
  <si>
    <t>　資料：福島労働局職業安定課「労働市場年報」</t>
  </si>
  <si>
    <t>　　　　　　労働・事業所・賃金　　47</t>
  </si>
  <si>
    <t>１８.１５歳以上人口の労働力状態</t>
  </si>
  <si>
    <t>　　実　　　　　　　数（千人）</t>
  </si>
  <si>
    <t>　構　　成　　比（％）</t>
  </si>
  <si>
    <r>
      <t xml:space="preserve">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区　　分</t>
    </r>
  </si>
  <si>
    <t>総　　　数</t>
  </si>
  <si>
    <t>　　男</t>
  </si>
  <si>
    <t>　　女</t>
  </si>
  <si>
    <t xml:space="preserve"> </t>
  </si>
  <si>
    <t>就　業　者　　</t>
  </si>
  <si>
    <t>完全失業者及び</t>
  </si>
  <si>
    <t>非労働力人口</t>
  </si>
  <si>
    <t>　　注：総数には「不詳」を含む。</t>
  </si>
  <si>
    <t>１９.労働市場の需給状況</t>
  </si>
  <si>
    <t>（単位：件、人、倍）</t>
  </si>
  <si>
    <t>平成７年</t>
  </si>
  <si>
    <t>一　　　　　般</t>
  </si>
  <si>
    <t>新規求人数　　B　</t>
  </si>
  <si>
    <t>月間有効求職者数　　C　　</t>
  </si>
  <si>
    <t>月間有効求人数　　D　　</t>
  </si>
  <si>
    <t>就職件数　　</t>
  </si>
  <si>
    <t>充足数　</t>
  </si>
  <si>
    <t>新規求人倍率　B/A</t>
  </si>
  <si>
    <t>月間有効求人倍率　D/C　　</t>
  </si>
  <si>
    <t>全　　　　　国</t>
  </si>
  <si>
    <t>新   規  求   人  倍   率</t>
  </si>
  <si>
    <t xml:space="preserve">月 間 有 効 求 人 倍  率 </t>
  </si>
  <si>
    <t>　　注：1.パートタイムを含む。</t>
  </si>
  <si>
    <t>　　　　２.月間有効求職者（求人）数とは、その月の新規申込数と前月より繰越された有効求職（求</t>
  </si>
  <si>
    <t>　　　　　人）数の合計である。</t>
  </si>
  <si>
    <t>　　　　３.月間有効求職者数、月間有効求人数の各数値は、月平均である。</t>
  </si>
  <si>
    <t>２０.パートタイム女性労働者の1時間当たり所定内給与額等</t>
  </si>
  <si>
    <t>　及び年間賞与その他特別給与額（平成９年）</t>
  </si>
  <si>
    <t>（平成11年）　</t>
  </si>
  <si>
    <t>年齢</t>
  </si>
  <si>
    <t>勤続　年数</t>
  </si>
  <si>
    <t>実労働日　数</t>
  </si>
  <si>
    <t>１  日　当たり所定内実労働時間数</t>
  </si>
  <si>
    <t>１時間当たり所定内給与額</t>
  </si>
  <si>
    <t>年間賞与　　そ の 他　　　特　　別　　給 与 額</t>
  </si>
  <si>
    <t>労働者数</t>
  </si>
  <si>
    <t>歳</t>
  </si>
  <si>
    <t>年</t>
  </si>
  <si>
    <t>日</t>
  </si>
  <si>
    <t>時</t>
  </si>
  <si>
    <t>円</t>
  </si>
  <si>
    <t>千円</t>
  </si>
  <si>
    <t>十人</t>
  </si>
  <si>
    <t>調　査　産　業　計</t>
  </si>
  <si>
    <t>　資料：労働大臣官房政策調査部「賃金構造基本統計調査報告」</t>
  </si>
  <si>
    <t>２１.初任給・モデル賃金（平成１１年7月31日現在）</t>
  </si>
  <si>
    <t>区</t>
  </si>
  <si>
    <t>中　学　卒</t>
  </si>
  <si>
    <t>高　校　卒</t>
  </si>
  <si>
    <t>短大･高専･専門学校卒</t>
  </si>
  <si>
    <t>大　学　卒</t>
  </si>
  <si>
    <t>分</t>
  </si>
  <si>
    <t>満年齢</t>
  </si>
  <si>
    <t>勤続年数</t>
  </si>
  <si>
    <t>（百円）</t>
  </si>
  <si>
    <t>調</t>
  </si>
  <si>
    <t>初任給</t>
  </si>
  <si>
    <t>20  歳</t>
  </si>
  <si>
    <t>5年</t>
  </si>
  <si>
    <t>2年</t>
  </si>
  <si>
    <t>－</t>
  </si>
  <si>
    <t>査</t>
  </si>
  <si>
    <t>25  歳</t>
  </si>
  <si>
    <t>10年</t>
  </si>
  <si>
    <t>7年</t>
  </si>
  <si>
    <t>3年</t>
  </si>
  <si>
    <t>30  歳</t>
  </si>
  <si>
    <t>15年</t>
  </si>
  <si>
    <t>12年</t>
  </si>
  <si>
    <t>8年</t>
  </si>
  <si>
    <t>産</t>
  </si>
  <si>
    <t>35  歳</t>
  </si>
  <si>
    <t>20年</t>
  </si>
  <si>
    <t>17年</t>
  </si>
  <si>
    <t>13年</t>
  </si>
  <si>
    <t>40  歳</t>
  </si>
  <si>
    <t>25年</t>
  </si>
  <si>
    <t>22年</t>
  </si>
  <si>
    <t>18年</t>
  </si>
  <si>
    <t>業</t>
  </si>
  <si>
    <t>45  歳</t>
  </si>
  <si>
    <t>30年</t>
  </si>
  <si>
    <t>27年</t>
  </si>
  <si>
    <t>23年</t>
  </si>
  <si>
    <t>50  歳</t>
  </si>
  <si>
    <t>35年</t>
  </si>
  <si>
    <t>32年</t>
  </si>
  <si>
    <t>28年</t>
  </si>
  <si>
    <t>計</t>
  </si>
  <si>
    <t>55  歳</t>
  </si>
  <si>
    <t>40年</t>
  </si>
  <si>
    <t>37年</t>
  </si>
  <si>
    <t>33年</t>
  </si>
  <si>
    <t>　資料：県雇用労政課「労働条件等実態調査結果報告書」</t>
  </si>
  <si>
    <t>２２.労働組合数と組合員数の推移（各年6月30日現在）</t>
  </si>
  <si>
    <t>（単位：組合、人）</t>
  </si>
  <si>
    <t>区　　　　　　分</t>
  </si>
  <si>
    <t>総　　　　数</t>
  </si>
  <si>
    <t>組合数</t>
  </si>
  <si>
    <t>組合員数</t>
  </si>
  <si>
    <t>労 働 組 合 法</t>
  </si>
  <si>
    <t>国営企業労働関係法</t>
  </si>
  <si>
    <t>地方公営企業労働関係法</t>
  </si>
  <si>
    <t>国家公務員法</t>
  </si>
  <si>
    <t>地方公務員法</t>
  </si>
  <si>
    <t>　資料：県雇用労政課「労働組合名簿」</t>
  </si>
  <si>
    <t>23.常用労働者の1人平均月間現金給与総額及び総実労働時間数</t>
  </si>
  <si>
    <t>　（常用労働者5人以上の事業所）</t>
  </si>
  <si>
    <t>（単位：円、時間）</t>
  </si>
  <si>
    <t>平成10年平均</t>
  </si>
  <si>
    <t>平　成　１１　年　平　均</t>
  </si>
  <si>
    <t>現金給与</t>
  </si>
  <si>
    <t>総実労</t>
  </si>
  <si>
    <t>現金給与総額</t>
  </si>
  <si>
    <t>総実労働時間</t>
  </si>
  <si>
    <t>総　　額</t>
  </si>
  <si>
    <t>働時間</t>
  </si>
  <si>
    <t>福島県</t>
  </si>
  <si>
    <t>全国</t>
  </si>
  <si>
    <t>調査産業計</t>
  </si>
  <si>
    <t>　資料：県統計調査課「賃金・労働時間及び雇用の動き」</t>
  </si>
  <si>
    <t>　　　　労働大臣官房政策調査部「毎月勤労統計調査月報」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</si>
</sst>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sz val="8"/>
      <name val="Osaka"/>
      <family val="3"/>
    </font>
    <font>
      <sz val="9"/>
      <name val="Osaka"/>
      <family val="3"/>
    </font>
    <font>
      <sz val="11"/>
      <name val="Osaka"/>
      <family val="3"/>
    </font>
    <font>
      <sz val="10"/>
      <name val="Osaka"/>
      <family val="3"/>
    </font>
    <font>
      <b/>
      <sz val="9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sz val="12"/>
      <name val="中ゴシック体"/>
      <family val="3"/>
    </font>
    <font>
      <sz val="9"/>
      <color indexed="8"/>
      <name val="Osaka"/>
      <family val="3"/>
    </font>
    <font>
      <sz val="12"/>
      <color indexed="10"/>
      <name val="Osaka"/>
      <family val="3"/>
    </font>
    <font>
      <b/>
      <sz val="11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8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38" fontId="0" fillId="0" borderId="0" xfId="16" applyAlignment="1">
      <alignment/>
    </xf>
    <xf numFmtId="181" fontId="0" fillId="0" borderId="0" xfId="16" applyNumberForma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181" fontId="0" fillId="0" borderId="0" xfId="16" applyNumberFormat="1" applyFont="1" applyAlignment="1">
      <alignment/>
    </xf>
    <xf numFmtId="38" fontId="1" fillId="0" borderId="3" xfId="16" applyFont="1" applyBorder="1" applyAlignment="1">
      <alignment/>
    </xf>
    <xf numFmtId="38" fontId="0" fillId="0" borderId="3" xfId="16" applyFont="1" applyBorder="1" applyAlignment="1">
      <alignment/>
    </xf>
    <xf numFmtId="181" fontId="0" fillId="0" borderId="3" xfId="16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1" fillId="0" borderId="2" xfId="0" applyFont="1" applyBorder="1" applyAlignment="1">
      <alignment horizontal="distributed"/>
    </xf>
    <xf numFmtId="181" fontId="8" fillId="0" borderId="0" xfId="16" applyNumberFormat="1" applyFont="1" applyAlignment="1">
      <alignment/>
    </xf>
    <xf numFmtId="180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8" fontId="1" fillId="0" borderId="6" xfId="16" applyFont="1" applyBorder="1" applyAlignment="1">
      <alignment/>
    </xf>
    <xf numFmtId="38" fontId="1" fillId="0" borderId="0" xfId="16" applyFont="1" applyAlignment="1">
      <alignment/>
    </xf>
    <xf numFmtId="181" fontId="1" fillId="0" borderId="0" xfId="16" applyNumberFormat="1" applyFont="1" applyAlignment="1">
      <alignment/>
    </xf>
    <xf numFmtId="38" fontId="1" fillId="0" borderId="0" xfId="16" applyFont="1" applyBorder="1" applyAlignment="1">
      <alignment/>
    </xf>
    <xf numFmtId="180" fontId="1" fillId="0" borderId="0" xfId="0" applyNumberFormat="1" applyFont="1" applyAlignment="1">
      <alignment/>
    </xf>
    <xf numFmtId="38" fontId="0" fillId="0" borderId="6" xfId="16" applyBorder="1" applyAlignment="1">
      <alignment/>
    </xf>
    <xf numFmtId="38" fontId="0" fillId="0" borderId="6" xfId="16" applyBorder="1" applyAlignment="1">
      <alignment horizontal="right"/>
    </xf>
    <xf numFmtId="181" fontId="0" fillId="0" borderId="0" xfId="16" applyNumberFormat="1" applyFont="1" applyAlignment="1">
      <alignment horizontal="right"/>
    </xf>
    <xf numFmtId="0" fontId="9" fillId="0" borderId="2" xfId="0" applyFont="1" applyBorder="1" applyAlignment="1">
      <alignment/>
    </xf>
    <xf numFmtId="181" fontId="0" fillId="0" borderId="0" xfId="16" applyNumberFormat="1" applyBorder="1" applyAlignment="1">
      <alignment/>
    </xf>
    <xf numFmtId="181" fontId="0" fillId="0" borderId="6" xfId="16" applyNumberFormat="1" applyBorder="1" applyAlignment="1">
      <alignment/>
    </xf>
    <xf numFmtId="181" fontId="0" fillId="0" borderId="0" xfId="16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29" applyFont="1">
      <alignment/>
      <protection/>
    </xf>
    <xf numFmtId="0" fontId="0" fillId="0" borderId="0" xfId="29">
      <alignment/>
      <protection/>
    </xf>
    <xf numFmtId="0" fontId="5" fillId="0" borderId="0" xfId="29" applyFont="1">
      <alignment/>
      <protection/>
    </xf>
    <xf numFmtId="0" fontId="0" fillId="0" borderId="1" xfId="29" applyBorder="1">
      <alignment/>
      <protection/>
    </xf>
    <xf numFmtId="0" fontId="0" fillId="0" borderId="4" xfId="29" applyBorder="1" applyAlignment="1">
      <alignment horizontal="center" vertical="center"/>
      <protection/>
    </xf>
    <xf numFmtId="0" fontId="0" fillId="0" borderId="4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distributed"/>
      <protection/>
    </xf>
    <xf numFmtId="0" fontId="0" fillId="0" borderId="2" xfId="29" applyFont="1" applyBorder="1" applyAlignment="1">
      <alignment horizontal="right"/>
      <protection/>
    </xf>
    <xf numFmtId="0" fontId="0" fillId="0" borderId="2" xfId="29" applyBorder="1" applyAlignment="1">
      <alignment horizontal="distributed"/>
      <protection/>
    </xf>
    <xf numFmtId="192" fontId="0" fillId="0" borderId="0" xfId="16" applyNumberFormat="1" applyAlignment="1">
      <alignment/>
    </xf>
    <xf numFmtId="192" fontId="1" fillId="0" borderId="0" xfId="16" applyNumberFormat="1" applyFont="1" applyAlignment="1">
      <alignment/>
    </xf>
    <xf numFmtId="0" fontId="0" fillId="0" borderId="4" xfId="29" applyBorder="1" applyAlignment="1">
      <alignment horizontal="distributed"/>
      <protection/>
    </xf>
    <xf numFmtId="38" fontId="0" fillId="0" borderId="3" xfId="16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distributed"/>
    </xf>
    <xf numFmtId="0" fontId="0" fillId="0" borderId="4" xfId="0" applyBorder="1" applyAlignment="1">
      <alignment horizontal="center" vertical="center"/>
    </xf>
    <xf numFmtId="3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6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justify"/>
    </xf>
    <xf numFmtId="0" fontId="9" fillId="0" borderId="2" xfId="0" applyFont="1" applyBorder="1" applyAlignment="1">
      <alignment horizontal="justify"/>
    </xf>
    <xf numFmtId="0" fontId="0" fillId="0" borderId="0" xfId="25">
      <alignment/>
      <protection/>
    </xf>
    <xf numFmtId="0" fontId="0" fillId="0" borderId="0" xfId="25" applyFont="1">
      <alignment/>
      <protection/>
    </xf>
    <xf numFmtId="0" fontId="5" fillId="0" borderId="0" xfId="25" applyFont="1">
      <alignment/>
      <protection/>
    </xf>
    <xf numFmtId="0" fontId="0" fillId="0" borderId="1" xfId="25" applyBorder="1">
      <alignment/>
      <protection/>
    </xf>
    <xf numFmtId="0" fontId="0" fillId="0" borderId="1" xfId="25" applyFont="1" applyBorder="1">
      <alignment/>
      <protection/>
    </xf>
    <xf numFmtId="0" fontId="0" fillId="0" borderId="0" xfId="25" applyBorder="1" applyAlignment="1">
      <alignment horizontal="distributed"/>
      <protection/>
    </xf>
    <xf numFmtId="0" fontId="0" fillId="0" borderId="2" xfId="25" applyBorder="1" applyAlignment="1">
      <alignment horizontal="distributed"/>
      <protection/>
    </xf>
    <xf numFmtId="0" fontId="0" fillId="0" borderId="3" xfId="25" applyBorder="1">
      <alignment/>
      <protection/>
    </xf>
    <xf numFmtId="0" fontId="0" fillId="0" borderId="3" xfId="25" applyFont="1" applyBorder="1">
      <alignment/>
      <protection/>
    </xf>
    <xf numFmtId="0" fontId="0" fillId="0" borderId="3" xfId="25" applyFont="1" applyBorder="1" applyAlignment="1">
      <alignment horizontal="centerContinuous"/>
      <protection/>
    </xf>
    <xf numFmtId="0" fontId="0" fillId="0" borderId="4" xfId="25" applyBorder="1" applyAlignment="1">
      <alignment horizontal="centerContinuous"/>
      <protection/>
    </xf>
    <xf numFmtId="0" fontId="0" fillId="0" borderId="4" xfId="25" applyBorder="1" applyAlignment="1">
      <alignment horizontal="center"/>
      <protection/>
    </xf>
    <xf numFmtId="0" fontId="1" fillId="0" borderId="3" xfId="25" applyFont="1" applyBorder="1" applyAlignment="1">
      <alignment horizontal="center"/>
      <protection/>
    </xf>
    <xf numFmtId="0" fontId="1" fillId="0" borderId="0" xfId="25" applyFont="1">
      <alignment/>
      <protection/>
    </xf>
    <xf numFmtId="0" fontId="1" fillId="0" borderId="0" xfId="25" applyFont="1" applyBorder="1" applyAlignment="1">
      <alignment/>
      <protection/>
    </xf>
    <xf numFmtId="0" fontId="1" fillId="0" borderId="2" xfId="25" applyFont="1" applyBorder="1" applyAlignment="1">
      <alignment horizontal="distributed"/>
      <protection/>
    </xf>
    <xf numFmtId="0" fontId="0" fillId="0" borderId="0" xfId="25" applyBorder="1" applyAlignment="1">
      <alignment/>
      <protection/>
    </xf>
    <xf numFmtId="0" fontId="0" fillId="0" borderId="0" xfId="25" applyFont="1" applyBorder="1" applyAlignment="1">
      <alignment/>
      <protection/>
    </xf>
    <xf numFmtId="0" fontId="0" fillId="0" borderId="2" xfId="25" applyFont="1" applyBorder="1" applyAlignment="1">
      <alignment horizontal="distributed"/>
      <protection/>
    </xf>
    <xf numFmtId="0" fontId="7" fillId="0" borderId="0" xfId="25" applyFont="1" applyBorder="1" applyAlignment="1">
      <alignment/>
      <protection/>
    </xf>
    <xf numFmtId="0" fontId="7" fillId="0" borderId="2" xfId="25" applyFont="1" applyBorder="1" applyAlignment="1">
      <alignment horizontal="distributed"/>
      <protection/>
    </xf>
    <xf numFmtId="0" fontId="8" fillId="0" borderId="0" xfId="25" applyFont="1" applyBorder="1" applyAlignment="1">
      <alignment/>
      <protection/>
    </xf>
    <xf numFmtId="0" fontId="8" fillId="0" borderId="2" xfId="25" applyFont="1" applyBorder="1" applyAlignment="1">
      <alignment horizontal="distributed"/>
      <protection/>
    </xf>
    <xf numFmtId="0" fontId="0" fillId="0" borderId="2" xfId="25" applyBorder="1">
      <alignment/>
      <protection/>
    </xf>
    <xf numFmtId="0" fontId="0" fillId="0" borderId="4" xfId="25" applyBorder="1">
      <alignment/>
      <protection/>
    </xf>
    <xf numFmtId="0" fontId="7" fillId="0" borderId="4" xfId="25" applyFont="1" applyBorder="1" applyAlignment="1">
      <alignment horizontal="center"/>
      <protection/>
    </xf>
    <xf numFmtId="0" fontId="10" fillId="0" borderId="3" xfId="25" applyFont="1" applyBorder="1" applyAlignment="1">
      <alignment horizontal="center"/>
      <protection/>
    </xf>
    <xf numFmtId="0" fontId="0" fillId="0" borderId="0" xfId="25" applyAlignment="1">
      <alignment/>
      <protection/>
    </xf>
    <xf numFmtId="0" fontId="4" fillId="0" borderId="0" xfId="24">
      <alignment/>
      <protection/>
    </xf>
    <xf numFmtId="0" fontId="4" fillId="0" borderId="2" xfId="24" applyBorder="1">
      <alignment/>
      <protection/>
    </xf>
    <xf numFmtId="0" fontId="4" fillId="0" borderId="3" xfId="24" applyBorder="1" applyAlignment="1">
      <alignment horizontal="centerContinuous"/>
      <protection/>
    </xf>
    <xf numFmtId="0" fontId="4" fillId="0" borderId="0" xfId="24" applyAlignment="1">
      <alignment horizontal="centerContinuous"/>
      <protection/>
    </xf>
    <xf numFmtId="0" fontId="4" fillId="0" borderId="2" xfId="24" applyBorder="1" applyAlignment="1">
      <alignment horizontal="centerContinuous"/>
      <protection/>
    </xf>
    <xf numFmtId="0" fontId="4" fillId="0" borderId="4" xfId="24" applyBorder="1" applyAlignment="1">
      <alignment horizontal="centerContinuous"/>
      <protection/>
    </xf>
    <xf numFmtId="0" fontId="4" fillId="0" borderId="3" xfId="24" applyBorder="1">
      <alignment/>
      <protection/>
    </xf>
    <xf numFmtId="0" fontId="4" fillId="0" borderId="4" xfId="24" applyBorder="1">
      <alignment/>
      <protection/>
    </xf>
    <xf numFmtId="0" fontId="4" fillId="0" borderId="4" xfId="24" applyBorder="1" applyAlignment="1">
      <alignment horizontal="center"/>
      <protection/>
    </xf>
    <xf numFmtId="0" fontId="11" fillId="0" borderId="0" xfId="24" applyFont="1">
      <alignment/>
      <protection/>
    </xf>
    <xf numFmtId="38" fontId="4" fillId="0" borderId="0" xfId="16" applyAlignment="1">
      <alignment/>
    </xf>
    <xf numFmtId="0" fontId="4" fillId="0" borderId="2" xfId="24" applyBorder="1" applyAlignment="1">
      <alignment horizontal="distributed"/>
      <protection/>
    </xf>
    <xf numFmtId="0" fontId="4" fillId="0" borderId="2" xfId="24" applyBorder="1" applyAlignment="1">
      <alignment horizontal="center"/>
      <protection/>
    </xf>
    <xf numFmtId="0" fontId="12" fillId="0" borderId="2" xfId="24" applyFont="1" applyBorder="1" applyAlignment="1">
      <alignment horizontal="distributed"/>
      <protection/>
    </xf>
    <xf numFmtId="0" fontId="4" fillId="0" borderId="4" xfId="24" applyBorder="1" applyAlignment="1">
      <alignment horizontal="distributed"/>
      <protection/>
    </xf>
    <xf numFmtId="38" fontId="4" fillId="0" borderId="3" xfId="16" applyBorder="1" applyAlignment="1">
      <alignment/>
    </xf>
    <xf numFmtId="38" fontId="4" fillId="0" borderId="3" xfId="16" applyFont="1" applyBorder="1" applyAlignment="1">
      <alignment horizontal="right"/>
    </xf>
    <xf numFmtId="0" fontId="4" fillId="0" borderId="0" xfId="24" applyFont="1">
      <alignment/>
      <protection/>
    </xf>
    <xf numFmtId="180" fontId="4" fillId="0" borderId="0" xfId="24" applyNumberFormat="1">
      <alignment/>
      <protection/>
    </xf>
    <xf numFmtId="180" fontId="4" fillId="0" borderId="3" xfId="24" applyNumberFormat="1" applyBorder="1">
      <alignment/>
      <protection/>
    </xf>
    <xf numFmtId="0" fontId="0" fillId="0" borderId="0" xfId="26" applyFont="1" applyAlignment="1">
      <alignment/>
      <protection/>
    </xf>
    <xf numFmtId="0" fontId="4" fillId="0" borderId="0" xfId="28">
      <alignment/>
      <protection/>
    </xf>
    <xf numFmtId="0" fontId="4" fillId="0" borderId="0" xfId="28" applyAlignment="1">
      <alignment horizontal="right"/>
      <protection/>
    </xf>
    <xf numFmtId="0" fontId="11" fillId="0" borderId="0" xfId="28" applyFont="1">
      <alignment/>
      <protection/>
    </xf>
    <xf numFmtId="0" fontId="0" fillId="0" borderId="1" xfId="31" applyBorder="1">
      <alignment/>
      <protection/>
    </xf>
    <xf numFmtId="0" fontId="0" fillId="0" borderId="1" xfId="31" applyFont="1" applyBorder="1">
      <alignment/>
      <protection/>
    </xf>
    <xf numFmtId="0" fontId="0" fillId="0" borderId="0" xfId="31">
      <alignment/>
      <protection/>
    </xf>
    <xf numFmtId="0" fontId="4" fillId="0" borderId="4" xfId="28" applyBorder="1" applyAlignment="1">
      <alignment horizontal="center"/>
      <protection/>
    </xf>
    <xf numFmtId="0" fontId="0" fillId="0" borderId="4" xfId="31" applyFont="1" applyBorder="1" applyAlignment="1">
      <alignment horizontal="center" vertical="distributed"/>
      <protection/>
    </xf>
    <xf numFmtId="0" fontId="1" fillId="0" borderId="4" xfId="31" applyFont="1" applyBorder="1" applyAlignment="1">
      <alignment horizontal="center" vertical="distributed"/>
      <protection/>
    </xf>
    <xf numFmtId="0" fontId="0" fillId="0" borderId="3" xfId="31" applyFont="1" applyBorder="1" applyAlignment="1">
      <alignment horizontal="center" vertical="distributed"/>
      <protection/>
    </xf>
    <xf numFmtId="0" fontId="0" fillId="0" borderId="0" xfId="31" applyAlignment="1">
      <alignment vertical="center"/>
      <protection/>
    </xf>
    <xf numFmtId="0" fontId="0" fillId="0" borderId="2" xfId="31" applyBorder="1" applyAlignment="1">
      <alignment horizontal="distributed"/>
      <protection/>
    </xf>
    <xf numFmtId="0" fontId="0" fillId="0" borderId="2" xfId="31" applyFont="1" applyBorder="1" applyAlignment="1">
      <alignment horizontal="distributed"/>
      <protection/>
    </xf>
    <xf numFmtId="38" fontId="11" fillId="0" borderId="0" xfId="16" applyFont="1" applyAlignment="1">
      <alignment/>
    </xf>
    <xf numFmtId="38" fontId="4" fillId="0" borderId="0" xfId="16" applyFont="1" applyAlignment="1">
      <alignment/>
    </xf>
    <xf numFmtId="0" fontId="0" fillId="0" borderId="2" xfId="31" applyFont="1" applyBorder="1" applyAlignment="1">
      <alignment horizontal="right"/>
      <protection/>
    </xf>
    <xf numFmtId="0" fontId="0" fillId="0" borderId="2" xfId="31" applyFont="1" applyBorder="1" applyAlignment="1">
      <alignment/>
      <protection/>
    </xf>
    <xf numFmtId="181" fontId="4" fillId="0" borderId="0" xfId="16" applyNumberFormat="1" applyAlignment="1">
      <alignment/>
    </xf>
    <xf numFmtId="181" fontId="11" fillId="0" borderId="0" xfId="16" applyNumberFormat="1" applyFont="1" applyAlignment="1">
      <alignment/>
    </xf>
    <xf numFmtId="181" fontId="4" fillId="0" borderId="0" xfId="16" applyNumberFormat="1" applyFont="1" applyAlignment="1">
      <alignment horizontal="right"/>
    </xf>
    <xf numFmtId="0" fontId="4" fillId="0" borderId="3" xfId="28" applyBorder="1">
      <alignment/>
      <protection/>
    </xf>
    <xf numFmtId="0" fontId="4" fillId="0" borderId="0" xfId="28" applyBorder="1">
      <alignment/>
      <protection/>
    </xf>
    <xf numFmtId="0" fontId="0" fillId="0" borderId="0" xfId="26" applyFont="1">
      <alignment/>
      <protection/>
    </xf>
    <xf numFmtId="0" fontId="0" fillId="0" borderId="0" xfId="26">
      <alignment/>
      <protection/>
    </xf>
    <xf numFmtId="0" fontId="1" fillId="0" borderId="0" xfId="26" applyFont="1">
      <alignment/>
      <protection/>
    </xf>
    <xf numFmtId="0" fontId="0" fillId="0" borderId="1" xfId="26" applyBorder="1">
      <alignment/>
      <protection/>
    </xf>
    <xf numFmtId="0" fontId="0" fillId="0" borderId="1" xfId="26" applyFont="1" applyBorder="1">
      <alignment/>
      <protection/>
    </xf>
    <xf numFmtId="0" fontId="4" fillId="0" borderId="0" xfId="27">
      <alignment/>
      <protection/>
    </xf>
    <xf numFmtId="0" fontId="0" fillId="0" borderId="7" xfId="26" applyFont="1" applyBorder="1" applyAlignment="1">
      <alignment horizontal="centerContinuous"/>
      <protection/>
    </xf>
    <xf numFmtId="0" fontId="0" fillId="0" borderId="3" xfId="26" applyBorder="1" applyAlignment="1">
      <alignment horizontal="centerContinuous"/>
      <protection/>
    </xf>
    <xf numFmtId="0" fontId="0" fillId="0" borderId="3" xfId="26" applyBorder="1">
      <alignment/>
      <protection/>
    </xf>
    <xf numFmtId="0" fontId="0" fillId="0" borderId="7" xfId="26" applyBorder="1" applyAlignment="1">
      <alignment horizontal="center"/>
      <protection/>
    </xf>
    <xf numFmtId="0" fontId="0" fillId="0" borderId="6" xfId="26" applyBorder="1">
      <alignment/>
      <protection/>
    </xf>
    <xf numFmtId="0" fontId="0" fillId="0" borderId="0" xfId="26" applyAlignment="1">
      <alignment horizontal="center"/>
      <protection/>
    </xf>
    <xf numFmtId="0" fontId="0" fillId="0" borderId="0" xfId="26" applyBorder="1">
      <alignment/>
      <protection/>
    </xf>
    <xf numFmtId="1" fontId="0" fillId="0" borderId="0" xfId="26" applyNumberFormat="1">
      <alignment/>
      <protection/>
    </xf>
    <xf numFmtId="0" fontId="0" fillId="0" borderId="7" xfId="26" applyBorder="1">
      <alignment/>
      <protection/>
    </xf>
    <xf numFmtId="0" fontId="0" fillId="0" borderId="0" xfId="26" applyAlignment="1">
      <alignment/>
      <protection/>
    </xf>
    <xf numFmtId="0" fontId="0" fillId="0" borderId="0" xfId="31" applyFont="1" applyAlignment="1">
      <alignment horizontal="left"/>
      <protection/>
    </xf>
    <xf numFmtId="0" fontId="4" fillId="0" borderId="0" xfId="22">
      <alignment/>
      <protection/>
    </xf>
    <xf numFmtId="0" fontId="5" fillId="0" borderId="0" xfId="31" applyFont="1">
      <alignment/>
      <protection/>
    </xf>
    <xf numFmtId="0" fontId="4" fillId="0" borderId="1" xfId="22" applyBorder="1">
      <alignment/>
      <protection/>
    </xf>
    <xf numFmtId="0" fontId="0" fillId="0" borderId="4" xfId="31" applyBorder="1" applyAlignment="1">
      <alignment horizontal="center" vertical="center"/>
      <protection/>
    </xf>
    <xf numFmtId="0" fontId="0" fillId="0" borderId="4" xfId="31" applyFont="1" applyBorder="1" applyAlignment="1">
      <alignment horizontal="center" vertical="center"/>
      <protection/>
    </xf>
    <xf numFmtId="0" fontId="9" fillId="0" borderId="4" xfId="31" applyFont="1" applyBorder="1" applyAlignment="1">
      <alignment horizontal="center" vertical="center"/>
      <protection/>
    </xf>
    <xf numFmtId="0" fontId="9" fillId="0" borderId="3" xfId="31" applyFont="1" applyBorder="1" applyAlignment="1">
      <alignment horizontal="center" vertical="center"/>
      <protection/>
    </xf>
    <xf numFmtId="0" fontId="9" fillId="0" borderId="7" xfId="31" applyFont="1" applyBorder="1" applyAlignment="1">
      <alignment horizontal="center" vertical="center"/>
      <protection/>
    </xf>
    <xf numFmtId="0" fontId="0" fillId="0" borderId="0" xfId="31" applyBorder="1" applyAlignment="1">
      <alignment vertical="center"/>
      <protection/>
    </xf>
    <xf numFmtId="0" fontId="1" fillId="0" borderId="2" xfId="31" applyFont="1" applyBorder="1" applyAlignment="1">
      <alignment horizontal="left"/>
      <protection/>
    </xf>
    <xf numFmtId="40" fontId="4" fillId="0" borderId="0" xfId="16" applyNumberFormat="1" applyAlignment="1">
      <alignment/>
    </xf>
    <xf numFmtId="38" fontId="4" fillId="0" borderId="0" xfId="16" applyFont="1" applyAlignment="1">
      <alignment horizontal="right"/>
    </xf>
    <xf numFmtId="0" fontId="0" fillId="0" borderId="0" xfId="31" applyFont="1" applyBorder="1">
      <alignment/>
      <protection/>
    </xf>
    <xf numFmtId="0" fontId="0" fillId="0" borderId="0" xfId="31" applyFont="1">
      <alignment/>
      <protection/>
    </xf>
    <xf numFmtId="0" fontId="4" fillId="0" borderId="0" xfId="20">
      <alignment/>
      <protection/>
    </xf>
    <xf numFmtId="0" fontId="4" fillId="0" borderId="1" xfId="20" applyBorder="1">
      <alignment/>
      <protection/>
    </xf>
    <xf numFmtId="0" fontId="4" fillId="0" borderId="3" xfId="20" applyBorder="1" applyAlignment="1">
      <alignment horizontal="centerContinuous" vertical="center"/>
      <protection/>
    </xf>
    <xf numFmtId="0" fontId="4" fillId="0" borderId="4" xfId="20" applyBorder="1" applyAlignment="1">
      <alignment horizontal="centerContinuous" vertical="center"/>
      <protection/>
    </xf>
    <xf numFmtId="0" fontId="4" fillId="0" borderId="4" xfId="20" applyBorder="1" applyAlignment="1">
      <alignment horizontal="center" vertical="center"/>
      <protection/>
    </xf>
    <xf numFmtId="0" fontId="4" fillId="0" borderId="4" xfId="20" applyBorder="1" applyAlignment="1">
      <alignment horizontal="center" vertical="center" wrapText="1"/>
      <protection/>
    </xf>
    <xf numFmtId="0" fontId="4" fillId="0" borderId="3" xfId="20" applyBorder="1" applyAlignment="1">
      <alignment horizontal="center" vertical="center" wrapText="1"/>
      <protection/>
    </xf>
    <xf numFmtId="0" fontId="4" fillId="0" borderId="0" xfId="20" applyBorder="1">
      <alignment/>
      <protection/>
    </xf>
    <xf numFmtId="0" fontId="4" fillId="0" borderId="2" xfId="20" applyBorder="1">
      <alignment/>
      <protection/>
    </xf>
    <xf numFmtId="180" fontId="4" fillId="0" borderId="0" xfId="20" applyNumberFormat="1">
      <alignment/>
      <protection/>
    </xf>
    <xf numFmtId="0" fontId="4" fillId="0" borderId="2" xfId="20" applyBorder="1" applyAlignment="1">
      <alignment horizontal="distributed"/>
      <protection/>
    </xf>
    <xf numFmtId="0" fontId="4" fillId="0" borderId="3" xfId="20" applyBorder="1">
      <alignment/>
      <protection/>
    </xf>
    <xf numFmtId="0" fontId="4" fillId="0" borderId="4" xfId="20" applyBorder="1">
      <alignment/>
      <protection/>
    </xf>
    <xf numFmtId="0" fontId="4" fillId="0" borderId="0" xfId="23">
      <alignment/>
      <protection/>
    </xf>
    <xf numFmtId="0" fontId="0" fillId="0" borderId="0" xfId="31" applyFont="1" applyAlignment="1">
      <alignment horizontal="right"/>
      <protection/>
    </xf>
    <xf numFmtId="0" fontId="11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2" xfId="23" applyBorder="1">
      <alignment/>
      <protection/>
    </xf>
    <xf numFmtId="0" fontId="4" fillId="0" borderId="3" xfId="23" applyBorder="1" applyAlignment="1">
      <alignment horizontal="centerContinuous"/>
      <protection/>
    </xf>
    <xf numFmtId="0" fontId="4" fillId="0" borderId="2" xfId="23" applyBorder="1" applyAlignment="1">
      <alignment horizontal="center"/>
      <protection/>
    </xf>
    <xf numFmtId="0" fontId="4" fillId="0" borderId="4" xfId="23" applyBorder="1">
      <alignment/>
      <protection/>
    </xf>
    <xf numFmtId="0" fontId="4" fillId="0" borderId="4" xfId="23" applyBorder="1" applyAlignment="1">
      <alignment horizontal="center"/>
      <protection/>
    </xf>
    <xf numFmtId="0" fontId="11" fillId="0" borderId="2" xfId="23" applyFont="1" applyBorder="1" applyAlignment="1">
      <alignment/>
      <protection/>
    </xf>
    <xf numFmtId="0" fontId="4" fillId="0" borderId="2" xfId="23" applyBorder="1" applyAlignment="1">
      <alignment horizontal="distributed"/>
      <protection/>
    </xf>
    <xf numFmtId="0" fontId="4" fillId="0" borderId="4" xfId="23" applyBorder="1" applyAlignment="1">
      <alignment horizontal="distributed"/>
      <protection/>
    </xf>
    <xf numFmtId="0" fontId="4" fillId="0" borderId="0" xfId="23" applyBorder="1">
      <alignment/>
      <protection/>
    </xf>
    <xf numFmtId="0" fontId="4" fillId="0" borderId="0" xfId="23" applyBorder="1" applyAlignment="1">
      <alignment/>
      <protection/>
    </xf>
    <xf numFmtId="0" fontId="4" fillId="0" borderId="0" xfId="23" applyBorder="1" applyAlignment="1">
      <alignment horizontal="distributed"/>
      <protection/>
    </xf>
    <xf numFmtId="0" fontId="4" fillId="0" borderId="0" xfId="23" applyAlignment="1">
      <alignment horizontal="distributed"/>
      <protection/>
    </xf>
    <xf numFmtId="0" fontId="4" fillId="0" borderId="0" xfId="21" applyAlignme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>
      <alignment/>
      <protection/>
    </xf>
    <xf numFmtId="38" fontId="4" fillId="0" borderId="0" xfId="16" applyFont="1" applyBorder="1" applyAlignment="1">
      <alignment horizontal="center"/>
    </xf>
    <xf numFmtId="38" fontId="4" fillId="0" borderId="0" xfId="16" applyBorder="1" applyAlignment="1">
      <alignment/>
    </xf>
    <xf numFmtId="0" fontId="4" fillId="0" borderId="2" xfId="2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4" xfId="2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38" fontId="4" fillId="0" borderId="6" xfId="16" applyBorder="1" applyAlignment="1">
      <alignment/>
    </xf>
    <xf numFmtId="181" fontId="4" fillId="0" borderId="0" xfId="16" applyNumberFormat="1" applyFont="1" applyAlignment="1">
      <alignment/>
    </xf>
    <xf numFmtId="38" fontId="4" fillId="0" borderId="3" xfId="16" applyFont="1" applyBorder="1" applyAlignment="1">
      <alignment horizontal="center"/>
    </xf>
    <xf numFmtId="38" fontId="4" fillId="0" borderId="7" xfId="16" applyBorder="1" applyAlignment="1">
      <alignment/>
    </xf>
    <xf numFmtId="38" fontId="4" fillId="0" borderId="0" xfId="16" applyFont="1" applyBorder="1" applyAlignment="1">
      <alignment/>
    </xf>
    <xf numFmtId="0" fontId="4" fillId="0" borderId="0" xfId="21" applyAlignment="1">
      <alignment horizontal="center"/>
      <protection/>
    </xf>
    <xf numFmtId="0" fontId="11" fillId="0" borderId="0" xfId="30" applyFont="1">
      <alignment/>
      <protection/>
    </xf>
    <xf numFmtId="0" fontId="4" fillId="0" borderId="0" xfId="30">
      <alignment/>
      <protection/>
    </xf>
    <xf numFmtId="0" fontId="4" fillId="0" borderId="1" xfId="30" applyBorder="1">
      <alignment/>
      <protection/>
    </xf>
    <xf numFmtId="0" fontId="4" fillId="0" borderId="1" xfId="30" applyBorder="1" applyAlignment="1">
      <alignment horizontal="right"/>
      <protection/>
    </xf>
    <xf numFmtId="0" fontId="4" fillId="0" borderId="3" xfId="30" applyBorder="1" applyAlignment="1">
      <alignment horizontal="centerContinuous" vertical="center"/>
      <protection/>
    </xf>
    <xf numFmtId="0" fontId="4" fillId="0" borderId="4" xfId="30" applyBorder="1" applyAlignment="1">
      <alignment horizontal="centerContinuous" vertical="center"/>
      <protection/>
    </xf>
    <xf numFmtId="0" fontId="4" fillId="0" borderId="4" xfId="30" applyBorder="1" applyAlignment="1">
      <alignment horizontal="center" vertical="center"/>
      <protection/>
    </xf>
    <xf numFmtId="0" fontId="4" fillId="0" borderId="2" xfId="30" applyBorder="1">
      <alignment/>
      <protection/>
    </xf>
    <xf numFmtId="0" fontId="11" fillId="0" borderId="2" xfId="30" applyFont="1" applyBorder="1" applyAlignment="1">
      <alignment horizontal="distributed"/>
      <protection/>
    </xf>
    <xf numFmtId="0" fontId="4" fillId="0" borderId="2" xfId="30" applyBorder="1" applyAlignment="1">
      <alignment horizontal="distributed"/>
      <protection/>
    </xf>
    <xf numFmtId="0" fontId="4" fillId="0" borderId="0" xfId="30" applyAlignment="1">
      <alignment horizontal="right"/>
      <protection/>
    </xf>
    <xf numFmtId="0" fontId="4" fillId="0" borderId="3" xfId="30" applyBorder="1">
      <alignment/>
      <protection/>
    </xf>
    <xf numFmtId="0" fontId="4" fillId="0" borderId="4" xfId="30" applyBorder="1">
      <alignment/>
      <protection/>
    </xf>
    <xf numFmtId="0" fontId="0" fillId="0" borderId="0" xfId="25" applyBorder="1">
      <alignment/>
      <protection/>
    </xf>
    <xf numFmtId="0" fontId="0" fillId="0" borderId="8" xfId="25" applyBorder="1">
      <alignment/>
      <protection/>
    </xf>
    <xf numFmtId="0" fontId="0" fillId="0" borderId="8" xfId="25" applyFont="1" applyBorder="1">
      <alignment/>
      <protection/>
    </xf>
    <xf numFmtId="181" fontId="0" fillId="0" borderId="0" xfId="0" applyNumberFormat="1" applyAlignment="1">
      <alignment/>
    </xf>
    <xf numFmtId="0" fontId="0" fillId="0" borderId="8" xfId="0" applyBorder="1" applyAlignment="1">
      <alignment horizontal="centerContinuous"/>
    </xf>
    <xf numFmtId="0" fontId="4" fillId="0" borderId="3" xfId="24" applyFont="1" applyBorder="1" applyAlignment="1">
      <alignment horizontal="centerContinuous"/>
      <protection/>
    </xf>
    <xf numFmtId="180" fontId="4" fillId="0" borderId="0" xfId="16" applyNumberFormat="1" applyAlignment="1">
      <alignment/>
    </xf>
    <xf numFmtId="180" fontId="4" fillId="0" borderId="3" xfId="16" applyNumberFormat="1" applyFont="1" applyBorder="1" applyAlignment="1">
      <alignment horizontal="right"/>
    </xf>
    <xf numFmtId="0" fontId="4" fillId="0" borderId="4" xfId="24" applyFont="1" applyBorder="1" applyAlignment="1">
      <alignment horizontal="center"/>
      <protection/>
    </xf>
    <xf numFmtId="0" fontId="4" fillId="0" borderId="8" xfId="24" applyBorder="1" applyAlignment="1">
      <alignment horizontal="centerContinuous"/>
      <protection/>
    </xf>
    <xf numFmtId="0" fontId="4" fillId="0" borderId="3" xfId="24" applyBorder="1" applyAlignment="1">
      <alignment horizontal="center"/>
      <protection/>
    </xf>
    <xf numFmtId="180" fontId="0" fillId="0" borderId="0" xfId="16" applyNumberFormat="1" applyFont="1" applyAlignment="1">
      <alignment/>
    </xf>
    <xf numFmtId="0" fontId="4" fillId="0" borderId="7" xfId="28" applyBorder="1">
      <alignment/>
      <protection/>
    </xf>
    <xf numFmtId="0" fontId="1" fillId="0" borderId="8" xfId="31" applyFont="1" applyBorder="1" applyAlignment="1">
      <alignment/>
      <protection/>
    </xf>
    <xf numFmtId="0" fontId="1" fillId="0" borderId="8" xfId="31" applyFont="1" applyBorder="1" applyAlignment="1">
      <alignment horizontal="left"/>
      <protection/>
    </xf>
    <xf numFmtId="0" fontId="0" fillId="0" borderId="9" xfId="31" applyBorder="1" applyAlignment="1">
      <alignment horizontal="centerContinuous"/>
      <protection/>
    </xf>
    <xf numFmtId="0" fontId="0" fillId="0" borderId="0" xfId="0" applyBorder="1" applyAlignment="1">
      <alignment horizontal="left"/>
    </xf>
    <xf numFmtId="0" fontId="4" fillId="0" borderId="0" xfId="23" applyBorder="1" applyAlignment="1">
      <alignment horizontal="right"/>
      <protection/>
    </xf>
    <xf numFmtId="0" fontId="4" fillId="0" borderId="10" xfId="28" applyBorder="1">
      <alignment/>
      <protection/>
    </xf>
    <xf numFmtId="0" fontId="13" fillId="0" borderId="8" xfId="31" applyFont="1" applyBorder="1" applyAlignment="1">
      <alignment/>
      <protection/>
    </xf>
    <xf numFmtId="0" fontId="1" fillId="0" borderId="8" xfId="31" applyFont="1" applyBorder="1" applyAlignment="1">
      <alignment horizontal="center"/>
      <protection/>
    </xf>
    <xf numFmtId="0" fontId="0" fillId="0" borderId="8" xfId="31" applyBorder="1" applyAlignment="1">
      <alignment/>
      <protection/>
    </xf>
    <xf numFmtId="0" fontId="0" fillId="0" borderId="11" xfId="0" applyBorder="1" applyAlignment="1">
      <alignment horizontal="center"/>
    </xf>
    <xf numFmtId="180" fontId="0" fillId="0" borderId="0" xfId="16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11" fillId="0" borderId="0" xfId="20" applyFont="1">
      <alignment/>
      <protection/>
    </xf>
    <xf numFmtId="0" fontId="14" fillId="0" borderId="0" xfId="20" applyFont="1" applyAlignment="1">
      <alignment horizontal="right"/>
      <protection/>
    </xf>
    <xf numFmtId="0" fontId="11" fillId="0" borderId="0" xfId="20" applyFont="1" applyBorder="1">
      <alignment/>
      <protection/>
    </xf>
    <xf numFmtId="38" fontId="4" fillId="0" borderId="0" xfId="16" applyAlignment="1">
      <alignment/>
    </xf>
    <xf numFmtId="0" fontId="12" fillId="0" borderId="2" xfId="20" applyFont="1" applyBorder="1" applyAlignment="1">
      <alignment horizontal="distributed"/>
      <protection/>
    </xf>
    <xf numFmtId="0" fontId="4" fillId="0" borderId="3" xfId="20" applyFont="1" applyBorder="1">
      <alignment/>
      <protection/>
    </xf>
    <xf numFmtId="0" fontId="4" fillId="0" borderId="0" xfId="23" applyFont="1" applyBorder="1">
      <alignment/>
      <protection/>
    </xf>
    <xf numFmtId="180" fontId="0" fillId="0" borderId="3" xfId="16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0" fillId="0" borderId="2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0" xfId="29" applyFont="1" applyAlignment="1">
      <alignment horizontal="right"/>
      <protection/>
    </xf>
    <xf numFmtId="0" fontId="0" fillId="0" borderId="0" xfId="29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25" applyFont="1" applyAlignment="1">
      <alignment horizontal="right"/>
      <protection/>
    </xf>
    <xf numFmtId="0" fontId="4" fillId="0" borderId="0" xfId="24" applyFont="1" applyAlignment="1">
      <alignment horizontal="right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4" fillId="0" borderId="0" xfId="30" applyFont="1">
      <alignment/>
      <protection/>
    </xf>
    <xf numFmtId="0" fontId="1" fillId="0" borderId="0" xfId="21" applyFont="1" applyBorder="1" applyAlignment="1">
      <alignment/>
      <protection/>
    </xf>
    <xf numFmtId="0" fontId="4" fillId="0" borderId="0" xfId="21" applyBorder="1">
      <alignment/>
      <protection/>
    </xf>
    <xf numFmtId="0" fontId="4" fillId="0" borderId="0" xfId="21" applyBorder="1" applyAlignment="1">
      <alignment horizontal="right"/>
      <protection/>
    </xf>
    <xf numFmtId="0" fontId="4" fillId="0" borderId="10" xfId="2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9" xfId="2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1" fillId="0" borderId="0" xfId="24" applyFont="1" applyBorder="1">
      <alignment/>
      <protection/>
    </xf>
    <xf numFmtId="0" fontId="4" fillId="0" borderId="0" xfId="24" applyBorder="1">
      <alignment/>
      <protection/>
    </xf>
    <xf numFmtId="0" fontId="4" fillId="0" borderId="0" xfId="24" applyBorder="1" applyAlignment="1">
      <alignment horizontal="centerContinuous"/>
      <protection/>
    </xf>
    <xf numFmtId="0" fontId="4" fillId="0" borderId="0" xfId="24" applyBorder="1" applyAlignment="1">
      <alignment horizontal="right"/>
      <protection/>
    </xf>
    <xf numFmtId="0" fontId="4" fillId="0" borderId="14" xfId="24" applyBorder="1" applyAlignment="1">
      <alignment horizontal="centerContinuous"/>
      <protection/>
    </xf>
    <xf numFmtId="0" fontId="4" fillId="0" borderId="10" xfId="24" applyBorder="1" applyAlignment="1">
      <alignment horizontal="centerContinuous"/>
      <protection/>
    </xf>
    <xf numFmtId="0" fontId="4" fillId="0" borderId="8" xfId="24" applyFont="1" applyBorder="1" applyAlignment="1">
      <alignment horizontal="centerContinuous"/>
      <protection/>
    </xf>
    <xf numFmtId="0" fontId="4" fillId="0" borderId="15" xfId="24" applyBorder="1" applyAlignment="1">
      <alignment horizontal="centerContinuous"/>
      <protection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15" fillId="0" borderId="0" xfId="31" applyFont="1">
      <alignment/>
      <protection/>
    </xf>
    <xf numFmtId="0" fontId="0" fillId="0" borderId="3" xfId="29" applyFont="1" applyBorder="1" applyAlignment="1">
      <alignment horizontal="center" vertical="center"/>
      <protection/>
    </xf>
    <xf numFmtId="192" fontId="0" fillId="0" borderId="0" xfId="16" applyNumberFormat="1" applyFont="1" applyAlignment="1">
      <alignment/>
    </xf>
    <xf numFmtId="0" fontId="1" fillId="0" borderId="7" xfId="29" applyFont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0" borderId="2" xfId="16" applyFont="1" applyBorder="1" applyAlignment="1">
      <alignment horizontal="distributed"/>
    </xf>
    <xf numFmtId="38" fontId="0" fillId="0" borderId="0" xfId="16" applyAlignment="1">
      <alignment/>
    </xf>
    <xf numFmtId="0" fontId="0" fillId="0" borderId="2" xfId="31" applyFont="1" applyBorder="1" applyAlignment="1">
      <alignment horizontal="left"/>
      <protection/>
    </xf>
    <xf numFmtId="0" fontId="0" fillId="0" borderId="4" xfId="31" applyFont="1" applyBorder="1">
      <alignment/>
      <protection/>
    </xf>
    <xf numFmtId="39" fontId="4" fillId="0" borderId="0" xfId="16" applyNumberFormat="1" applyAlignment="1">
      <alignment/>
    </xf>
    <xf numFmtId="39" fontId="0" fillId="0" borderId="3" xfId="16" applyNumberFormat="1" applyBorder="1" applyAlignment="1">
      <alignment/>
    </xf>
    <xf numFmtId="40" fontId="0" fillId="0" borderId="3" xfId="16" applyNumberFormat="1" applyBorder="1" applyAlignment="1">
      <alignment/>
    </xf>
    <xf numFmtId="181" fontId="4" fillId="0" borderId="0" xfId="16" applyNumberFormat="1" applyBorder="1" applyAlignment="1">
      <alignment/>
    </xf>
    <xf numFmtId="181" fontId="4" fillId="0" borderId="0" xfId="16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4" fillId="0" borderId="4" xfId="30" applyFont="1" applyBorder="1" applyAlignment="1">
      <alignment horizontal="center" vertical="center"/>
      <protection/>
    </xf>
    <xf numFmtId="0" fontId="11" fillId="0" borderId="9" xfId="30" applyFont="1" applyBorder="1" applyAlignment="1">
      <alignment horizontal="center" vertical="center"/>
      <protection/>
    </xf>
    <xf numFmtId="0" fontId="4" fillId="0" borderId="3" xfId="30" applyFont="1" applyBorder="1" applyAlignment="1">
      <alignment horizontal="center" vertical="center"/>
      <protection/>
    </xf>
    <xf numFmtId="181" fontId="4" fillId="0" borderId="6" xfId="16" applyNumberFormat="1" applyFont="1" applyBorder="1" applyAlignment="1">
      <alignment horizontal="right"/>
    </xf>
    <xf numFmtId="38" fontId="4" fillId="0" borderId="0" xfId="16" applyNumberFormat="1" applyAlignment="1">
      <alignment/>
    </xf>
    <xf numFmtId="38" fontId="4" fillId="0" borderId="0" xfId="16" applyNumberFormat="1" applyFont="1" applyAlignment="1">
      <alignment/>
    </xf>
    <xf numFmtId="38" fontId="4" fillId="0" borderId="0" xfId="16" applyNumberFormat="1" applyFont="1" applyAlignment="1">
      <alignment horizontal="right"/>
    </xf>
    <xf numFmtId="0" fontId="4" fillId="0" borderId="4" xfId="20" applyFont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" xfId="23" applyFont="1" applyBorder="1" applyAlignment="1">
      <alignment horizontal="centerContinuous"/>
      <protection/>
    </xf>
    <xf numFmtId="0" fontId="1" fillId="0" borderId="2" xfId="29" applyFont="1" applyBorder="1" applyAlignment="1">
      <alignment horizontal="distributed" vertical="distributed"/>
      <protection/>
    </xf>
    <xf numFmtId="38" fontId="1" fillId="0" borderId="0" xfId="29" applyNumberFormat="1" applyFont="1" applyBorder="1" applyAlignment="1">
      <alignment horizontal="right" vertical="center"/>
      <protection/>
    </xf>
    <xf numFmtId="213" fontId="1" fillId="0" borderId="0" xfId="29" applyNumberFormat="1" applyFont="1" applyBorder="1" applyAlignment="1">
      <alignment horizontal="right" vertical="center"/>
      <protection/>
    </xf>
    <xf numFmtId="181" fontId="4" fillId="0" borderId="6" xfId="16" applyNumberFormat="1" applyFont="1" applyBorder="1" applyAlignment="1">
      <alignment/>
    </xf>
    <xf numFmtId="0" fontId="4" fillId="0" borderId="10" xfId="21" applyBorder="1" applyAlignment="1">
      <alignment horizontal="centerContinuous"/>
      <protection/>
    </xf>
    <xf numFmtId="0" fontId="4" fillId="0" borderId="14" xfId="21" applyBorder="1" applyAlignment="1">
      <alignment horizontal="centerContinuous"/>
      <protection/>
    </xf>
    <xf numFmtId="0" fontId="4" fillId="0" borderId="17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7" xfId="21" applyFont="1" applyBorder="1" applyAlignment="1">
      <alignment horizontal="right"/>
      <protection/>
    </xf>
    <xf numFmtId="0" fontId="4" fillId="0" borderId="7" xfId="21" applyFont="1" applyBorder="1" applyAlignment="1">
      <alignment/>
      <protection/>
    </xf>
    <xf numFmtId="0" fontId="4" fillId="0" borderId="3" xfId="21" applyFont="1" applyBorder="1" applyAlignment="1">
      <alignment horizontal="right"/>
      <protection/>
    </xf>
    <xf numFmtId="38" fontId="0" fillId="0" borderId="0" xfId="16" applyFont="1" applyBorder="1" applyAlignment="1">
      <alignment/>
    </xf>
    <xf numFmtId="0" fontId="11" fillId="0" borderId="17" xfId="23" applyFont="1" applyBorder="1" applyAlignment="1">
      <alignment horizontal="center"/>
      <protection/>
    </xf>
    <xf numFmtId="0" fontId="4" fillId="0" borderId="0" xfId="23" applyBorder="1" applyAlignment="1">
      <alignment horizontal="center"/>
      <protection/>
    </xf>
    <xf numFmtId="0" fontId="11" fillId="0" borderId="0" xfId="23" applyFont="1" applyBorder="1" applyAlignment="1">
      <alignment horizontal="centerContinuous"/>
      <protection/>
    </xf>
    <xf numFmtId="0" fontId="4" fillId="0" borderId="0" xfId="23" applyBorder="1" applyAlignment="1">
      <alignment horizontal="centerContinuous"/>
      <protection/>
    </xf>
    <xf numFmtId="0" fontId="4" fillId="0" borderId="14" xfId="23" applyBorder="1" applyAlignment="1">
      <alignment horizontal="centerContinuous"/>
      <protection/>
    </xf>
    <xf numFmtId="0" fontId="4" fillId="0" borderId="3" xfId="23" applyBorder="1" applyAlignment="1">
      <alignment horizontal="center"/>
      <protection/>
    </xf>
    <xf numFmtId="0" fontId="11" fillId="0" borderId="13" xfId="23" applyFont="1" applyBorder="1" applyAlignment="1">
      <alignment horizontal="centerContinuous"/>
      <protection/>
    </xf>
    <xf numFmtId="0" fontId="12" fillId="0" borderId="21" xfId="23" applyFont="1" applyBorder="1" applyAlignment="1">
      <alignment horizontal="center"/>
      <protection/>
    </xf>
    <xf numFmtId="0" fontId="11" fillId="0" borderId="16" xfId="23" applyFont="1" applyBorder="1" applyAlignment="1">
      <alignment horizontal="centerContinuous"/>
      <protection/>
    </xf>
    <xf numFmtId="0" fontId="11" fillId="0" borderId="22" xfId="23" applyFont="1" applyBorder="1" applyAlignment="1">
      <alignment horizontal="centerContinuous"/>
      <protection/>
    </xf>
    <xf numFmtId="0" fontId="11" fillId="0" borderId="21" xfId="23" applyFont="1" applyBorder="1" applyAlignment="1">
      <alignment horizontal="centerContinuous"/>
      <protection/>
    </xf>
    <xf numFmtId="40" fontId="0" fillId="0" borderId="0" xfId="16" applyNumberFormat="1" applyAlignment="1">
      <alignment/>
    </xf>
    <xf numFmtId="0" fontId="0" fillId="0" borderId="1" xfId="31" applyFont="1" applyBorder="1" applyAlignment="1">
      <alignment horizontal="right"/>
      <protection/>
    </xf>
    <xf numFmtId="0" fontId="0" fillId="0" borderId="0" xfId="31" applyFont="1" applyAlignment="1">
      <alignment horizontal="left"/>
      <protection/>
    </xf>
    <xf numFmtId="38" fontId="0" fillId="0" borderId="1" xfId="16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17" xfId="31" applyFont="1" applyBorder="1" applyAlignment="1">
      <alignment horizontal="center" vertical="distributed"/>
      <protection/>
    </xf>
    <xf numFmtId="0" fontId="0" fillId="0" borderId="3" xfId="26" applyFont="1" applyBorder="1">
      <alignment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パートタイム女子" xfId="20"/>
    <cellStyle name="標準_モデル賃金" xfId="21"/>
    <cellStyle name="標準_一般・パートタイム" xfId="22"/>
    <cellStyle name="標準_産業別給与時間" xfId="23"/>
    <cellStyle name="標準_産業別事業所数" xfId="24"/>
    <cellStyle name="標準_産業別就業者_1" xfId="25"/>
    <cellStyle name="標準_就業者人口" xfId="26"/>
    <cellStyle name="標準_就業者人口_1" xfId="27"/>
    <cellStyle name="標準_新規学卒" xfId="28"/>
    <cellStyle name="標準_人口増減_1" xfId="29"/>
    <cellStyle name="標準_適用法規別" xfId="30"/>
    <cellStyle name="標準_労働組合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75" zoomScaleNormal="75" workbookViewId="0" topLeftCell="A1">
      <selection activeCell="A2" sqref="A2"/>
    </sheetView>
  </sheetViews>
  <sheetFormatPr defaultColWidth="8.796875" defaultRowHeight="15"/>
  <cols>
    <col min="1" max="1" width="11.5" style="0" customWidth="1"/>
    <col min="2" max="2" width="10.19921875" style="0" customWidth="1"/>
    <col min="3" max="3" width="9.69921875" style="0" customWidth="1"/>
    <col min="4" max="5" width="9.8984375" style="0" customWidth="1"/>
    <col min="6" max="6" width="9.09765625" style="0" customWidth="1"/>
    <col min="7" max="7" width="9.69921875" style="0" customWidth="1"/>
    <col min="8" max="8" width="10.59765625" style="0" customWidth="1"/>
    <col min="9" max="9" width="9.3984375" style="0" customWidth="1"/>
    <col min="10" max="10" width="11.59765625" style="0" customWidth="1"/>
    <col min="11" max="11" width="9.09765625" style="0" customWidth="1"/>
    <col min="12" max="16384" width="11" style="0" customWidth="1"/>
  </cols>
  <sheetData>
    <row r="1" ht="14.25">
      <c r="J1" s="50"/>
    </row>
    <row r="3" ht="14.25">
      <c r="A3" s="4" t="s">
        <v>0</v>
      </c>
    </row>
    <row r="4" spans="1:10" ht="15" thickBot="1">
      <c r="A4" s="5"/>
      <c r="B4" s="5"/>
      <c r="C4" s="5"/>
      <c r="D4" s="5"/>
      <c r="E4" s="5"/>
      <c r="F4" s="5"/>
      <c r="G4" s="5"/>
      <c r="H4" s="5"/>
      <c r="I4" s="5" t="s">
        <v>1</v>
      </c>
      <c r="J4" s="5"/>
    </row>
    <row r="5" spans="1:10" ht="21.75" customHeight="1" thickTop="1">
      <c r="A5" s="6"/>
      <c r="B5" s="85"/>
      <c r="C5" s="7" t="s">
        <v>2</v>
      </c>
      <c r="D5" s="7"/>
      <c r="E5" s="8"/>
      <c r="F5" s="274" t="s">
        <v>3</v>
      </c>
      <c r="G5" s="9" t="s">
        <v>4</v>
      </c>
      <c r="H5" s="7"/>
      <c r="I5" s="7"/>
      <c r="J5" s="277" t="s">
        <v>5</v>
      </c>
    </row>
    <row r="6" spans="1:10" ht="21.75" customHeight="1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2" t="s">
        <v>14</v>
      </c>
      <c r="J6" s="356" t="s">
        <v>15</v>
      </c>
    </row>
    <row r="7" spans="1:10" ht="14.25">
      <c r="A7" s="14" t="s">
        <v>16</v>
      </c>
      <c r="B7" s="15">
        <v>249323</v>
      </c>
      <c r="C7" s="15">
        <f>SUM(D7:E7)</f>
        <v>1362750</v>
      </c>
      <c r="D7" s="15">
        <v>673525</v>
      </c>
      <c r="E7" s="15">
        <v>689225</v>
      </c>
      <c r="F7" s="275">
        <v>97.7</v>
      </c>
      <c r="G7" s="16">
        <v>38.8</v>
      </c>
      <c r="H7" s="16">
        <v>56.4</v>
      </c>
      <c r="I7" s="16">
        <v>4.8</v>
      </c>
      <c r="J7" s="16">
        <f>C7/B7</f>
        <v>5.4658013901645655</v>
      </c>
    </row>
    <row r="8" spans="1:10" ht="14.25">
      <c r="A8" s="14" t="s">
        <v>17</v>
      </c>
      <c r="B8" s="15">
        <v>257066</v>
      </c>
      <c r="C8" s="15">
        <f>SUM(D8:E8)</f>
        <v>1437596</v>
      </c>
      <c r="D8" s="15">
        <v>710606</v>
      </c>
      <c r="E8" s="15">
        <v>726990</v>
      </c>
      <c r="F8" s="275">
        <v>97.7</v>
      </c>
      <c r="G8" s="16">
        <v>40</v>
      </c>
      <c r="H8" s="16">
        <v>55.4</v>
      </c>
      <c r="I8" s="16">
        <v>4.6</v>
      </c>
      <c r="J8" s="16">
        <f>C8/B8</f>
        <v>5.592322594197599</v>
      </c>
    </row>
    <row r="9" spans="1:10" ht="14.25">
      <c r="A9" s="14" t="s">
        <v>18</v>
      </c>
      <c r="B9" s="15">
        <v>261966</v>
      </c>
      <c r="C9" s="15">
        <f aca="true" t="shared" si="0" ref="C9:C14">SUM(D9:E9)</f>
        <v>1508150</v>
      </c>
      <c r="D9" s="15">
        <v>742342</v>
      </c>
      <c r="E9" s="15">
        <v>765808</v>
      </c>
      <c r="F9" s="275">
        <v>96.9</v>
      </c>
      <c r="G9" s="16">
        <v>40.7</v>
      </c>
      <c r="H9" s="16">
        <v>54.9</v>
      </c>
      <c r="I9" s="16">
        <v>4.4</v>
      </c>
      <c r="J9" s="16">
        <f>C9/B9</f>
        <v>5.757044807341411</v>
      </c>
    </row>
    <row r="10" spans="1:10" ht="14.25">
      <c r="A10" s="14" t="s">
        <v>19</v>
      </c>
      <c r="B10" s="15">
        <v>270162</v>
      </c>
      <c r="C10" s="15">
        <f t="shared" si="0"/>
        <v>1581563</v>
      </c>
      <c r="D10" s="15">
        <v>778732</v>
      </c>
      <c r="E10" s="15">
        <v>802831</v>
      </c>
      <c r="F10" s="275">
        <v>97</v>
      </c>
      <c r="G10" s="16">
        <v>41.2</v>
      </c>
      <c r="H10" s="16">
        <v>54.4</v>
      </c>
      <c r="I10" s="16">
        <v>4.5</v>
      </c>
      <c r="J10" s="16">
        <f>C10/B10</f>
        <v>5.854128263782472</v>
      </c>
    </row>
    <row r="11" spans="1:10" ht="14.25">
      <c r="A11" s="14" t="s">
        <v>20</v>
      </c>
      <c r="B11" s="15">
        <v>275039</v>
      </c>
      <c r="C11" s="15">
        <f t="shared" si="0"/>
        <v>1625521</v>
      </c>
      <c r="D11" s="15">
        <v>799788</v>
      </c>
      <c r="E11" s="15">
        <v>825733</v>
      </c>
      <c r="F11" s="275">
        <v>96.9</v>
      </c>
      <c r="G11" s="16">
        <v>40.5</v>
      </c>
      <c r="H11" s="16">
        <v>54.9</v>
      </c>
      <c r="I11" s="16">
        <v>4.6</v>
      </c>
      <c r="J11" s="16">
        <f>C11/B11</f>
        <v>5.910147288202764</v>
      </c>
    </row>
    <row r="12" spans="1:10" ht="14.25">
      <c r="A12" s="14"/>
      <c r="B12" s="15"/>
      <c r="C12" s="15"/>
      <c r="D12" s="15"/>
      <c r="E12" s="15"/>
      <c r="F12" s="275"/>
      <c r="G12" s="16"/>
      <c r="H12" s="16"/>
      <c r="I12" s="16"/>
      <c r="J12" s="16"/>
    </row>
    <row r="13" spans="1:10" ht="14.25">
      <c r="A13" s="14">
        <v>20</v>
      </c>
      <c r="B13" s="17" t="s">
        <v>21</v>
      </c>
      <c r="C13" s="15">
        <f t="shared" si="0"/>
        <v>1957356</v>
      </c>
      <c r="D13" s="15">
        <v>906765</v>
      </c>
      <c r="E13" s="15">
        <v>1050591</v>
      </c>
      <c r="F13" s="275">
        <v>86.3</v>
      </c>
      <c r="G13" s="16">
        <v>40.2</v>
      </c>
      <c r="H13" s="16">
        <v>55.2</v>
      </c>
      <c r="I13" s="16">
        <v>4.6</v>
      </c>
      <c r="J13" s="17" t="s">
        <v>21</v>
      </c>
    </row>
    <row r="14" spans="1:10" ht="14.25">
      <c r="A14" s="14" t="s">
        <v>22</v>
      </c>
      <c r="B14" s="15">
        <v>358902</v>
      </c>
      <c r="C14" s="15">
        <f t="shared" si="0"/>
        <v>2062394</v>
      </c>
      <c r="D14" s="15">
        <v>1006823</v>
      </c>
      <c r="E14" s="15">
        <v>1055571</v>
      </c>
      <c r="F14" s="275">
        <v>95.4</v>
      </c>
      <c r="G14" s="16">
        <v>37.9</v>
      </c>
      <c r="H14" s="16">
        <v>57.6</v>
      </c>
      <c r="I14" s="16">
        <v>4.6</v>
      </c>
      <c r="J14" s="16">
        <f>C14/B14</f>
        <v>5.746398738374264</v>
      </c>
    </row>
    <row r="15" spans="1:10" ht="14.25">
      <c r="A15" s="14" t="s">
        <v>23</v>
      </c>
      <c r="B15" s="15">
        <v>370577</v>
      </c>
      <c r="C15" s="15">
        <f aca="true" t="shared" si="1" ref="C15:C20">SUM(D15:E15)</f>
        <v>2095237</v>
      </c>
      <c r="D15" s="15">
        <v>1016756</v>
      </c>
      <c r="E15" s="15">
        <v>1078481</v>
      </c>
      <c r="F15" s="275">
        <v>94.3</v>
      </c>
      <c r="G15" s="16">
        <v>36.8</v>
      </c>
      <c r="H15" s="16">
        <v>58</v>
      </c>
      <c r="I15" s="16">
        <v>5.1</v>
      </c>
      <c r="J15" s="16">
        <f>C15/B15</f>
        <v>5.653985541466416</v>
      </c>
    </row>
    <row r="16" spans="1:10" ht="14.25">
      <c r="A16" s="14" t="s">
        <v>24</v>
      </c>
      <c r="B16" s="15">
        <v>398636</v>
      </c>
      <c r="C16" s="15">
        <f t="shared" si="1"/>
        <v>2051137</v>
      </c>
      <c r="D16" s="15">
        <v>986836</v>
      </c>
      <c r="E16" s="15">
        <v>1064301</v>
      </c>
      <c r="F16" s="275">
        <v>92.7</v>
      </c>
      <c r="G16" s="16">
        <v>35.1</v>
      </c>
      <c r="H16" s="16">
        <v>58.9</v>
      </c>
      <c r="I16" s="16">
        <v>5.9</v>
      </c>
      <c r="J16" s="16">
        <f>C16/B16</f>
        <v>5.1453882740143895</v>
      </c>
    </row>
    <row r="17" spans="1:10" ht="14.25">
      <c r="A17" s="14" t="s">
        <v>25</v>
      </c>
      <c r="B17" s="15">
        <v>424249</v>
      </c>
      <c r="C17" s="15">
        <f t="shared" si="1"/>
        <v>1983754</v>
      </c>
      <c r="D17" s="15">
        <v>954988</v>
      </c>
      <c r="E17" s="15">
        <v>1028766</v>
      </c>
      <c r="F17" s="275">
        <v>92.8</v>
      </c>
      <c r="G17" s="16">
        <v>30.7</v>
      </c>
      <c r="H17" s="16">
        <v>62.5</v>
      </c>
      <c r="I17" s="16">
        <v>6.8</v>
      </c>
      <c r="J17" s="16">
        <f>C17/B17</f>
        <v>4.6759190946826035</v>
      </c>
    </row>
    <row r="18" spans="1:10" ht="14.25">
      <c r="A18" s="14"/>
      <c r="B18" s="15"/>
      <c r="C18" s="15"/>
      <c r="D18" s="15"/>
      <c r="E18" s="15"/>
      <c r="F18" s="275"/>
      <c r="G18" s="16"/>
      <c r="H18" s="16"/>
      <c r="I18" s="16"/>
      <c r="J18" s="16"/>
    </row>
    <row r="19" spans="1:10" ht="14.25">
      <c r="A19" s="14" t="s">
        <v>26</v>
      </c>
      <c r="B19" s="15">
        <v>459932</v>
      </c>
      <c r="C19" s="15">
        <f t="shared" si="1"/>
        <v>1946077</v>
      </c>
      <c r="D19" s="15">
        <v>936202</v>
      </c>
      <c r="E19" s="15">
        <v>1009875</v>
      </c>
      <c r="F19" s="275">
        <v>92.7</v>
      </c>
      <c r="G19" s="16">
        <v>26.1</v>
      </c>
      <c r="H19" s="16">
        <v>65.9</v>
      </c>
      <c r="I19" s="16">
        <v>8</v>
      </c>
      <c r="J19" s="16">
        <f>C19/B19</f>
        <v>4.2312276597410055</v>
      </c>
    </row>
    <row r="20" spans="1:10" ht="14.25">
      <c r="A20" s="14" t="s">
        <v>27</v>
      </c>
      <c r="B20" s="15">
        <v>502786</v>
      </c>
      <c r="C20" s="15">
        <f t="shared" si="1"/>
        <v>1970616</v>
      </c>
      <c r="D20" s="15">
        <v>953449</v>
      </c>
      <c r="E20" s="15">
        <v>1017167</v>
      </c>
      <c r="F20" s="275">
        <v>93.7</v>
      </c>
      <c r="G20" s="16">
        <v>24</v>
      </c>
      <c r="H20" s="16">
        <v>66.8</v>
      </c>
      <c r="I20" s="16">
        <v>9.2</v>
      </c>
      <c r="J20" s="16">
        <f>C20/B20</f>
        <v>3.91939314141603</v>
      </c>
    </row>
    <row r="21" spans="1:10" ht="14.25">
      <c r="A21" s="14" t="s">
        <v>28</v>
      </c>
      <c r="B21" s="15">
        <v>550442</v>
      </c>
      <c r="C21" s="15">
        <f>SUM(D21:E21)</f>
        <v>2035272</v>
      </c>
      <c r="D21" s="15">
        <v>990575</v>
      </c>
      <c r="E21" s="15">
        <v>1044697</v>
      </c>
      <c r="F21" s="275">
        <v>94.8</v>
      </c>
      <c r="G21" s="16">
        <v>22.9</v>
      </c>
      <c r="H21" s="16">
        <v>66.6</v>
      </c>
      <c r="I21" s="16">
        <v>10.5</v>
      </c>
      <c r="J21" s="16">
        <f>C21/B21</f>
        <v>3.697523081450907</v>
      </c>
    </row>
    <row r="22" spans="1:10" ht="14.25">
      <c r="A22" s="14" t="s">
        <v>29</v>
      </c>
      <c r="B22" s="15">
        <v>574968</v>
      </c>
      <c r="C22" s="15">
        <f>SUM(D22:E22)</f>
        <v>2080304</v>
      </c>
      <c r="D22" s="15">
        <v>1012456</v>
      </c>
      <c r="E22" s="15">
        <v>1067848</v>
      </c>
      <c r="F22" s="275">
        <v>94.8</v>
      </c>
      <c r="G22" s="16">
        <v>22.1</v>
      </c>
      <c r="H22" s="16">
        <v>65.9</v>
      </c>
      <c r="I22" s="16">
        <v>11.9</v>
      </c>
      <c r="J22" s="16">
        <f>C22/B22</f>
        <v>3.6181213563189605</v>
      </c>
    </row>
    <row r="23" spans="1:10" ht="14.25">
      <c r="A23" s="14" t="s">
        <v>30</v>
      </c>
      <c r="B23" s="15">
        <v>606936</v>
      </c>
      <c r="C23" s="15">
        <f>SUM(D23:E23)</f>
        <v>2104058</v>
      </c>
      <c r="D23" s="15">
        <v>1024354</v>
      </c>
      <c r="E23" s="15">
        <v>1079704</v>
      </c>
      <c r="F23" s="275">
        <v>94.9</v>
      </c>
      <c r="G23" s="16">
        <v>20.1</v>
      </c>
      <c r="H23" s="16">
        <v>65.5</v>
      </c>
      <c r="I23" s="16">
        <v>14.3</v>
      </c>
      <c r="J23" s="16">
        <f>C23/B23</f>
        <v>3.4666884152530084</v>
      </c>
    </row>
    <row r="24" spans="1:10" ht="14.25">
      <c r="A24" s="14"/>
      <c r="B24" s="15"/>
      <c r="C24" s="15"/>
      <c r="D24" s="15"/>
      <c r="E24" s="15"/>
      <c r="F24" s="275"/>
      <c r="G24" s="16"/>
      <c r="H24" s="16"/>
      <c r="I24" s="16"/>
      <c r="J24" s="16"/>
    </row>
    <row r="25" spans="1:10" ht="14.25">
      <c r="A25" s="14" t="s">
        <v>31</v>
      </c>
      <c r="B25" s="15">
        <v>653814</v>
      </c>
      <c r="C25" s="15">
        <f>SUM(D25:E25)</f>
        <v>2133592</v>
      </c>
      <c r="D25" s="15">
        <v>1042030</v>
      </c>
      <c r="E25" s="15">
        <v>1091562</v>
      </c>
      <c r="F25" s="275">
        <v>95.5</v>
      </c>
      <c r="G25" s="16">
        <v>17.9</v>
      </c>
      <c r="H25" s="16">
        <v>64.7</v>
      </c>
      <c r="I25" s="16">
        <v>17.4</v>
      </c>
      <c r="J25" s="16">
        <f>C25/B25</f>
        <v>3.263301183517025</v>
      </c>
    </row>
    <row r="26" spans="1:10" ht="14.25">
      <c r="A26" s="6">
        <v>8</v>
      </c>
      <c r="B26" s="15">
        <v>662123</v>
      </c>
      <c r="C26" s="15">
        <f>SUM(D26:E26)</f>
        <v>2136464</v>
      </c>
      <c r="D26" s="15">
        <v>1043683</v>
      </c>
      <c r="E26" s="15">
        <v>1092781</v>
      </c>
      <c r="F26" s="275">
        <v>95.5</v>
      </c>
      <c r="G26" s="16">
        <v>17.5</v>
      </c>
      <c r="H26" s="16">
        <v>64.5</v>
      </c>
      <c r="I26" s="16">
        <v>18</v>
      </c>
      <c r="J26" s="19">
        <v>3.2</v>
      </c>
    </row>
    <row r="27" spans="1:10" ht="14.25">
      <c r="A27" s="6">
        <v>9</v>
      </c>
      <c r="B27" s="18">
        <v>670399</v>
      </c>
      <c r="C27" s="18">
        <f>SUM(D27:E27)</f>
        <v>2137406</v>
      </c>
      <c r="D27" s="18">
        <v>1043981</v>
      </c>
      <c r="E27" s="18">
        <v>1093425</v>
      </c>
      <c r="F27" s="275">
        <v>95.5</v>
      </c>
      <c r="G27" s="19">
        <v>17.2</v>
      </c>
      <c r="H27" s="19">
        <v>64.3</v>
      </c>
      <c r="I27" s="19">
        <v>18.6</v>
      </c>
      <c r="J27" s="19">
        <f>C27/B27</f>
        <v>3.1882595290267437</v>
      </c>
    </row>
    <row r="28" spans="1:10" ht="14.25">
      <c r="A28" s="6">
        <v>10</v>
      </c>
      <c r="B28" s="18">
        <v>678414</v>
      </c>
      <c r="C28" s="18">
        <v>2136629</v>
      </c>
      <c r="D28" s="18">
        <v>1043428</v>
      </c>
      <c r="E28" s="18">
        <v>1093201</v>
      </c>
      <c r="F28" s="263">
        <v>95.4</v>
      </c>
      <c r="G28" s="263">
        <v>16.8</v>
      </c>
      <c r="H28" s="263">
        <v>64.1</v>
      </c>
      <c r="I28" s="263">
        <v>19.2</v>
      </c>
      <c r="J28" s="263">
        <f>C28/B28</f>
        <v>3.149447092778156</v>
      </c>
    </row>
    <row r="29" spans="1:10" ht="14.25">
      <c r="A29" s="6">
        <v>11</v>
      </c>
      <c r="B29" s="18">
        <v>685805</v>
      </c>
      <c r="C29" s="18">
        <v>2134671</v>
      </c>
      <c r="D29" s="18">
        <v>1042154</v>
      </c>
      <c r="E29" s="18">
        <v>1092517</v>
      </c>
      <c r="F29" s="263">
        <v>95.4</v>
      </c>
      <c r="G29" s="19">
        <v>16.4</v>
      </c>
      <c r="H29" s="19">
        <v>63.9</v>
      </c>
      <c r="I29" s="19">
        <v>19.7</v>
      </c>
      <c r="J29" s="19">
        <v>3.1</v>
      </c>
    </row>
    <row r="30" spans="1:10" ht="14.25">
      <c r="A30" s="2"/>
      <c r="B30" s="18"/>
      <c r="C30" s="18"/>
      <c r="D30" s="18"/>
      <c r="E30" s="18"/>
      <c r="F30" s="263"/>
      <c r="G30" s="19"/>
      <c r="H30" s="19"/>
      <c r="I30" s="19"/>
      <c r="J30" s="19"/>
    </row>
    <row r="31" spans="1:11" ht="14.25">
      <c r="A31" s="20" t="s">
        <v>32</v>
      </c>
      <c r="B31" s="21"/>
      <c r="C31" s="21"/>
      <c r="D31" s="21" t="s">
        <v>1</v>
      </c>
      <c r="E31" s="21"/>
      <c r="F31" s="21"/>
      <c r="G31" s="21"/>
      <c r="H31" s="22"/>
      <c r="I31" s="22"/>
      <c r="J31" s="22"/>
      <c r="K31" s="22"/>
    </row>
    <row r="32" spans="1:10" ht="14.25">
      <c r="A32" s="286" t="s">
        <v>33</v>
      </c>
      <c r="B32" s="287" t="s">
        <v>34</v>
      </c>
      <c r="C32" s="18">
        <v>2143308</v>
      </c>
      <c r="D32" s="18">
        <v>1046750</v>
      </c>
      <c r="E32" s="18">
        <v>1096558</v>
      </c>
      <c r="F32" s="263">
        <v>95.5</v>
      </c>
      <c r="G32" s="19">
        <v>16.1</v>
      </c>
      <c r="H32" s="19">
        <v>63.9</v>
      </c>
      <c r="I32" s="19">
        <v>20</v>
      </c>
      <c r="J32" s="19"/>
    </row>
    <row r="33" spans="1:10" ht="14.25">
      <c r="A33" s="2">
        <v>17</v>
      </c>
      <c r="B33" s="287" t="s">
        <v>35</v>
      </c>
      <c r="C33" s="18">
        <v>2148408</v>
      </c>
      <c r="D33" s="18">
        <v>1050311</v>
      </c>
      <c r="E33" s="18">
        <v>1098097</v>
      </c>
      <c r="F33" s="263">
        <v>95.6</v>
      </c>
      <c r="G33" s="19">
        <v>15.3</v>
      </c>
      <c r="H33" s="19">
        <v>63.2</v>
      </c>
      <c r="I33" s="19">
        <v>21.6</v>
      </c>
      <c r="J33" s="19"/>
    </row>
    <row r="34" spans="1:10" ht="14.25">
      <c r="A34" s="2">
        <v>22</v>
      </c>
      <c r="B34" s="287" t="s">
        <v>36</v>
      </c>
      <c r="C34" s="18">
        <v>2144464</v>
      </c>
      <c r="D34" s="18">
        <v>1050279</v>
      </c>
      <c r="E34" s="18">
        <v>1094185</v>
      </c>
      <c r="F34" s="263">
        <v>96</v>
      </c>
      <c r="G34" s="19">
        <v>15</v>
      </c>
      <c r="H34" s="19">
        <v>62.4</v>
      </c>
      <c r="I34" s="19">
        <v>22.6</v>
      </c>
      <c r="J34" s="19"/>
    </row>
    <row r="35" spans="1:10" ht="14.25">
      <c r="A35" s="2">
        <v>27</v>
      </c>
      <c r="B35" s="287" t="s">
        <v>37</v>
      </c>
      <c r="C35" s="18">
        <v>2127892</v>
      </c>
      <c r="D35" s="18">
        <v>1044411</v>
      </c>
      <c r="E35" s="18">
        <v>1083481</v>
      </c>
      <c r="F35" s="263">
        <v>96.4</v>
      </c>
      <c r="G35" s="19">
        <v>14.9</v>
      </c>
      <c r="H35" s="19">
        <v>60.3</v>
      </c>
      <c r="I35" s="19">
        <v>24.7</v>
      </c>
      <c r="J35" s="19"/>
    </row>
    <row r="36" spans="1:10" ht="14.25">
      <c r="A36" s="2">
        <v>32</v>
      </c>
      <c r="B36" s="287" t="s">
        <v>38</v>
      </c>
      <c r="C36" s="18">
        <v>2096529</v>
      </c>
      <c r="D36" s="18">
        <v>1031912</v>
      </c>
      <c r="E36" s="18">
        <v>1064617</v>
      </c>
      <c r="F36" s="263">
        <v>96.9</v>
      </c>
      <c r="G36" s="19">
        <v>14.7</v>
      </c>
      <c r="H36" s="19">
        <v>58.7</v>
      </c>
      <c r="I36" s="19">
        <v>26.6</v>
      </c>
      <c r="J36" s="19"/>
    </row>
    <row r="37" spans="1:10" ht="14.25">
      <c r="A37" s="24">
        <v>37</v>
      </c>
      <c r="B37" s="288" t="s">
        <v>39</v>
      </c>
      <c r="C37" s="21">
        <v>2054160</v>
      </c>
      <c r="D37" s="21">
        <v>1013731</v>
      </c>
      <c r="E37" s="21">
        <v>1040429</v>
      </c>
      <c r="F37" s="285">
        <v>97.4</v>
      </c>
      <c r="G37" s="22">
        <v>14.3</v>
      </c>
      <c r="H37" s="22">
        <v>58.2</v>
      </c>
      <c r="I37" s="22">
        <v>27.5</v>
      </c>
      <c r="J37" s="24"/>
    </row>
    <row r="38" ht="14.25">
      <c r="A38" t="s">
        <v>40</v>
      </c>
    </row>
    <row r="39" ht="14.25">
      <c r="A39" t="s">
        <v>41</v>
      </c>
    </row>
    <row r="40" ht="14.25">
      <c r="A40" t="s">
        <v>42</v>
      </c>
    </row>
    <row r="41" ht="14.25">
      <c r="A41" t="s">
        <v>43</v>
      </c>
    </row>
  </sheetData>
  <printOptions/>
  <pageMargins left="0.984251968503937" right="0.7874015748031497" top="0.984251968503937" bottom="0.984251968503937" header="0.5118110236220472" footer="0.5118110236220472"/>
  <pageSetup orientation="portrait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5" sqref="H5"/>
    </sheetView>
  </sheetViews>
  <sheetFormatPr defaultColWidth="8.796875" defaultRowHeight="15"/>
  <cols>
    <col min="1" max="1" width="24.59765625" style="87" customWidth="1"/>
    <col min="2" max="2" width="8.59765625" style="0" customWidth="1"/>
    <col min="3" max="3" width="9.5" style="0" customWidth="1"/>
    <col min="4" max="4" width="9.3984375" style="0" customWidth="1"/>
    <col min="5" max="5" width="7.59765625" style="0" customWidth="1"/>
    <col min="6" max="6" width="7.3984375" style="0" customWidth="1"/>
    <col min="7" max="7" width="9.3984375" style="0" customWidth="1"/>
    <col min="8" max="16384" width="11" style="0" customWidth="1"/>
  </cols>
  <sheetData>
    <row r="1" spans="1:7" ht="14.25">
      <c r="A1" s="291"/>
      <c r="G1" s="50"/>
    </row>
    <row r="3" ht="17.25">
      <c r="A3" s="81" t="s">
        <v>221</v>
      </c>
    </row>
    <row r="4" spans="1:7" ht="15" thickBot="1">
      <c r="A4" s="82"/>
      <c r="B4" s="5"/>
      <c r="C4" s="5"/>
      <c r="D4" s="5"/>
      <c r="E4" s="5"/>
      <c r="F4" s="5" t="s">
        <v>222</v>
      </c>
      <c r="G4" s="5"/>
    </row>
    <row r="5" spans="1:7" ht="15" thickTop="1">
      <c r="A5" s="88" t="s">
        <v>48</v>
      </c>
      <c r="B5" s="24" t="s">
        <v>202</v>
      </c>
      <c r="C5" s="24"/>
      <c r="D5" s="23"/>
      <c r="E5" s="24" t="s">
        <v>203</v>
      </c>
      <c r="F5" s="24"/>
      <c r="G5" s="24"/>
    </row>
    <row r="6" spans="1:7" ht="14.25">
      <c r="A6" s="8"/>
      <c r="B6" s="11" t="s">
        <v>204</v>
      </c>
      <c r="C6" s="11" t="s">
        <v>50</v>
      </c>
      <c r="D6" s="35">
        <v>7</v>
      </c>
      <c r="E6" s="84" t="s">
        <v>204</v>
      </c>
      <c r="F6" s="84" t="s">
        <v>50</v>
      </c>
      <c r="G6" s="89">
        <v>7</v>
      </c>
    </row>
    <row r="7" ht="14.25">
      <c r="A7" s="28"/>
    </row>
    <row r="8" spans="1:7" ht="14.25">
      <c r="A8" s="29" t="s">
        <v>207</v>
      </c>
      <c r="B8" s="39">
        <f>+B12+B14+B15+B16+B19+B21</f>
        <v>573668</v>
      </c>
      <c r="C8" s="39">
        <f>+C12+C14+C15+C16+C19+C21</f>
        <v>603712</v>
      </c>
      <c r="D8" s="39">
        <f>+D12+D14+D15+D16+D19+D21</f>
        <v>652011</v>
      </c>
      <c r="E8" s="42">
        <f>B8/$B$8*100</f>
        <v>100</v>
      </c>
      <c r="F8" s="42">
        <f>C8/$C$8*100</f>
        <v>100</v>
      </c>
      <c r="G8" s="42">
        <f>D8/$D$8*100</f>
        <v>100</v>
      </c>
    </row>
    <row r="9" spans="1:4" ht="14.25">
      <c r="A9" s="28"/>
      <c r="B9" s="15"/>
      <c r="C9" s="15"/>
      <c r="D9" s="39"/>
    </row>
    <row r="10" spans="1:7" ht="14.25">
      <c r="A10" s="29" t="s">
        <v>223</v>
      </c>
      <c r="B10" s="15">
        <f>B12+B14+B15+B16</f>
        <v>483481</v>
      </c>
      <c r="C10" s="15">
        <f>C12+C14+C15+C16</f>
        <v>496683</v>
      </c>
      <c r="D10" s="39">
        <f>D12+D14+D15+D16</f>
        <v>515626</v>
      </c>
      <c r="E10" s="31">
        <f aca="true" t="shared" si="0" ref="E10:E17">B10/$B$8*100</f>
        <v>84.27888604558734</v>
      </c>
      <c r="F10" s="31">
        <f aca="true" t="shared" si="1" ref="F10:F17">C10/$C$8*100</f>
        <v>82.27151356938408</v>
      </c>
      <c r="G10" s="42">
        <f aca="true" t="shared" si="2" ref="G10:G17">D10/$D$8*100</f>
        <v>79.08240811888143</v>
      </c>
    </row>
    <row r="11" spans="1:7" ht="14.25">
      <c r="A11" s="386" t="s">
        <v>224</v>
      </c>
      <c r="B11" s="15">
        <f>B12+B14+B15</f>
        <v>301852</v>
      </c>
      <c r="C11" s="15">
        <f>C12+C14+C15</f>
        <v>315642</v>
      </c>
      <c r="D11" s="39">
        <f>D12+D14+D15</f>
        <v>337049</v>
      </c>
      <c r="E11" s="31">
        <f t="shared" si="0"/>
        <v>52.61789048718074</v>
      </c>
      <c r="F11" s="31">
        <f t="shared" si="1"/>
        <v>52.28353917099544</v>
      </c>
      <c r="G11" s="42">
        <f t="shared" si="2"/>
        <v>51.693759767856676</v>
      </c>
    </row>
    <row r="12" spans="1:7" ht="14.25">
      <c r="A12" s="90" t="s">
        <v>225</v>
      </c>
      <c r="B12" s="15">
        <v>73112</v>
      </c>
      <c r="C12" s="15">
        <v>86257</v>
      </c>
      <c r="D12" s="39">
        <v>102415</v>
      </c>
      <c r="E12" s="31">
        <f t="shared" si="0"/>
        <v>12.74465370214131</v>
      </c>
      <c r="F12" s="31">
        <f t="shared" si="1"/>
        <v>14.28777297784374</v>
      </c>
      <c r="G12" s="42">
        <f t="shared" si="2"/>
        <v>15.70755708109219</v>
      </c>
    </row>
    <row r="13" spans="1:7" ht="18" customHeight="1">
      <c r="A13" s="91" t="s">
        <v>226</v>
      </c>
      <c r="B13" s="15">
        <v>12252</v>
      </c>
      <c r="C13" s="18">
        <v>19799</v>
      </c>
      <c r="D13" s="39">
        <v>30414</v>
      </c>
      <c r="E13" s="31">
        <f t="shared" si="0"/>
        <v>2.1357300738406186</v>
      </c>
      <c r="F13" s="31">
        <f t="shared" si="1"/>
        <v>3.279543888476625</v>
      </c>
      <c r="G13" s="42">
        <f t="shared" si="2"/>
        <v>4.664645228378049</v>
      </c>
    </row>
    <row r="14" spans="1:7" ht="14.25">
      <c r="A14" s="85" t="s">
        <v>227</v>
      </c>
      <c r="B14" s="15">
        <v>192610</v>
      </c>
      <c r="C14" s="15">
        <v>188540</v>
      </c>
      <c r="D14" s="39">
        <v>188445</v>
      </c>
      <c r="E14" s="31">
        <f t="shared" si="0"/>
        <v>33.575168913029835</v>
      </c>
      <c r="F14" s="31">
        <f t="shared" si="1"/>
        <v>31.2301229725432</v>
      </c>
      <c r="G14" s="42">
        <f t="shared" si="2"/>
        <v>28.902119749513428</v>
      </c>
    </row>
    <row r="15" spans="1:7" ht="14.25">
      <c r="A15" s="85" t="s">
        <v>228</v>
      </c>
      <c r="B15" s="15">
        <f>4963+31167</f>
        <v>36130</v>
      </c>
      <c r="C15" s="15">
        <f>5774+35071</f>
        <v>40845</v>
      </c>
      <c r="D15" s="39">
        <f>6692+39497</f>
        <v>46189</v>
      </c>
      <c r="E15" s="31">
        <f t="shared" si="0"/>
        <v>6.298067872009594</v>
      </c>
      <c r="F15" s="31">
        <f t="shared" si="1"/>
        <v>6.765643220608503</v>
      </c>
      <c r="G15" s="42">
        <f t="shared" si="2"/>
        <v>7.0840829372510585</v>
      </c>
    </row>
    <row r="16" spans="1:7" ht="14.25">
      <c r="A16" s="386" t="s">
        <v>229</v>
      </c>
      <c r="B16" s="15">
        <v>181629</v>
      </c>
      <c r="C16" s="15">
        <v>181041</v>
      </c>
      <c r="D16" s="39">
        <v>178577</v>
      </c>
      <c r="E16" s="31">
        <f t="shared" si="0"/>
        <v>31.660995558406608</v>
      </c>
      <c r="F16" s="31">
        <f t="shared" si="1"/>
        <v>29.987974398388634</v>
      </c>
      <c r="G16" s="42">
        <f t="shared" si="2"/>
        <v>27.388648351024752</v>
      </c>
    </row>
    <row r="17" spans="1:7" ht="14.25">
      <c r="A17" s="85" t="s">
        <v>230</v>
      </c>
      <c r="B17" s="15">
        <f>56420+54912+30242</f>
        <v>141574</v>
      </c>
      <c r="C17" s="15">
        <f>58670+52970+26978</f>
        <v>138618</v>
      </c>
      <c r="D17" s="39">
        <f>56420+51968+23902</f>
        <v>132290</v>
      </c>
      <c r="E17" s="31">
        <f t="shared" si="0"/>
        <v>24.678734041292174</v>
      </c>
      <c r="F17" s="31">
        <f t="shared" si="1"/>
        <v>22.960948266723204</v>
      </c>
      <c r="G17" s="42">
        <f t="shared" si="2"/>
        <v>20.289534992507797</v>
      </c>
    </row>
    <row r="18" spans="1:7" ht="14.25">
      <c r="A18" s="85"/>
      <c r="B18" s="15"/>
      <c r="C18" s="15"/>
      <c r="D18" s="39"/>
      <c r="E18" s="31" t="s">
        <v>1</v>
      </c>
      <c r="F18" s="31" t="s">
        <v>1</v>
      </c>
      <c r="G18" s="42" t="s">
        <v>1</v>
      </c>
    </row>
    <row r="19" spans="1:7" ht="14.25">
      <c r="A19" s="29" t="s">
        <v>231</v>
      </c>
      <c r="B19" s="15">
        <v>662</v>
      </c>
      <c r="C19" s="15">
        <v>631</v>
      </c>
      <c r="D19" s="39">
        <v>1260</v>
      </c>
      <c r="E19" s="31">
        <f>B19/$B$8*100</f>
        <v>0.11539775619347777</v>
      </c>
      <c r="F19" s="31">
        <f>C19/$C$8*100</f>
        <v>0.10452003604367645</v>
      </c>
      <c r="G19" s="42">
        <f>D19/$D$8*100</f>
        <v>0.1932482734187</v>
      </c>
    </row>
    <row r="20" spans="1:7" ht="14.25">
      <c r="A20" s="28"/>
      <c r="B20" s="15"/>
      <c r="C20" s="15"/>
      <c r="D20" s="39"/>
      <c r="E20" s="31" t="s">
        <v>1</v>
      </c>
      <c r="F20" s="31" t="s">
        <v>1</v>
      </c>
      <c r="G20" s="42" t="s">
        <v>1</v>
      </c>
    </row>
    <row r="21" spans="1:7" ht="14.25">
      <c r="A21" s="29" t="s">
        <v>232</v>
      </c>
      <c r="B21" s="15">
        <v>89525</v>
      </c>
      <c r="C21" s="15">
        <v>106398</v>
      </c>
      <c r="D21" s="39">
        <v>135125</v>
      </c>
      <c r="E21" s="31">
        <f>B21/$B$8*100</f>
        <v>15.60571619821918</v>
      </c>
      <c r="F21" s="31">
        <f>C21/$C$8*100</f>
        <v>17.623966394572246</v>
      </c>
      <c r="G21" s="42">
        <f>D21/$D$8*100</f>
        <v>20.72434360769987</v>
      </c>
    </row>
    <row r="22" spans="1:7" ht="14.25">
      <c r="A22" s="90" t="s">
        <v>233</v>
      </c>
      <c r="B22" s="15">
        <v>14718</v>
      </c>
      <c r="C22" s="15">
        <v>21055</v>
      </c>
      <c r="D22" s="39">
        <v>28970</v>
      </c>
      <c r="E22" s="31">
        <f>B22/$B$8*100</f>
        <v>2.565595431503936</v>
      </c>
      <c r="F22" s="31">
        <f>C22/$C$8*100</f>
        <v>3.4875901091911374</v>
      </c>
      <c r="G22" s="42">
        <f>D22/$D$8*100</f>
        <v>4.443176572174396</v>
      </c>
    </row>
    <row r="23" spans="1:7" ht="14.25">
      <c r="A23" s="65" t="s">
        <v>1</v>
      </c>
      <c r="B23" s="24"/>
      <c r="C23" s="24"/>
      <c r="D23" s="24"/>
      <c r="E23" s="24"/>
      <c r="F23" s="24"/>
      <c r="G23" s="24"/>
    </row>
    <row r="24" ht="14.25">
      <c r="A24" s="86" t="s">
        <v>86</v>
      </c>
    </row>
    <row r="25" ht="14.25">
      <c r="A25" s="86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zoomScale="75" zoomScaleNormal="75" workbookViewId="0" topLeftCell="A9">
      <selection activeCell="C34" sqref="C34:G54"/>
    </sheetView>
  </sheetViews>
  <sheetFormatPr defaultColWidth="8.796875" defaultRowHeight="15"/>
  <cols>
    <col min="1" max="1" width="3.09765625" style="92" customWidth="1"/>
    <col min="2" max="2" width="16.59765625" style="92" customWidth="1"/>
    <col min="3" max="3" width="9.59765625" style="92" customWidth="1"/>
    <col min="4" max="4" width="11.5" style="92" customWidth="1"/>
    <col min="5" max="5" width="11.8984375" style="92" customWidth="1"/>
    <col min="6" max="6" width="11.59765625" style="92" customWidth="1"/>
    <col min="7" max="7" width="11.69921875" style="92" customWidth="1"/>
    <col min="8" max="16384" width="10.59765625" style="92" customWidth="1"/>
  </cols>
  <sheetData>
    <row r="1" spans="1:12" ht="14.25">
      <c r="A1" s="93"/>
      <c r="F1" s="93"/>
      <c r="L1" s="292"/>
    </row>
    <row r="3" spans="1:2" ht="17.25">
      <c r="A3" s="94" t="s">
        <v>234</v>
      </c>
      <c r="B3" s="94"/>
    </row>
    <row r="4" spans="1:7" ht="15" thickBot="1">
      <c r="A4" s="95"/>
      <c r="B4" s="95"/>
      <c r="C4" s="95"/>
      <c r="D4" s="95"/>
      <c r="E4" s="95"/>
      <c r="F4" s="96" t="s">
        <v>1</v>
      </c>
      <c r="G4" s="95"/>
    </row>
    <row r="5" spans="1:12" ht="15" thickTop="1">
      <c r="A5" s="97"/>
      <c r="B5" s="98"/>
      <c r="C5" s="99"/>
      <c r="D5" s="100" t="s">
        <v>235</v>
      </c>
      <c r="E5" s="99"/>
      <c r="F5" s="99"/>
      <c r="G5" s="99"/>
      <c r="H5" s="253"/>
      <c r="I5" s="254" t="s">
        <v>236</v>
      </c>
      <c r="J5" s="253"/>
      <c r="K5" s="253"/>
      <c r="L5" s="253"/>
    </row>
    <row r="6" spans="1:12" ht="14.25">
      <c r="A6" s="101" t="s">
        <v>97</v>
      </c>
      <c r="B6" s="102"/>
      <c r="C6" s="103" t="s">
        <v>49</v>
      </c>
      <c r="D6" s="103">
        <v>55</v>
      </c>
      <c r="E6" s="103">
        <v>60</v>
      </c>
      <c r="F6" s="103" t="s">
        <v>50</v>
      </c>
      <c r="G6" s="104">
        <v>7</v>
      </c>
      <c r="H6" s="117" t="s">
        <v>49</v>
      </c>
      <c r="I6" s="117">
        <v>55</v>
      </c>
      <c r="J6" s="117">
        <v>60</v>
      </c>
      <c r="K6" s="117" t="s">
        <v>50</v>
      </c>
      <c r="L6" s="118">
        <v>7</v>
      </c>
    </row>
    <row r="7" spans="1:12" ht="14.25">
      <c r="A7" s="97"/>
      <c r="B7" s="98"/>
      <c r="G7" s="105"/>
      <c r="L7" s="105"/>
    </row>
    <row r="8" spans="1:12" ht="14.25">
      <c r="A8" s="106" t="s">
        <v>237</v>
      </c>
      <c r="B8" s="107"/>
      <c r="C8" s="39">
        <v>982838</v>
      </c>
      <c r="D8" s="39">
        <v>1027123</v>
      </c>
      <c r="E8" s="39">
        <v>1046626</v>
      </c>
      <c r="F8" s="39">
        <v>1067909</v>
      </c>
      <c r="G8" s="39">
        <v>1087442</v>
      </c>
      <c r="H8" s="16">
        <v>100</v>
      </c>
      <c r="I8" s="16">
        <v>100</v>
      </c>
      <c r="J8" s="16">
        <v>100</v>
      </c>
      <c r="K8" s="16">
        <v>100</v>
      </c>
      <c r="L8" s="40">
        <v>100</v>
      </c>
    </row>
    <row r="9" spans="1:12" ht="14.25">
      <c r="A9" s="108"/>
      <c r="B9" s="98"/>
      <c r="C9" s="15"/>
      <c r="D9" s="15"/>
      <c r="E9" s="15"/>
      <c r="F9" s="15"/>
      <c r="G9" s="39"/>
      <c r="H9" s="15"/>
      <c r="I9" s="15"/>
      <c r="J9" s="15"/>
      <c r="K9" s="15"/>
      <c r="L9" s="39"/>
    </row>
    <row r="10" spans="1:12" ht="14.25">
      <c r="A10" s="109" t="s">
        <v>238</v>
      </c>
      <c r="B10" s="98"/>
      <c r="C10" s="15">
        <v>277477</v>
      </c>
      <c r="D10" s="15">
        <v>227744</v>
      </c>
      <c r="E10" s="15">
        <v>197085</v>
      </c>
      <c r="F10" s="15">
        <v>151443</v>
      </c>
      <c r="G10" s="39">
        <v>117560</v>
      </c>
      <c r="H10" s="16">
        <f>C10/C8*100</f>
        <v>28.232221383381596</v>
      </c>
      <c r="I10" s="16">
        <f>D10/D8*100</f>
        <v>22.173001675553948</v>
      </c>
      <c r="J10" s="16">
        <f>E10/E8*100</f>
        <v>18.83050870129349</v>
      </c>
      <c r="K10" s="16">
        <f>F10/F8*100</f>
        <v>14.181264508492763</v>
      </c>
      <c r="L10" s="40">
        <f>G10/G8*100</f>
        <v>10.810691512742748</v>
      </c>
    </row>
    <row r="11" spans="1:12" ht="14.25">
      <c r="A11" s="108"/>
      <c r="B11" s="110" t="s">
        <v>239</v>
      </c>
      <c r="C11" s="18">
        <v>267211</v>
      </c>
      <c r="D11" s="15">
        <v>217532</v>
      </c>
      <c r="E11" s="15">
        <v>187976</v>
      </c>
      <c r="F11" s="15">
        <v>144103</v>
      </c>
      <c r="G11" s="39">
        <v>111805</v>
      </c>
      <c r="H11" s="16">
        <f>C11/C8*100</f>
        <v>27.187695225459336</v>
      </c>
      <c r="I11" s="16">
        <f>D11/D8*100</f>
        <v>21.178768268259983</v>
      </c>
      <c r="J11" s="16">
        <f>E11/E8*100</f>
        <v>17.960188262091712</v>
      </c>
      <c r="K11" s="16">
        <f>F11/F8*100</f>
        <v>13.493940026725124</v>
      </c>
      <c r="L11" s="40">
        <f>G11/G8*100</f>
        <v>10.281467885183762</v>
      </c>
    </row>
    <row r="12" spans="1:12" ht="14.25">
      <c r="A12" s="108"/>
      <c r="B12" s="110" t="s">
        <v>240</v>
      </c>
      <c r="C12" s="15">
        <v>4794</v>
      </c>
      <c r="D12" s="15">
        <v>4668</v>
      </c>
      <c r="E12" s="15">
        <v>4142</v>
      </c>
      <c r="F12" s="15">
        <v>3307</v>
      </c>
      <c r="G12" s="39">
        <v>2711</v>
      </c>
      <c r="H12" s="19">
        <f>C12/C8*100</f>
        <v>0.48777112810046014</v>
      </c>
      <c r="I12" s="19">
        <f>D12/D8*100</f>
        <v>0.4544733201378997</v>
      </c>
      <c r="J12" s="19">
        <f>E12/E8*100</f>
        <v>0.39574786026718234</v>
      </c>
      <c r="K12" s="19">
        <f>F12/F8*100</f>
        <v>0.30967058054572066</v>
      </c>
      <c r="L12" s="40">
        <f>G12/G8*100</f>
        <v>0.24930065235663143</v>
      </c>
    </row>
    <row r="13" spans="1:12" ht="14.25">
      <c r="A13" s="108"/>
      <c r="B13" s="110" t="s">
        <v>241</v>
      </c>
      <c r="C13" s="15">
        <v>5472</v>
      </c>
      <c r="D13" s="15">
        <v>5544</v>
      </c>
      <c r="E13" s="15">
        <v>4967</v>
      </c>
      <c r="F13" s="15">
        <v>4033</v>
      </c>
      <c r="G13" s="39">
        <v>3044</v>
      </c>
      <c r="H13" s="16">
        <f>C13/C8*100</f>
        <v>0.5567550298218017</v>
      </c>
      <c r="I13" s="16">
        <f>D13/D8*100</f>
        <v>0.539760087156066</v>
      </c>
      <c r="J13" s="16">
        <f>E13/E8*100</f>
        <v>0.4745725789345956</v>
      </c>
      <c r="K13" s="16">
        <f>F13/F8*100</f>
        <v>0.3776539012219206</v>
      </c>
      <c r="L13" s="40">
        <f>G13/G8*100</f>
        <v>0.2799229752023556</v>
      </c>
    </row>
    <row r="14" spans="1:12" ht="14.25">
      <c r="A14" s="108"/>
      <c r="B14" s="98"/>
      <c r="C14" s="15"/>
      <c r="D14" s="15"/>
      <c r="E14" s="15"/>
      <c r="F14" s="15"/>
      <c r="G14" s="39"/>
      <c r="H14" s="15"/>
      <c r="I14" s="15"/>
      <c r="J14" s="15"/>
      <c r="K14" s="15"/>
      <c r="L14" s="39"/>
    </row>
    <row r="15" spans="1:12" ht="14.25">
      <c r="A15" s="109" t="s">
        <v>242</v>
      </c>
      <c r="B15" s="98"/>
      <c r="C15" s="15">
        <v>288168</v>
      </c>
      <c r="D15" s="15">
        <v>330978</v>
      </c>
      <c r="E15" s="15">
        <v>359554</v>
      </c>
      <c r="F15" s="15">
        <v>392124</v>
      </c>
      <c r="G15" s="39">
        <v>392816</v>
      </c>
      <c r="H15" s="16">
        <f>C15/C8*100</f>
        <v>29.319989662589357</v>
      </c>
      <c r="I15" s="16">
        <f>D15/D8*100</f>
        <v>32.22379403440484</v>
      </c>
      <c r="J15" s="16">
        <f>E15/E8*100</f>
        <v>34.35362775241586</v>
      </c>
      <c r="K15" s="16">
        <f>F15/F8*100</f>
        <v>36.718859003903894</v>
      </c>
      <c r="L15" s="40">
        <f>G15/G8*100</f>
        <v>36.122938050948925</v>
      </c>
    </row>
    <row r="16" spans="1:12" ht="14.25">
      <c r="A16" s="108"/>
      <c r="B16" s="110" t="s">
        <v>243</v>
      </c>
      <c r="C16" s="15">
        <v>3652</v>
      </c>
      <c r="D16" s="15">
        <v>2078</v>
      </c>
      <c r="E16" s="15">
        <v>2199</v>
      </c>
      <c r="F16" s="15">
        <v>1813</v>
      </c>
      <c r="G16" s="39">
        <v>1800</v>
      </c>
      <c r="H16" s="16">
        <f>C16/C8*100</f>
        <v>0.37157700455212356</v>
      </c>
      <c r="I16" s="16">
        <f>D16/D8*100</f>
        <v>0.20231267336044464</v>
      </c>
      <c r="J16" s="16">
        <f>E16/E8*100</f>
        <v>0.21010370466623224</v>
      </c>
      <c r="K16" s="16">
        <f>F16/F8*100</f>
        <v>0.1697710198153588</v>
      </c>
      <c r="L16" s="40">
        <f>G16/G8*100</f>
        <v>0.16552606943634696</v>
      </c>
    </row>
    <row r="17" spans="1:12" ht="14.25">
      <c r="A17" s="108"/>
      <c r="B17" s="110" t="s">
        <v>244</v>
      </c>
      <c r="C17" s="15">
        <v>86957</v>
      </c>
      <c r="D17" s="15">
        <v>109929</v>
      </c>
      <c r="E17" s="15">
        <v>99550</v>
      </c>
      <c r="F17" s="15">
        <v>109882</v>
      </c>
      <c r="G17" s="39">
        <v>131315</v>
      </c>
      <c r="H17" s="16">
        <f>C17/C8*100</f>
        <v>8.847541507349126</v>
      </c>
      <c r="I17" s="16">
        <f>D17/D8*100</f>
        <v>10.702613026872147</v>
      </c>
      <c r="J17" s="16">
        <f>E17/E8*100</f>
        <v>9.511516052534526</v>
      </c>
      <c r="K17" s="16">
        <f>F17/F8*100</f>
        <v>10.289453502124244</v>
      </c>
      <c r="L17" s="40">
        <f>G17/G8*100</f>
        <v>12.075586560018833</v>
      </c>
    </row>
    <row r="18" spans="1:12" ht="14.25">
      <c r="A18" s="108"/>
      <c r="B18" s="110" t="s">
        <v>245</v>
      </c>
      <c r="C18" s="15">
        <v>197559</v>
      </c>
      <c r="D18" s="15">
        <v>218971</v>
      </c>
      <c r="E18" s="15">
        <v>257805</v>
      </c>
      <c r="F18" s="15">
        <v>280429</v>
      </c>
      <c r="G18" s="39">
        <v>259701</v>
      </c>
      <c r="H18" s="16">
        <f>C18/C8*100</f>
        <v>20.10087115068811</v>
      </c>
      <c r="I18" s="16">
        <f>D18/D8*100</f>
        <v>21.318868334172247</v>
      </c>
      <c r="J18" s="16">
        <f>E18/E8*100</f>
        <v>24.632007995215098</v>
      </c>
      <c r="K18" s="16">
        <f>F18/F8*100</f>
        <v>26.25963448196429</v>
      </c>
      <c r="L18" s="40">
        <f>G18/G8*100</f>
        <v>23.881825421493744</v>
      </c>
    </row>
    <row r="19" spans="1:12" ht="14.25">
      <c r="A19" s="108"/>
      <c r="B19" s="98"/>
      <c r="C19" s="15"/>
      <c r="D19" s="15"/>
      <c r="E19" s="15"/>
      <c r="F19" s="15"/>
      <c r="G19" s="39"/>
      <c r="H19" s="15"/>
      <c r="I19" s="15"/>
      <c r="J19" s="15"/>
      <c r="K19" s="15"/>
      <c r="L19" s="39"/>
    </row>
    <row r="20" spans="1:12" ht="14.25">
      <c r="A20" s="109" t="s">
        <v>246</v>
      </c>
      <c r="B20" s="98"/>
      <c r="C20" s="15">
        <v>414907</v>
      </c>
      <c r="D20" s="15">
        <v>467857</v>
      </c>
      <c r="E20" s="15">
        <v>488876</v>
      </c>
      <c r="F20" s="15">
        <v>523179</v>
      </c>
      <c r="G20" s="39">
        <v>575236</v>
      </c>
      <c r="H20" s="16">
        <f>C20/C8*100</f>
        <v>42.21519721459691</v>
      </c>
      <c r="I20" s="16">
        <f>D20/D8*100</f>
        <v>45.55024081828564</v>
      </c>
      <c r="J20" s="16">
        <f>E20/E8*100</f>
        <v>46.70971292515187</v>
      </c>
      <c r="K20" s="16">
        <f>F20/F8*100</f>
        <v>48.99097207720883</v>
      </c>
      <c r="L20" s="40">
        <f>G20/G8*100</f>
        <v>52.89808559904804</v>
      </c>
    </row>
    <row r="21" spans="1:12" ht="22.5">
      <c r="A21" s="111"/>
      <c r="B21" s="112" t="s">
        <v>247</v>
      </c>
      <c r="C21" s="15">
        <v>6294</v>
      </c>
      <c r="D21" s="15">
        <v>7228</v>
      </c>
      <c r="E21" s="15">
        <v>7047</v>
      </c>
      <c r="F21" s="15">
        <v>7260</v>
      </c>
      <c r="G21" s="39">
        <v>7910</v>
      </c>
      <c r="H21" s="16">
        <f>C21/C8*100</f>
        <v>0.6403903796963487</v>
      </c>
      <c r="I21" s="16">
        <f>D21/D8*100</f>
        <v>0.7037131872229518</v>
      </c>
      <c r="J21" s="16">
        <f>E21/E8*100</f>
        <v>0.6733064150900131</v>
      </c>
      <c r="K21" s="16">
        <f>F21/F8*100</f>
        <v>0.6798332067619993</v>
      </c>
      <c r="L21" s="40">
        <f>G21/G8*100</f>
        <v>0.7273951162452802</v>
      </c>
    </row>
    <row r="22" spans="1:12" ht="14.25">
      <c r="A22" s="108"/>
      <c r="B22" s="110" t="s">
        <v>248</v>
      </c>
      <c r="C22" s="15">
        <v>49486</v>
      </c>
      <c r="D22" s="15">
        <v>51939</v>
      </c>
      <c r="E22" s="15">
        <v>50549</v>
      </c>
      <c r="F22" s="15">
        <v>51175</v>
      </c>
      <c r="G22" s="39">
        <v>53692</v>
      </c>
      <c r="H22" s="16">
        <f>C22/C8*100</f>
        <v>5.035010856316097</v>
      </c>
      <c r="I22" s="16">
        <f>D22/D8*100</f>
        <v>5.0567458814572355</v>
      </c>
      <c r="J22" s="16">
        <f>E22/E8*100</f>
        <v>4.8297099441443265</v>
      </c>
      <c r="K22" s="16">
        <f>F22/F8*100</f>
        <v>4.792074980171532</v>
      </c>
      <c r="L22" s="40">
        <f>G22/G8*100</f>
        <v>4.937458733431301</v>
      </c>
    </row>
    <row r="23" spans="1:12" ht="27">
      <c r="A23" s="113"/>
      <c r="B23" s="114" t="s">
        <v>249</v>
      </c>
      <c r="C23" s="15">
        <v>168912</v>
      </c>
      <c r="D23" s="15">
        <v>190145</v>
      </c>
      <c r="E23" s="15">
        <v>191614</v>
      </c>
      <c r="F23" s="15">
        <v>195672</v>
      </c>
      <c r="G23" s="39">
        <v>207649</v>
      </c>
      <c r="H23" s="16">
        <f>C23/C8*100</f>
        <v>17.186148683709828</v>
      </c>
      <c r="I23" s="16">
        <f>D23/D8*100</f>
        <v>18.512388487065326</v>
      </c>
      <c r="J23" s="16">
        <f>E23/E8*100</f>
        <v>18.30778138513662</v>
      </c>
      <c r="K23" s="16">
        <f>F23/F8*100</f>
        <v>18.32290953629944</v>
      </c>
      <c r="L23" s="40">
        <f>G23/G8*100</f>
        <v>19.095179329104447</v>
      </c>
    </row>
    <row r="24" spans="1:12" ht="14.25">
      <c r="A24" s="108"/>
      <c r="B24" s="110" t="s">
        <v>250</v>
      </c>
      <c r="C24" s="18">
        <v>16485</v>
      </c>
      <c r="D24" s="15">
        <v>19943</v>
      </c>
      <c r="E24" s="15">
        <v>22406</v>
      </c>
      <c r="F24" s="15">
        <v>24603</v>
      </c>
      <c r="G24" s="39">
        <v>25051</v>
      </c>
      <c r="H24" s="16">
        <f>C24/C8*100</f>
        <v>1.677285575038816</v>
      </c>
      <c r="I24" s="16">
        <f>D24/D8*100</f>
        <v>1.9416369801864044</v>
      </c>
      <c r="J24" s="16">
        <f>E24/E8*100</f>
        <v>2.140783813893406</v>
      </c>
      <c r="K24" s="16">
        <f>F24/F8*100</f>
        <v>2.3038479870475856</v>
      </c>
      <c r="L24" s="40">
        <f>G24/G8*100</f>
        <v>2.303663091916626</v>
      </c>
    </row>
    <row r="25" spans="1:12" ht="14.25">
      <c r="A25" s="108"/>
      <c r="B25" s="110" t="s">
        <v>251</v>
      </c>
      <c r="C25" s="15">
        <v>2342</v>
      </c>
      <c r="D25" s="15">
        <v>2890</v>
      </c>
      <c r="E25" s="15">
        <v>3413</v>
      </c>
      <c r="F25" s="15">
        <v>5147</v>
      </c>
      <c r="G25" s="39">
        <v>5147</v>
      </c>
      <c r="H25" s="16">
        <f>C25/C8*100</f>
        <v>0.23828952482504748</v>
      </c>
      <c r="I25" s="16">
        <f>D25/D8*100</f>
        <v>0.28136844370148467</v>
      </c>
      <c r="J25" s="16">
        <f>E25/E8*100</f>
        <v>0.32609547249924997</v>
      </c>
      <c r="K25" s="16">
        <f>F25/F8*100</f>
        <v>0.48196990567548365</v>
      </c>
      <c r="L25" s="40">
        <f>G25/G8*100</f>
        <v>0.4733125996604876</v>
      </c>
    </row>
    <row r="26" spans="1:12" ht="14.25">
      <c r="A26" s="108"/>
      <c r="B26" s="110" t="s">
        <v>252</v>
      </c>
      <c r="C26" s="15">
        <v>139691</v>
      </c>
      <c r="D26" s="15">
        <v>161954</v>
      </c>
      <c r="E26" s="15">
        <v>180659</v>
      </c>
      <c r="F26" s="15">
        <v>206851</v>
      </c>
      <c r="G26" s="39">
        <v>241419</v>
      </c>
      <c r="H26" s="16">
        <f>C26/C8*100</f>
        <v>14.213023916454187</v>
      </c>
      <c r="I26" s="16">
        <f>D26/D8*100</f>
        <v>15.767731810114272</v>
      </c>
      <c r="J26" s="16">
        <f>E26/E8*100</f>
        <v>17.26108466634691</v>
      </c>
      <c r="K26" s="16">
        <f>F26/F8*100</f>
        <v>19.369721577400323</v>
      </c>
      <c r="L26" s="40">
        <f>G26/G8*100</f>
        <v>22.20063230958525</v>
      </c>
    </row>
    <row r="27" spans="1:12" ht="14.25">
      <c r="A27" s="108"/>
      <c r="B27" s="110" t="s">
        <v>253</v>
      </c>
      <c r="C27" s="15">
        <v>31697</v>
      </c>
      <c r="D27" s="15">
        <v>33758</v>
      </c>
      <c r="E27" s="15">
        <v>33188</v>
      </c>
      <c r="F27" s="15">
        <v>32471</v>
      </c>
      <c r="G27" s="39">
        <v>34368</v>
      </c>
      <c r="H27" s="16">
        <f>C27/C8*100</f>
        <v>3.225048278556588</v>
      </c>
      <c r="I27" s="16">
        <f>D27/D8*100</f>
        <v>3.2866560285379647</v>
      </c>
      <c r="J27" s="16">
        <f>E27/E8*100</f>
        <v>3.1709512280413445</v>
      </c>
      <c r="K27" s="16">
        <f>F27/F8*100</f>
        <v>3.0406148838524634</v>
      </c>
      <c r="L27" s="40">
        <f>G27/G8*100</f>
        <v>3.1604444191046515</v>
      </c>
    </row>
    <row r="28" spans="1:12" ht="14.25">
      <c r="A28" s="108"/>
      <c r="B28" s="115"/>
      <c r="C28"/>
      <c r="D28"/>
      <c r="E28"/>
      <c r="F28"/>
      <c r="G28"/>
      <c r="H28" s="15"/>
      <c r="I28" s="15"/>
      <c r="J28" s="15"/>
      <c r="K28" s="15"/>
      <c r="L28" s="39"/>
    </row>
    <row r="29" spans="1:12" ht="14.25">
      <c r="A29" s="109" t="s">
        <v>254</v>
      </c>
      <c r="B29" s="98"/>
      <c r="C29" s="15">
        <v>2286</v>
      </c>
      <c r="D29" s="15">
        <v>544</v>
      </c>
      <c r="E29" s="15">
        <v>1111</v>
      </c>
      <c r="F29" s="15">
        <v>1163</v>
      </c>
      <c r="G29" s="39">
        <v>1830</v>
      </c>
      <c r="H29" s="16">
        <f>C29/C8*100</f>
        <v>0.23259173943213426</v>
      </c>
      <c r="I29" s="16">
        <f>D29/D8*100</f>
        <v>0.05296347175557358</v>
      </c>
      <c r="J29" s="16">
        <f>E29/E8*100</f>
        <v>0.10615062113878308</v>
      </c>
      <c r="K29" s="16">
        <f>F29/F8*100</f>
        <v>0.10890441039451863</v>
      </c>
      <c r="L29" s="40">
        <f>G29/G8*100</f>
        <v>0.16828483726028606</v>
      </c>
    </row>
    <row r="30" spans="1:12" ht="14.25">
      <c r="A30" s="99"/>
      <c r="B30" s="116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7" ht="14.25">
      <c r="A31" s="119" t="s">
        <v>86</v>
      </c>
      <c r="B31" s="252"/>
      <c r="C31" s="252"/>
      <c r="D31" s="252"/>
      <c r="E31" s="252"/>
      <c r="F31" s="252"/>
      <c r="G31" s="252"/>
    </row>
    <row r="32" spans="8:12" ht="14.25">
      <c r="H32" s="255"/>
      <c r="I32" s="255"/>
      <c r="J32"/>
      <c r="K32"/>
      <c r="L32"/>
    </row>
    <row r="33" spans="8:12" ht="14.25">
      <c r="H33"/>
      <c r="I33"/>
      <c r="J33"/>
      <c r="K33"/>
      <c r="L33"/>
    </row>
    <row r="34" spans="3:12" ht="14.25">
      <c r="C34" s="15"/>
      <c r="D34" s="15"/>
      <c r="E34" s="15"/>
      <c r="F34" s="15"/>
      <c r="G34" s="39"/>
      <c r="H34"/>
      <c r="I34"/>
      <c r="J34"/>
      <c r="K34"/>
      <c r="L34"/>
    </row>
    <row r="35" spans="3:12" ht="14.25">
      <c r="C35" s="18"/>
      <c r="D35" s="15"/>
      <c r="E35" s="15"/>
      <c r="F35" s="15"/>
      <c r="G35" s="39"/>
      <c r="H35"/>
      <c r="I35"/>
      <c r="J35"/>
      <c r="K35"/>
      <c r="L35"/>
    </row>
    <row r="36" spans="3:12" ht="14.25">
      <c r="C36" s="15"/>
      <c r="D36" s="15"/>
      <c r="E36" s="15"/>
      <c r="F36" s="15"/>
      <c r="G36" s="39"/>
      <c r="H36"/>
      <c r="I36"/>
      <c r="J36"/>
      <c r="K36"/>
      <c r="L36"/>
    </row>
    <row r="37" spans="3:12" ht="14.25">
      <c r="C37" s="15"/>
      <c r="D37" s="15"/>
      <c r="E37" s="15"/>
      <c r="F37" s="15"/>
      <c r="G37" s="39"/>
      <c r="H37"/>
      <c r="I37"/>
      <c r="J37"/>
      <c r="K37"/>
      <c r="L37"/>
    </row>
    <row r="38" spans="3:12" ht="14.25">
      <c r="C38" s="15"/>
      <c r="D38" s="15"/>
      <c r="E38" s="15"/>
      <c r="F38" s="15"/>
      <c r="G38" s="39"/>
      <c r="H38"/>
      <c r="I38"/>
      <c r="J38"/>
      <c r="K38"/>
      <c r="L38"/>
    </row>
    <row r="39" spans="3:12" ht="14.25">
      <c r="C39" s="15"/>
      <c r="D39" s="15"/>
      <c r="E39" s="15"/>
      <c r="F39" s="15"/>
      <c r="G39" s="39"/>
      <c r="H39"/>
      <c r="I39"/>
      <c r="J39"/>
      <c r="K39"/>
      <c r="L39"/>
    </row>
    <row r="40" spans="3:12" ht="14.25">
      <c r="C40" s="15"/>
      <c r="D40" s="15"/>
      <c r="E40" s="15"/>
      <c r="F40" s="15"/>
      <c r="G40" s="39"/>
      <c r="H40"/>
      <c r="I40"/>
      <c r="J40"/>
      <c r="K40"/>
      <c r="L40"/>
    </row>
    <row r="41" spans="3:12" ht="14.25">
      <c r="C41" s="15"/>
      <c r="D41" s="15"/>
      <c r="E41" s="15"/>
      <c r="F41" s="15"/>
      <c r="G41" s="39"/>
      <c r="H41"/>
      <c r="I41"/>
      <c r="J41"/>
      <c r="K41"/>
      <c r="L41"/>
    </row>
    <row r="42" spans="3:12" ht="14.25">
      <c r="C42" s="15"/>
      <c r="D42" s="15"/>
      <c r="E42" s="15"/>
      <c r="F42" s="15"/>
      <c r="G42" s="39"/>
      <c r="H42"/>
      <c r="I42"/>
      <c r="J42"/>
      <c r="K42"/>
      <c r="L42"/>
    </row>
    <row r="43" spans="3:12" ht="14.25">
      <c r="C43" s="15"/>
      <c r="D43" s="15"/>
      <c r="E43" s="15"/>
      <c r="F43" s="15"/>
      <c r="G43" s="39"/>
      <c r="H43"/>
      <c r="I43"/>
      <c r="J43"/>
      <c r="K43"/>
      <c r="L43"/>
    </row>
    <row r="44" spans="3:12" ht="14.25">
      <c r="C44" s="15"/>
      <c r="D44" s="15"/>
      <c r="E44" s="15"/>
      <c r="F44" s="15"/>
      <c r="G44" s="39"/>
      <c r="H44"/>
      <c r="I44"/>
      <c r="J44"/>
      <c r="K44"/>
      <c r="L44"/>
    </row>
    <row r="45" spans="3:12" ht="14.25">
      <c r="C45" s="15"/>
      <c r="D45" s="15"/>
      <c r="E45" s="15"/>
      <c r="F45" s="15"/>
      <c r="G45" s="39"/>
      <c r="H45"/>
      <c r="I45"/>
      <c r="J45"/>
      <c r="K45"/>
      <c r="L45"/>
    </row>
    <row r="46" spans="3:12" ht="14.25">
      <c r="C46" s="15"/>
      <c r="D46" s="15"/>
      <c r="E46" s="15"/>
      <c r="F46" s="15"/>
      <c r="G46" s="39"/>
      <c r="H46"/>
      <c r="I46"/>
      <c r="J46"/>
      <c r="K46"/>
      <c r="L46"/>
    </row>
    <row r="47" spans="3:12" ht="14.25">
      <c r="C47" s="15"/>
      <c r="D47" s="15"/>
      <c r="E47" s="15"/>
      <c r="F47" s="15"/>
      <c r="G47" s="39"/>
      <c r="H47"/>
      <c r="I47"/>
      <c r="J47"/>
      <c r="K47"/>
      <c r="L47"/>
    </row>
    <row r="48" spans="3:12" ht="14.25">
      <c r="C48" s="18"/>
      <c r="D48" s="15"/>
      <c r="E48" s="15"/>
      <c r="F48" s="15"/>
      <c r="G48" s="39"/>
      <c r="H48"/>
      <c r="I48"/>
      <c r="J48"/>
      <c r="K48"/>
      <c r="L48"/>
    </row>
    <row r="49" spans="3:12" ht="14.25">
      <c r="C49" s="15"/>
      <c r="D49" s="15"/>
      <c r="E49" s="15"/>
      <c r="F49" s="15"/>
      <c r="G49" s="39"/>
      <c r="H49"/>
      <c r="I49"/>
      <c r="J49"/>
      <c r="K49"/>
      <c r="L49"/>
    </row>
    <row r="50" spans="3:12" ht="14.25">
      <c r="C50" s="15"/>
      <c r="D50" s="15"/>
      <c r="E50" s="15"/>
      <c r="F50" s="15"/>
      <c r="G50" s="39"/>
      <c r="H50"/>
      <c r="I50"/>
      <c r="J50"/>
      <c r="K50"/>
      <c r="L50"/>
    </row>
    <row r="51" spans="3:12" ht="14.25">
      <c r="C51" s="15"/>
      <c r="D51" s="15"/>
      <c r="E51" s="15"/>
      <c r="F51" s="15"/>
      <c r="G51" s="39"/>
      <c r="H51"/>
      <c r="I51"/>
      <c r="J51"/>
      <c r="K51"/>
      <c r="L51"/>
    </row>
    <row r="52" spans="3:12" ht="14.25">
      <c r="C52" s="15"/>
      <c r="D52" s="15"/>
      <c r="E52" s="15"/>
      <c r="F52" s="15"/>
      <c r="G52" s="39"/>
      <c r="H52"/>
      <c r="I52"/>
      <c r="J52"/>
      <c r="K52"/>
      <c r="L52"/>
    </row>
    <row r="53" spans="3:12" ht="14.25">
      <c r="C53" s="15"/>
      <c r="D53" s="15"/>
      <c r="E53" s="15"/>
      <c r="F53" s="15"/>
      <c r="G53" s="39"/>
      <c r="H53"/>
      <c r="I53"/>
      <c r="J53"/>
      <c r="K53"/>
      <c r="L53"/>
    </row>
    <row r="54" spans="8:12" ht="14.25">
      <c r="H54"/>
      <c r="I54"/>
      <c r="J54"/>
      <c r="K54"/>
      <c r="L54"/>
    </row>
    <row r="55" spans="8:12" ht="14.25">
      <c r="H55"/>
      <c r="I55"/>
      <c r="J55"/>
      <c r="K55"/>
      <c r="L55"/>
    </row>
    <row r="56" spans="8:12" ht="14.25">
      <c r="H56"/>
      <c r="I56"/>
      <c r="J56"/>
      <c r="K56"/>
      <c r="L56"/>
    </row>
    <row r="57" spans="8:12" ht="14.25">
      <c r="H57"/>
      <c r="I57"/>
      <c r="J57"/>
      <c r="K57"/>
      <c r="L57"/>
    </row>
  </sheetData>
  <printOptions/>
  <pageMargins left="0.984251968503937" right="0.3937007874015748" top="0.984251968503937" bottom="0.984251968503937" header="0.5118110236220472" footer="0.5118110236220472"/>
  <pageSetup orientation="landscape" paperSize="9" scale="65"/>
  <rowBreaks count="1" manualBreakCount="1">
    <brk id="5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4">
      <selection activeCell="K1" sqref="K1"/>
    </sheetView>
  </sheetViews>
  <sheetFormatPr defaultColWidth="8.796875" defaultRowHeight="15"/>
  <cols>
    <col min="1" max="1" width="3.59765625" style="120" customWidth="1"/>
    <col min="2" max="2" width="3.09765625" style="120" customWidth="1"/>
    <col min="3" max="3" width="20" style="120" customWidth="1"/>
    <col min="4" max="16384" width="10.59765625" style="120" customWidth="1"/>
  </cols>
  <sheetData>
    <row r="1" spans="1:11" ht="14.25">
      <c r="A1" s="137"/>
      <c r="H1"/>
      <c r="K1" s="293"/>
    </row>
    <row r="3" spans="1:11" ht="14.25">
      <c r="A3" s="306" t="s">
        <v>255</v>
      </c>
      <c r="B3" s="307"/>
      <c r="C3" s="307"/>
      <c r="D3" s="307"/>
      <c r="E3" s="307"/>
      <c r="F3" s="307"/>
      <c r="G3" s="307"/>
      <c r="H3" s="308"/>
      <c r="I3" s="308" t="s">
        <v>1</v>
      </c>
      <c r="J3" s="307"/>
      <c r="K3" s="309"/>
    </row>
    <row r="4" spans="1:11" ht="15" thickBot="1">
      <c r="A4" s="306"/>
      <c r="B4" s="307"/>
      <c r="C4" s="307"/>
      <c r="D4" s="307"/>
      <c r="E4" s="307"/>
      <c r="F4" s="307"/>
      <c r="G4" s="307"/>
      <c r="H4" s="308"/>
      <c r="I4" s="308"/>
      <c r="J4" s="307"/>
      <c r="K4" s="309" t="s">
        <v>256</v>
      </c>
    </row>
    <row r="5" spans="1:11" ht="13.5" customHeight="1" thickTop="1">
      <c r="A5" s="310"/>
      <c r="B5" s="310"/>
      <c r="C5" s="311"/>
      <c r="D5" s="312" t="s">
        <v>257</v>
      </c>
      <c r="E5" s="313"/>
      <c r="F5" s="261"/>
      <c r="G5" s="313"/>
      <c r="H5" s="312" t="s">
        <v>258</v>
      </c>
      <c r="I5" s="313"/>
      <c r="J5" s="261"/>
      <c r="K5" s="261"/>
    </row>
    <row r="6" spans="1:11" ht="13.5" customHeight="1">
      <c r="A6" s="123" t="s">
        <v>259</v>
      </c>
      <c r="B6" s="123"/>
      <c r="C6" s="124"/>
      <c r="D6" s="257" t="s">
        <v>260</v>
      </c>
      <c r="E6" s="125"/>
      <c r="F6" s="257" t="s">
        <v>261</v>
      </c>
      <c r="G6" s="125"/>
      <c r="H6" s="257" t="s">
        <v>260</v>
      </c>
      <c r="I6" s="125"/>
      <c r="J6" s="257" t="s">
        <v>261</v>
      </c>
      <c r="K6" s="122"/>
    </row>
    <row r="7" spans="1:11" ht="13.5" customHeight="1">
      <c r="A7" s="126"/>
      <c r="B7" s="126"/>
      <c r="C7" s="127"/>
      <c r="D7" s="128" t="s">
        <v>262</v>
      </c>
      <c r="E7" s="128">
        <v>8</v>
      </c>
      <c r="F7" s="260" t="s">
        <v>263</v>
      </c>
      <c r="G7" s="128">
        <v>8</v>
      </c>
      <c r="H7" s="128" t="s">
        <v>262</v>
      </c>
      <c r="I7" s="128">
        <v>8</v>
      </c>
      <c r="J7" s="260" t="s">
        <v>263</v>
      </c>
      <c r="K7" s="262">
        <v>8</v>
      </c>
    </row>
    <row r="8" spans="1:11" ht="13.5" customHeight="1">
      <c r="A8" s="121"/>
      <c r="B8" s="129" t="s">
        <v>264</v>
      </c>
      <c r="C8" s="121"/>
      <c r="D8" s="130">
        <f>SUM(D9+D14+D19)</f>
        <v>113735</v>
      </c>
      <c r="E8" s="130">
        <f>SUM(E9+E14+E19)</f>
        <v>114728</v>
      </c>
      <c r="F8" s="258">
        <f>D8/$D$8*100</f>
        <v>100</v>
      </c>
      <c r="G8" s="258">
        <f>E8/$E$8*100</f>
        <v>100</v>
      </c>
      <c r="H8" s="130">
        <f>SUM(H9+H14+H19)</f>
        <v>960225</v>
      </c>
      <c r="I8" s="130">
        <f>SUM(I9+I14+I19)</f>
        <v>1006268</v>
      </c>
      <c r="J8" s="138">
        <f>H8/$H$8*100</f>
        <v>100</v>
      </c>
      <c r="K8" s="138">
        <f>I8/$I$8*100</f>
        <v>100</v>
      </c>
    </row>
    <row r="9" spans="1:11" ht="13.5" customHeight="1">
      <c r="A9" s="121"/>
      <c r="B9" s="120" t="s">
        <v>265</v>
      </c>
      <c r="C9" s="121"/>
      <c r="D9" s="130">
        <f>SUM(D10:D12)</f>
        <v>574</v>
      </c>
      <c r="E9" s="130">
        <f>SUM(E10:E12)</f>
        <v>552</v>
      </c>
      <c r="F9" s="258">
        <f>D9/$D$8*100</f>
        <v>0.504681936079483</v>
      </c>
      <c r="G9" s="138">
        <f>E9/$E$8*100</f>
        <v>0.4811379959556516</v>
      </c>
      <c r="H9" s="130">
        <f>SUM(H10:H12)</f>
        <v>6755</v>
      </c>
      <c r="I9" s="130">
        <f>SUM(I10:I12)</f>
        <v>7011</v>
      </c>
      <c r="J9" s="138">
        <f>H9/$H$8*100</f>
        <v>0.7034809549845088</v>
      </c>
      <c r="K9" s="138">
        <f>I9/$I$8*100</f>
        <v>0.6967328783186985</v>
      </c>
    </row>
    <row r="10" spans="1:11" ht="13.5" customHeight="1">
      <c r="A10" s="121"/>
      <c r="C10" s="131" t="s">
        <v>239</v>
      </c>
      <c r="D10" s="130">
        <v>301</v>
      </c>
      <c r="E10" s="130">
        <v>350</v>
      </c>
      <c r="F10" s="258">
        <f>D10/$D$8*100</f>
        <v>0.26465028355387527</v>
      </c>
      <c r="G10" s="258">
        <f>E10/$E$8*100</f>
        <v>0.3050693814936197</v>
      </c>
      <c r="H10" s="130">
        <v>3099</v>
      </c>
      <c r="I10" s="130">
        <v>4065</v>
      </c>
      <c r="J10" s="138">
        <f>H10/$H$8*100</f>
        <v>0.32273685854877765</v>
      </c>
      <c r="K10" s="138">
        <f>I10/$I$8*100</f>
        <v>0.40396792902089707</v>
      </c>
    </row>
    <row r="11" spans="1:11" ht="13.5" customHeight="1">
      <c r="A11" s="121"/>
      <c r="C11" s="131" t="s">
        <v>240</v>
      </c>
      <c r="D11" s="130">
        <v>208</v>
      </c>
      <c r="E11" s="130">
        <v>148</v>
      </c>
      <c r="F11" s="258">
        <f>D11/$D$8*100</f>
        <v>0.1828812590671297</v>
      </c>
      <c r="G11" s="258">
        <f>E11/$E$8*100</f>
        <v>0.12900076703158775</v>
      </c>
      <c r="H11" s="130">
        <v>2017</v>
      </c>
      <c r="I11" s="130">
        <v>1473</v>
      </c>
      <c r="J11" s="138">
        <f>H11/$H$8*100</f>
        <v>0.21005493504126638</v>
      </c>
      <c r="K11" s="138">
        <f>I11/$I$8*100</f>
        <v>0.1463824746489007</v>
      </c>
    </row>
    <row r="12" spans="1:11" ht="13.5" customHeight="1">
      <c r="A12" s="121"/>
      <c r="C12" s="131" t="s">
        <v>241</v>
      </c>
      <c r="D12" s="130">
        <v>65</v>
      </c>
      <c r="E12" s="130">
        <v>54</v>
      </c>
      <c r="F12" s="258">
        <f>D12/$D$8*100</f>
        <v>0.05715039345847805</v>
      </c>
      <c r="G12" s="258">
        <f>E12/$E$8*100</f>
        <v>0.047067847430444176</v>
      </c>
      <c r="H12" s="130">
        <v>1639</v>
      </c>
      <c r="I12" s="130">
        <v>1473</v>
      </c>
      <c r="J12" s="138">
        <f>H12/$H$8*100</f>
        <v>0.17068916139446486</v>
      </c>
      <c r="K12" s="138">
        <f>I12/$I$8*100</f>
        <v>0.1463824746489007</v>
      </c>
    </row>
    <row r="13" spans="1:11" ht="13.5" customHeight="1">
      <c r="A13" s="132" t="s">
        <v>266</v>
      </c>
      <c r="C13" s="121"/>
      <c r="D13" s="130"/>
      <c r="E13" s="130"/>
      <c r="F13" s="258"/>
      <c r="G13" s="258"/>
      <c r="H13" s="130"/>
      <c r="I13" s="130"/>
      <c r="J13" s="138"/>
      <c r="K13" s="138"/>
    </row>
    <row r="14" spans="1:11" ht="13.5" customHeight="1">
      <c r="A14" s="121"/>
      <c r="B14" s="120" t="s">
        <v>267</v>
      </c>
      <c r="C14" s="121"/>
      <c r="D14" s="130">
        <f>SUM(D15:D17)</f>
        <v>25807</v>
      </c>
      <c r="E14" s="130">
        <f>SUM(E15:E17)</f>
        <v>25813</v>
      </c>
      <c r="F14" s="258">
        <f>D14/$D$8*100</f>
        <v>22.69046467666066</v>
      </c>
      <c r="G14" s="258">
        <f>E14/$E$8*100</f>
        <v>22.499302698556587</v>
      </c>
      <c r="H14" s="130">
        <f>SUM(H15:H17)</f>
        <v>384124</v>
      </c>
      <c r="I14" s="130">
        <f>SUM(I15:I17)</f>
        <v>371858</v>
      </c>
      <c r="J14" s="138">
        <f>H14/$H$8*100</f>
        <v>40.003540836783046</v>
      </c>
      <c r="K14" s="138">
        <f>I14/$I$8*100</f>
        <v>36.954171254576316</v>
      </c>
    </row>
    <row r="15" spans="1:11" ht="13.5" customHeight="1">
      <c r="A15" s="121"/>
      <c r="C15" s="131" t="s">
        <v>243</v>
      </c>
      <c r="D15" s="130">
        <v>163</v>
      </c>
      <c r="E15" s="130">
        <v>117</v>
      </c>
      <c r="F15" s="258">
        <f>D15/$D$8*100</f>
        <v>0.14331560205741417</v>
      </c>
      <c r="G15" s="258">
        <f>E15/$E$8*100</f>
        <v>0.10198033609929572</v>
      </c>
      <c r="H15" s="130">
        <v>2079</v>
      </c>
      <c r="I15" s="130">
        <v>1554</v>
      </c>
      <c r="J15" s="138">
        <f>H15/$H$8*100</f>
        <v>0.21651175505740844</v>
      </c>
      <c r="K15" s="138">
        <f>I15/$I$8*100</f>
        <v>0.15443202009802556</v>
      </c>
    </row>
    <row r="16" spans="1:11" ht="13.5" customHeight="1">
      <c r="A16" s="121"/>
      <c r="C16" s="131" t="s">
        <v>244</v>
      </c>
      <c r="D16" s="130">
        <v>12513</v>
      </c>
      <c r="E16" s="130">
        <v>13946</v>
      </c>
      <c r="F16" s="258">
        <f>D16/$D$8*100</f>
        <v>11.001890359168243</v>
      </c>
      <c r="G16" s="258">
        <f>E16/$E$8*100</f>
        <v>12.155707412314344</v>
      </c>
      <c r="H16" s="130">
        <v>107252</v>
      </c>
      <c r="I16" s="130">
        <v>121847</v>
      </c>
      <c r="J16" s="138">
        <f>H16/$H$8*100</f>
        <v>11.169465489859148</v>
      </c>
      <c r="K16" s="138">
        <f>I16/$I$8*100</f>
        <v>12.108802028882963</v>
      </c>
    </row>
    <row r="17" spans="1:11" ht="13.5" customHeight="1">
      <c r="A17" s="121"/>
      <c r="C17" s="131" t="s">
        <v>245</v>
      </c>
      <c r="D17" s="130">
        <v>13131</v>
      </c>
      <c r="E17" s="130">
        <v>11750</v>
      </c>
      <c r="F17" s="258">
        <f>D17/$D$8*100</f>
        <v>11.545258715435002</v>
      </c>
      <c r="G17" s="258">
        <f>E17/$E$8*100</f>
        <v>10.241614950142946</v>
      </c>
      <c r="H17" s="130">
        <v>274793</v>
      </c>
      <c r="I17" s="130">
        <v>248457</v>
      </c>
      <c r="J17" s="138">
        <f>H17/$H$8*100</f>
        <v>28.617563591866492</v>
      </c>
      <c r="K17" s="138">
        <f>I17/$I$8*100</f>
        <v>24.69093720559533</v>
      </c>
    </row>
    <row r="18" spans="1:11" ht="13.5" customHeight="1">
      <c r="A18" s="121"/>
      <c r="C18" s="121"/>
      <c r="D18" s="130"/>
      <c r="E18" s="130"/>
      <c r="F18" s="258"/>
      <c r="G18" s="258"/>
      <c r="H18" s="130"/>
      <c r="I18" s="130"/>
      <c r="J18" s="138"/>
      <c r="K18" s="138"/>
    </row>
    <row r="19" spans="1:11" ht="13.5" customHeight="1">
      <c r="A19" s="121"/>
      <c r="B19" s="120" t="s">
        <v>268</v>
      </c>
      <c r="C19" s="121"/>
      <c r="D19" s="130">
        <f>SUM(D20:D26)</f>
        <v>87354</v>
      </c>
      <c r="E19" s="130">
        <f>SUM(E20:E26)</f>
        <v>88363</v>
      </c>
      <c r="F19" s="258">
        <f aca="true" t="shared" si="0" ref="F19:F26">D19/$D$8*100</f>
        <v>76.80485338725987</v>
      </c>
      <c r="G19" s="258">
        <f aca="true" t="shared" si="1" ref="G19:G26">E19/$E$8*100</f>
        <v>77.01955930548776</v>
      </c>
      <c r="H19" s="130">
        <f>SUM(H20:H26)</f>
        <v>569346</v>
      </c>
      <c r="I19" s="130">
        <f>SUM(I20:I26)</f>
        <v>627399</v>
      </c>
      <c r="J19" s="138">
        <f aca="true" t="shared" si="2" ref="J19:J26">H19/$H$8*100</f>
        <v>59.29297820823245</v>
      </c>
      <c r="K19" s="138">
        <f aca="true" t="shared" si="3" ref="K19:K26">I19/$I$8*100</f>
        <v>62.349095867104985</v>
      </c>
    </row>
    <row r="20" spans="1:11" ht="13.5" customHeight="1">
      <c r="A20" s="121"/>
      <c r="C20" s="133" t="s">
        <v>247</v>
      </c>
      <c r="D20" s="130">
        <v>246</v>
      </c>
      <c r="E20" s="130">
        <v>260</v>
      </c>
      <c r="F20" s="258">
        <f t="shared" si="0"/>
        <v>0.2162922583197784</v>
      </c>
      <c r="G20" s="258">
        <f t="shared" si="1"/>
        <v>0.22662296910954607</v>
      </c>
      <c r="H20" s="130">
        <v>6783</v>
      </c>
      <c r="I20" s="130">
        <v>7871</v>
      </c>
      <c r="J20" s="138">
        <f t="shared" si="2"/>
        <v>0.7063969382176053</v>
      </c>
      <c r="K20" s="138">
        <f t="shared" si="3"/>
        <v>0.7821971880254565</v>
      </c>
    </row>
    <row r="21" spans="1:11" ht="13.5" customHeight="1">
      <c r="A21" s="132" t="s">
        <v>269</v>
      </c>
      <c r="C21" s="131" t="s">
        <v>248</v>
      </c>
      <c r="D21" s="130">
        <v>2423</v>
      </c>
      <c r="E21" s="130">
        <v>2708</v>
      </c>
      <c r="F21" s="258">
        <f t="shared" si="0"/>
        <v>2.1303908207675737</v>
      </c>
      <c r="G21" s="258">
        <f t="shared" si="1"/>
        <v>2.360365385956349</v>
      </c>
      <c r="H21" s="130">
        <v>47882</v>
      </c>
      <c r="I21" s="130">
        <v>50848</v>
      </c>
      <c r="J21" s="138">
        <f t="shared" si="2"/>
        <v>4.9865396131115105</v>
      </c>
      <c r="K21" s="138">
        <f t="shared" si="3"/>
        <v>5.053126999964224</v>
      </c>
    </row>
    <row r="22" spans="1:11" ht="13.5" customHeight="1">
      <c r="A22" s="121"/>
      <c r="C22" s="131" t="s">
        <v>249</v>
      </c>
      <c r="D22" s="130">
        <v>48281</v>
      </c>
      <c r="E22" s="130">
        <v>46896</v>
      </c>
      <c r="F22" s="258">
        <f t="shared" si="0"/>
        <v>42.45043302413505</v>
      </c>
      <c r="G22" s="258">
        <f t="shared" si="1"/>
        <v>40.87581061292797</v>
      </c>
      <c r="H22" s="130">
        <v>232775</v>
      </c>
      <c r="I22" s="130">
        <v>254253</v>
      </c>
      <c r="J22" s="138">
        <f t="shared" si="2"/>
        <v>24.24171418157203</v>
      </c>
      <c r="K22" s="138">
        <f t="shared" si="3"/>
        <v>25.266926902177154</v>
      </c>
    </row>
    <row r="23" spans="1:11" ht="13.5" customHeight="1">
      <c r="A23" s="121"/>
      <c r="C23" s="131" t="s">
        <v>250</v>
      </c>
      <c r="D23" s="130">
        <v>1732</v>
      </c>
      <c r="E23" s="130">
        <v>1874</v>
      </c>
      <c r="F23" s="258">
        <f t="shared" si="0"/>
        <v>1.5228381764628303</v>
      </c>
      <c r="G23" s="258">
        <f t="shared" si="1"/>
        <v>1.6334286311972666</v>
      </c>
      <c r="H23" s="130">
        <v>25387</v>
      </c>
      <c r="I23" s="130">
        <v>24878</v>
      </c>
      <c r="J23" s="138">
        <f t="shared" si="2"/>
        <v>2.64385951209352</v>
      </c>
      <c r="K23" s="138">
        <f t="shared" si="3"/>
        <v>2.472303601028752</v>
      </c>
    </row>
    <row r="24" spans="1:11" ht="13.5" customHeight="1">
      <c r="A24" s="121"/>
      <c r="C24" s="131" t="s">
        <v>251</v>
      </c>
      <c r="D24" s="130">
        <v>3216</v>
      </c>
      <c r="E24" s="130">
        <v>3519</v>
      </c>
      <c r="F24" s="258">
        <f t="shared" si="0"/>
        <v>2.827625620961006</v>
      </c>
      <c r="G24" s="258">
        <f t="shared" si="1"/>
        <v>3.067254724217279</v>
      </c>
      <c r="H24" s="130">
        <v>7843</v>
      </c>
      <c r="I24" s="130">
        <v>8299</v>
      </c>
      <c r="J24" s="138">
        <f t="shared" si="2"/>
        <v>0.8167877320419693</v>
      </c>
      <c r="K24" s="138">
        <f t="shared" si="3"/>
        <v>0.8247305886702151</v>
      </c>
    </row>
    <row r="25" spans="1:11" ht="13.5" customHeight="1">
      <c r="A25" s="121"/>
      <c r="C25" s="131" t="s">
        <v>252</v>
      </c>
      <c r="D25" s="130">
        <v>30341</v>
      </c>
      <c r="E25" s="130">
        <v>32006</v>
      </c>
      <c r="F25" s="258">
        <f t="shared" si="0"/>
        <v>26.67692442959511</v>
      </c>
      <c r="G25" s="258">
        <f t="shared" si="1"/>
        <v>27.897287497385122</v>
      </c>
      <c r="H25" s="130">
        <v>219914</v>
      </c>
      <c r="I25" s="130">
        <v>250873</v>
      </c>
      <c r="J25" s="138">
        <f t="shared" si="2"/>
        <v>22.90234059725585</v>
      </c>
      <c r="K25" s="138">
        <f t="shared" si="3"/>
        <v>24.93103228960873</v>
      </c>
    </row>
    <row r="26" spans="1:11" ht="13.5" customHeight="1">
      <c r="A26" s="127"/>
      <c r="B26" s="126"/>
      <c r="C26" s="134" t="s">
        <v>253</v>
      </c>
      <c r="D26" s="135">
        <v>1115</v>
      </c>
      <c r="E26" s="136">
        <v>1100</v>
      </c>
      <c r="F26" s="259">
        <f t="shared" si="0"/>
        <v>0.9803490570185079</v>
      </c>
      <c r="G26" s="259">
        <f t="shared" si="1"/>
        <v>0.9587894846942333</v>
      </c>
      <c r="H26" s="135">
        <v>28762</v>
      </c>
      <c r="I26" s="136">
        <v>30377</v>
      </c>
      <c r="J26" s="139">
        <f t="shared" si="2"/>
        <v>2.995339633939962</v>
      </c>
      <c r="K26" s="139">
        <f t="shared" si="3"/>
        <v>3.0187782976304525</v>
      </c>
    </row>
    <row r="27" spans="1:11" ht="14.25">
      <c r="A27" s="140" t="s">
        <v>270</v>
      </c>
      <c r="B27"/>
      <c r="C27"/>
      <c r="D27"/>
      <c r="E27"/>
      <c r="F27"/>
      <c r="G27"/>
      <c r="H27"/>
      <c r="I27"/>
      <c r="J27"/>
      <c r="K27"/>
    </row>
    <row r="28" spans="1:11" ht="14.25">
      <c r="A28"/>
      <c r="B28"/>
      <c r="C28"/>
      <c r="D28"/>
      <c r="E28"/>
      <c r="F28"/>
      <c r="G28"/>
      <c r="H28"/>
      <c r="I28"/>
      <c r="J28"/>
      <c r="K28"/>
    </row>
    <row r="29" spans="1:11" ht="14.25">
      <c r="A29"/>
      <c r="B29"/>
      <c r="C29"/>
      <c r="D29"/>
      <c r="E29"/>
      <c r="F29"/>
      <c r="G29"/>
      <c r="H29"/>
      <c r="I29"/>
      <c r="J29"/>
      <c r="K29"/>
    </row>
    <row r="30" spans="1:11" ht="14.25">
      <c r="A30"/>
      <c r="B30"/>
      <c r="C30"/>
      <c r="D30"/>
      <c r="E30"/>
      <c r="F30"/>
      <c r="G30"/>
      <c r="H30"/>
      <c r="I30"/>
      <c r="J30"/>
      <c r="K30"/>
    </row>
    <row r="31" spans="1:11" ht="14.25">
      <c r="A31"/>
      <c r="B31"/>
      <c r="C31"/>
      <c r="D31"/>
      <c r="E31"/>
      <c r="F31"/>
      <c r="G31"/>
      <c r="H31"/>
      <c r="I31"/>
      <c r="J31"/>
      <c r="K31"/>
    </row>
    <row r="32" spans="1:11" ht="14.25">
      <c r="A32"/>
      <c r="B32"/>
      <c r="C32"/>
      <c r="D32"/>
      <c r="E32"/>
      <c r="F32"/>
      <c r="G32"/>
      <c r="H32"/>
      <c r="I32"/>
      <c r="J32"/>
      <c r="K32"/>
    </row>
    <row r="33" spans="1:11" ht="14.25">
      <c r="A33"/>
      <c r="B33"/>
      <c r="C33"/>
      <c r="D33"/>
      <c r="E33"/>
      <c r="F33"/>
      <c r="G33"/>
      <c r="H33"/>
      <c r="I33"/>
      <c r="J33"/>
      <c r="K33"/>
    </row>
    <row r="34" spans="1:11" ht="14.25">
      <c r="A34"/>
      <c r="B34"/>
      <c r="C34"/>
      <c r="D34"/>
      <c r="E34"/>
      <c r="F34"/>
      <c r="G34"/>
      <c r="H34"/>
      <c r="I34"/>
      <c r="J34"/>
      <c r="K34"/>
    </row>
    <row r="35" spans="1:11" ht="14.25">
      <c r="A35"/>
      <c r="B35"/>
      <c r="C35"/>
      <c r="D35"/>
      <c r="E35"/>
      <c r="F35"/>
      <c r="G35"/>
      <c r="H35"/>
      <c r="I35"/>
      <c r="J35"/>
      <c r="K35"/>
    </row>
    <row r="36" spans="1:11" ht="14.25">
      <c r="A36"/>
      <c r="B36"/>
      <c r="C36"/>
      <c r="D36"/>
      <c r="E36"/>
      <c r="F36"/>
      <c r="G36"/>
      <c r="H36"/>
      <c r="I36"/>
      <c r="J36"/>
      <c r="K36"/>
    </row>
    <row r="37" spans="1:11" ht="14.25">
      <c r="A37"/>
      <c r="B37"/>
      <c r="C37"/>
      <c r="D37"/>
      <c r="E37"/>
      <c r="F37"/>
      <c r="G37"/>
      <c r="H37"/>
      <c r="I37"/>
      <c r="J37"/>
      <c r="K37"/>
    </row>
    <row r="38" spans="1:11" ht="14.25">
      <c r="A38"/>
      <c r="B38"/>
      <c r="C38"/>
      <c r="D38"/>
      <c r="E38"/>
      <c r="F38"/>
      <c r="G38"/>
      <c r="H38"/>
      <c r="I38"/>
      <c r="J38"/>
      <c r="K38"/>
    </row>
    <row r="39" spans="1:11" ht="14.25">
      <c r="A39"/>
      <c r="B39"/>
      <c r="C39"/>
      <c r="D39"/>
      <c r="E39"/>
      <c r="F39"/>
      <c r="G39"/>
      <c r="H39"/>
      <c r="I39"/>
      <c r="J39"/>
      <c r="K39"/>
    </row>
    <row r="40" spans="1:11" ht="14.25">
      <c r="A40"/>
      <c r="B40"/>
      <c r="C40"/>
      <c r="D40"/>
      <c r="E40"/>
      <c r="F40"/>
      <c r="G40"/>
      <c r="H40"/>
      <c r="I40"/>
      <c r="J40"/>
      <c r="K40"/>
    </row>
    <row r="41" spans="1:11" ht="14.25">
      <c r="A41"/>
      <c r="B41"/>
      <c r="C41"/>
      <c r="D41"/>
      <c r="E41"/>
      <c r="F41"/>
      <c r="G41"/>
      <c r="H41"/>
      <c r="I41"/>
      <c r="J41"/>
      <c r="K41"/>
    </row>
    <row r="42" spans="1:11" ht="14.25">
      <c r="A42"/>
      <c r="B42"/>
      <c r="C42"/>
      <c r="D42"/>
      <c r="E42"/>
      <c r="F42"/>
      <c r="G42"/>
      <c r="H42"/>
      <c r="I42"/>
      <c r="J42"/>
      <c r="K42"/>
    </row>
    <row r="43" spans="1:11" ht="14.25">
      <c r="A43"/>
      <c r="B43"/>
      <c r="C43"/>
      <c r="D43"/>
      <c r="E43"/>
      <c r="F43"/>
      <c r="G43"/>
      <c r="H43"/>
      <c r="I43"/>
      <c r="J43"/>
      <c r="K43"/>
    </row>
    <row r="44" spans="1:11" ht="14.25">
      <c r="A44"/>
      <c r="B44"/>
      <c r="C44"/>
      <c r="D44"/>
      <c r="E44"/>
      <c r="F44"/>
      <c r="G44"/>
      <c r="H44"/>
      <c r="I44"/>
      <c r="J44"/>
      <c r="K44"/>
    </row>
    <row r="45" spans="1:11" ht="14.25">
      <c r="A45"/>
      <c r="B45"/>
      <c r="C45"/>
      <c r="D45"/>
      <c r="E45"/>
      <c r="F45"/>
      <c r="G45"/>
      <c r="H45"/>
      <c r="I45"/>
      <c r="J45"/>
      <c r="K45"/>
    </row>
    <row r="46" spans="1:9" ht="14.25">
      <c r="A46"/>
      <c r="H46" s="138"/>
      <c r="I46" s="138"/>
    </row>
    <row r="47" spans="4:5" ht="14.25">
      <c r="D47" s="138"/>
      <c r="E47" s="138"/>
    </row>
  </sheetData>
  <printOptions horizontalCentered="1"/>
  <pageMargins left="0.984251968503937" right="0.7874015748031497" top="0.984251968503937" bottom="0.984251968503937" header="0.5118110236220472" footer="0.5118110236220472"/>
  <pageSetup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8.796875" defaultRowHeight="15"/>
  <cols>
    <col min="1" max="1" width="28.5" style="141" customWidth="1"/>
    <col min="2" max="11" width="8.59765625" style="141" customWidth="1"/>
    <col min="12" max="16384" width="10.59765625" style="141" customWidth="1"/>
  </cols>
  <sheetData>
    <row r="1" spans="1:11" ht="14.25">
      <c r="A1" s="294"/>
      <c r="D1" s="141" t="s">
        <v>1</v>
      </c>
      <c r="E1" s="141" t="s">
        <v>1</v>
      </c>
      <c r="F1" s="142" t="s">
        <v>1</v>
      </c>
      <c r="K1" s="295"/>
    </row>
    <row r="3" ht="14.25">
      <c r="A3" s="143" t="s">
        <v>271</v>
      </c>
    </row>
    <row r="4" spans="1:11" ht="15" thickBot="1">
      <c r="A4" s="143"/>
      <c r="K4" s="295" t="s">
        <v>272</v>
      </c>
    </row>
    <row r="5" spans="1:11" s="146" customFormat="1" ht="15" customHeight="1" thickTop="1">
      <c r="A5" s="270"/>
      <c r="B5" s="271"/>
      <c r="C5" s="272" t="s">
        <v>273</v>
      </c>
      <c r="D5" s="272" t="s">
        <v>274</v>
      </c>
      <c r="E5" s="272" t="s">
        <v>275</v>
      </c>
      <c r="F5" s="273"/>
      <c r="G5" s="267"/>
      <c r="H5" s="265" t="s">
        <v>276</v>
      </c>
      <c r="I5" s="265" t="s">
        <v>277</v>
      </c>
      <c r="J5" s="265" t="s">
        <v>274</v>
      </c>
      <c r="K5" s="266" t="s">
        <v>275</v>
      </c>
    </row>
    <row r="6" spans="1:11" s="151" customFormat="1" ht="15" customHeight="1">
      <c r="A6" s="147" t="s">
        <v>259</v>
      </c>
      <c r="B6" s="148" t="s">
        <v>278</v>
      </c>
      <c r="C6" s="148">
        <v>10</v>
      </c>
      <c r="D6" s="149">
        <v>11</v>
      </c>
      <c r="E6" s="148" t="s">
        <v>9</v>
      </c>
      <c r="F6" s="150" t="s">
        <v>10</v>
      </c>
      <c r="G6" s="387" t="s">
        <v>278</v>
      </c>
      <c r="H6" s="148">
        <v>10</v>
      </c>
      <c r="I6" s="149">
        <v>11</v>
      </c>
      <c r="J6" s="148" t="s">
        <v>9</v>
      </c>
      <c r="K6" s="150" t="s">
        <v>10</v>
      </c>
    </row>
    <row r="7" spans="1:11" s="146" customFormat="1" ht="15" customHeight="1">
      <c r="A7" s="152"/>
      <c r="B7" s="18"/>
      <c r="C7" s="18"/>
      <c r="D7" s="39"/>
      <c r="E7" s="15"/>
      <c r="F7" s="15"/>
      <c r="G7" s="3"/>
      <c r="H7" s="18"/>
      <c r="I7" s="39"/>
      <c r="J7" s="15"/>
      <c r="K7" s="15"/>
    </row>
    <row r="8" spans="1:11" s="146" customFormat="1" ht="15" customHeight="1">
      <c r="A8" s="153" t="s">
        <v>279</v>
      </c>
      <c r="B8" s="155">
        <v>275</v>
      </c>
      <c r="C8" s="155">
        <v>227</v>
      </c>
      <c r="D8" s="154">
        <v>147</v>
      </c>
      <c r="E8" s="155">
        <v>108</v>
      </c>
      <c r="F8" s="155">
        <v>39</v>
      </c>
      <c r="G8" s="227">
        <v>8115</v>
      </c>
      <c r="H8" s="155">
        <v>8425</v>
      </c>
      <c r="I8" s="154">
        <v>6686</v>
      </c>
      <c r="J8" s="155">
        <v>3614</v>
      </c>
      <c r="K8" s="155">
        <v>3072</v>
      </c>
    </row>
    <row r="9" spans="1:11" s="146" customFormat="1" ht="15" customHeight="1">
      <c r="A9" s="153" t="s">
        <v>280</v>
      </c>
      <c r="B9" s="155">
        <v>1102</v>
      </c>
      <c r="C9" s="155">
        <f>SUM(C10:C11)</f>
        <v>1052</v>
      </c>
      <c r="D9" s="154">
        <v>681</v>
      </c>
      <c r="E9" s="130">
        <v>271</v>
      </c>
      <c r="F9" s="130">
        <v>133</v>
      </c>
      <c r="G9" s="227">
        <v>18970</v>
      </c>
      <c r="H9" s="155">
        <f>SUM(H10:H11)</f>
        <v>17992</v>
      </c>
      <c r="I9" s="154">
        <v>12708</v>
      </c>
      <c r="J9" s="130">
        <v>4489</v>
      </c>
      <c r="K9" s="130">
        <v>2915</v>
      </c>
    </row>
    <row r="10" spans="1:11" s="146" customFormat="1" ht="15" customHeight="1">
      <c r="A10" s="156" t="s">
        <v>281</v>
      </c>
      <c r="B10" s="155">
        <v>324</v>
      </c>
      <c r="C10" s="155">
        <v>256</v>
      </c>
      <c r="D10" s="154">
        <v>167</v>
      </c>
      <c r="E10" s="155">
        <v>80</v>
      </c>
      <c r="F10" s="155">
        <v>21</v>
      </c>
      <c r="G10" s="227">
        <v>10942</v>
      </c>
      <c r="H10" s="155">
        <v>10781</v>
      </c>
      <c r="I10" s="154">
        <v>6814</v>
      </c>
      <c r="J10" s="155">
        <v>2343</v>
      </c>
      <c r="K10" s="155">
        <v>1741</v>
      </c>
    </row>
    <row r="11" spans="1:11" s="146" customFormat="1" ht="15" customHeight="1">
      <c r="A11" s="156" t="s">
        <v>282</v>
      </c>
      <c r="B11" s="155">
        <v>778</v>
      </c>
      <c r="C11" s="155">
        <v>796</v>
      </c>
      <c r="D11" s="154">
        <v>514</v>
      </c>
      <c r="E11" s="155">
        <v>191</v>
      </c>
      <c r="F11" s="155">
        <v>112</v>
      </c>
      <c r="G11" s="227">
        <v>8028</v>
      </c>
      <c r="H11" s="155">
        <v>7211</v>
      </c>
      <c r="I11" s="154">
        <v>5894</v>
      </c>
      <c r="J11" s="155">
        <v>2146</v>
      </c>
      <c r="K11" s="155">
        <v>1174</v>
      </c>
    </row>
    <row r="12" spans="1:11" s="146" customFormat="1" ht="15" customHeight="1">
      <c r="A12" s="153" t="s">
        <v>283</v>
      </c>
      <c r="B12" s="155">
        <v>275</v>
      </c>
      <c r="C12" s="155">
        <f>SUM(C13:C14)</f>
        <v>227</v>
      </c>
      <c r="D12" s="154">
        <v>147</v>
      </c>
      <c r="E12" s="130">
        <v>108</v>
      </c>
      <c r="F12" s="130">
        <v>39</v>
      </c>
      <c r="G12" s="227">
        <v>8115</v>
      </c>
      <c r="H12" s="155">
        <f>SUM(H13:H14)</f>
        <v>8425</v>
      </c>
      <c r="I12" s="154">
        <v>6675</v>
      </c>
      <c r="J12" s="130">
        <v>3611</v>
      </c>
      <c r="K12" s="130">
        <v>3064</v>
      </c>
    </row>
    <row r="13" spans="1:11" s="146" customFormat="1" ht="15" customHeight="1">
      <c r="A13" s="156" t="s">
        <v>284</v>
      </c>
      <c r="B13" s="155">
        <v>217</v>
      </c>
      <c r="C13" s="155">
        <v>166</v>
      </c>
      <c r="D13" s="154">
        <v>110</v>
      </c>
      <c r="E13" s="155">
        <v>82</v>
      </c>
      <c r="F13" s="155">
        <v>28</v>
      </c>
      <c r="G13" s="227">
        <v>6272</v>
      </c>
      <c r="H13" s="155">
        <v>6343</v>
      </c>
      <c r="I13" s="154">
        <v>4897</v>
      </c>
      <c r="J13" s="155">
        <v>2583</v>
      </c>
      <c r="K13" s="155">
        <v>2314</v>
      </c>
    </row>
    <row r="14" spans="1:11" s="146" customFormat="1" ht="15" customHeight="1">
      <c r="A14" s="156" t="s">
        <v>285</v>
      </c>
      <c r="B14" s="155">
        <v>58</v>
      </c>
      <c r="C14" s="155">
        <v>61</v>
      </c>
      <c r="D14" s="154">
        <v>37</v>
      </c>
      <c r="E14" s="155">
        <v>26</v>
      </c>
      <c r="F14" s="155">
        <v>11</v>
      </c>
      <c r="G14" s="227">
        <v>1843</v>
      </c>
      <c r="H14" s="155">
        <v>2082</v>
      </c>
      <c r="I14" s="154">
        <v>1778</v>
      </c>
      <c r="J14" s="155">
        <v>1028</v>
      </c>
      <c r="K14" s="155">
        <v>750</v>
      </c>
    </row>
    <row r="15" spans="1:11" s="146" customFormat="1" ht="15" customHeight="1">
      <c r="A15" s="153" t="s">
        <v>286</v>
      </c>
      <c r="B15" s="155">
        <v>223</v>
      </c>
      <c r="C15" s="155">
        <f>SUM(C13+C16)</f>
        <v>169</v>
      </c>
      <c r="D15" s="154">
        <v>111</v>
      </c>
      <c r="E15" s="191" t="s">
        <v>79</v>
      </c>
      <c r="F15" s="191" t="s">
        <v>79</v>
      </c>
      <c r="G15" s="227">
        <v>6417</v>
      </c>
      <c r="H15" s="155">
        <f>SUM(H13+H16)</f>
        <v>6518</v>
      </c>
      <c r="I15" s="154">
        <v>5142</v>
      </c>
      <c r="J15" s="191" t="s">
        <v>79</v>
      </c>
      <c r="K15" s="191" t="s">
        <v>79</v>
      </c>
    </row>
    <row r="16" spans="1:11" s="146" customFormat="1" ht="15" customHeight="1">
      <c r="A16" s="157" t="s">
        <v>287</v>
      </c>
      <c r="B16" s="155">
        <v>6</v>
      </c>
      <c r="C16" s="155">
        <v>3</v>
      </c>
      <c r="D16" s="154">
        <v>1</v>
      </c>
      <c r="E16" s="191" t="s">
        <v>79</v>
      </c>
      <c r="F16" s="191" t="s">
        <v>79</v>
      </c>
      <c r="G16" s="227">
        <v>145</v>
      </c>
      <c r="H16" s="155">
        <v>175</v>
      </c>
      <c r="I16" s="154">
        <v>245</v>
      </c>
      <c r="J16" s="191" t="s">
        <v>79</v>
      </c>
      <c r="K16" s="191" t="s">
        <v>79</v>
      </c>
    </row>
    <row r="17" spans="1:11" s="146" customFormat="1" ht="15" customHeight="1">
      <c r="A17" s="157"/>
      <c r="B17" s="155"/>
      <c r="C17" s="155"/>
      <c r="D17" s="154"/>
      <c r="E17" s="130"/>
      <c r="F17" s="130"/>
      <c r="G17" s="227"/>
      <c r="H17" s="155"/>
      <c r="I17" s="154"/>
      <c r="J17" s="130"/>
      <c r="K17" s="130"/>
    </row>
    <row r="18" spans="1:11" s="146" customFormat="1" ht="15" customHeight="1">
      <c r="A18" s="153" t="s">
        <v>288</v>
      </c>
      <c r="B18" s="234">
        <v>4.007272727272727</v>
      </c>
      <c r="C18" s="234">
        <f>C9/C8</f>
        <v>4.634361233480176</v>
      </c>
      <c r="D18" s="159">
        <f>D9/D8</f>
        <v>4.63265306122449</v>
      </c>
      <c r="E18" s="160" t="s">
        <v>79</v>
      </c>
      <c r="F18" s="160" t="s">
        <v>79</v>
      </c>
      <c r="G18" s="333">
        <v>2.3376463339494764</v>
      </c>
      <c r="H18" s="234">
        <v>2.1</v>
      </c>
      <c r="I18" s="159">
        <f>I9/I8</f>
        <v>1.9006880047861203</v>
      </c>
      <c r="J18" s="160" t="s">
        <v>79</v>
      </c>
      <c r="K18" s="160" t="s">
        <v>79</v>
      </c>
    </row>
    <row r="19" spans="1:11" s="146" customFormat="1" ht="15" customHeight="1">
      <c r="A19" s="156" t="s">
        <v>289</v>
      </c>
      <c r="B19" s="234">
        <v>1.1781818181818182</v>
      </c>
      <c r="C19" s="234">
        <f>C10/C8</f>
        <v>1.1277533039647578</v>
      </c>
      <c r="D19" s="159">
        <f>D10/D8</f>
        <v>1.1360544217687074</v>
      </c>
      <c r="E19" s="160" t="s">
        <v>79</v>
      </c>
      <c r="F19" s="160" t="s">
        <v>79</v>
      </c>
      <c r="G19" s="333">
        <v>1.3483672211953173</v>
      </c>
      <c r="H19" s="334">
        <v>1.3483672211953173</v>
      </c>
      <c r="I19" s="159">
        <f>I10/I8</f>
        <v>1.0191444810050851</v>
      </c>
      <c r="J19" s="160" t="s">
        <v>79</v>
      </c>
      <c r="K19" s="160" t="s">
        <v>79</v>
      </c>
    </row>
    <row r="20" spans="1:11" s="146" customFormat="1" ht="15" customHeight="1">
      <c r="A20" s="153" t="s">
        <v>290</v>
      </c>
      <c r="B20" s="234">
        <v>100</v>
      </c>
      <c r="C20" s="234">
        <f>C12/C8*100</f>
        <v>100</v>
      </c>
      <c r="D20" s="159">
        <f>D12/D8*100</f>
        <v>100</v>
      </c>
      <c r="E20" s="158">
        <f>E12/E8*100</f>
        <v>100</v>
      </c>
      <c r="F20" s="158">
        <f>F12/F8*100</f>
        <v>100</v>
      </c>
      <c r="G20" s="333">
        <v>100</v>
      </c>
      <c r="H20" s="333">
        <v>100</v>
      </c>
      <c r="I20" s="159">
        <f>I12/I8*100</f>
        <v>99.83547711636255</v>
      </c>
      <c r="J20" s="158">
        <f>J12/J8*100</f>
        <v>99.91698948533481</v>
      </c>
      <c r="K20" s="158">
        <f>K12/K8*100</f>
        <v>99.73958333333334</v>
      </c>
    </row>
    <row r="21" spans="1:11" s="146" customFormat="1" ht="15" customHeight="1">
      <c r="A21" s="156" t="s">
        <v>291</v>
      </c>
      <c r="B21" s="234">
        <v>78.9090909090909</v>
      </c>
      <c r="C21" s="234">
        <f>C13/C8*100</f>
        <v>73.12775330396477</v>
      </c>
      <c r="D21" s="159">
        <f>D13/D8*100</f>
        <v>74.82993197278913</v>
      </c>
      <c r="E21" s="158">
        <f>E13/E8*100</f>
        <v>75.92592592592592</v>
      </c>
      <c r="F21" s="158">
        <f>F13/F8*100</f>
        <v>71.7948717948718</v>
      </c>
      <c r="G21" s="333">
        <v>77.28897104128157</v>
      </c>
      <c r="H21" s="333">
        <v>75.3</v>
      </c>
      <c r="I21" s="159">
        <v>73.4</v>
      </c>
      <c r="J21" s="158">
        <v>71.5</v>
      </c>
      <c r="K21" s="158">
        <v>75.5</v>
      </c>
    </row>
    <row r="22" spans="1:11" s="146" customFormat="1" ht="15" customHeight="1">
      <c r="A22" s="153" t="s">
        <v>292</v>
      </c>
      <c r="B22" s="234">
        <v>68.82716049382715</v>
      </c>
      <c r="C22" s="234">
        <f>C15/C10*100</f>
        <v>66.015625</v>
      </c>
      <c r="D22" s="159">
        <f>D15/D10*100</f>
        <v>66.46706586826348</v>
      </c>
      <c r="E22" s="160" t="s">
        <v>79</v>
      </c>
      <c r="F22" s="160" t="s">
        <v>79</v>
      </c>
      <c r="G22" s="333">
        <v>58.64558581612137</v>
      </c>
      <c r="H22" s="333">
        <v>60.5</v>
      </c>
      <c r="I22" s="159">
        <f>I15/I10*100</f>
        <v>75.4622835339008</v>
      </c>
      <c r="J22" s="160" t="s">
        <v>79</v>
      </c>
      <c r="K22" s="160" t="s">
        <v>79</v>
      </c>
    </row>
    <row r="23" spans="1:11" ht="15" customHeight="1">
      <c r="A23" s="161"/>
      <c r="B23" s="264"/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6" s="146" customFormat="1" ht="15" customHeight="1">
      <c r="A24" s="162" t="s">
        <v>293</v>
      </c>
      <c r="B24"/>
      <c r="C24"/>
      <c r="D24"/>
      <c r="E24"/>
      <c r="F24"/>
    </row>
    <row r="25" spans="1:6" s="151" customFormat="1" ht="15" customHeight="1">
      <c r="A25" s="294" t="s">
        <v>294</v>
      </c>
      <c r="B25"/>
      <c r="C25"/>
      <c r="D25"/>
      <c r="E25"/>
      <c r="F25"/>
    </row>
    <row r="26" spans="1:6" s="146" customFormat="1" ht="15" customHeight="1">
      <c r="A26" s="141"/>
      <c r="B26"/>
      <c r="C26"/>
      <c r="D26"/>
      <c r="E26"/>
      <c r="F26"/>
    </row>
    <row r="27" spans="1:6" s="146" customFormat="1" ht="14.25">
      <c r="A27" s="141"/>
      <c r="B27"/>
      <c r="C27"/>
      <c r="D27"/>
      <c r="E27"/>
      <c r="F27"/>
    </row>
    <row r="28" spans="1:6" s="146" customFormat="1" ht="14.25">
      <c r="A28" s="141"/>
      <c r="B28"/>
      <c r="C28"/>
      <c r="D28"/>
      <c r="E28"/>
      <c r="F28"/>
    </row>
    <row r="29" spans="1:6" s="146" customFormat="1" ht="14.25">
      <c r="A29" s="141"/>
      <c r="B29"/>
      <c r="C29"/>
      <c r="D29"/>
      <c r="E29"/>
      <c r="F29"/>
    </row>
    <row r="30" spans="1:6" s="146" customFormat="1" ht="14.25">
      <c r="A30" s="141"/>
      <c r="B30"/>
      <c r="C30"/>
      <c r="D30"/>
      <c r="E30"/>
      <c r="F30"/>
    </row>
    <row r="31" spans="1:6" s="146" customFormat="1" ht="14.25">
      <c r="A31" s="141"/>
      <c r="B31"/>
      <c r="C31"/>
      <c r="D31"/>
      <c r="E31"/>
      <c r="F31"/>
    </row>
    <row r="32" spans="1:6" s="146" customFormat="1" ht="14.25">
      <c r="A32" s="141"/>
      <c r="B32"/>
      <c r="C32"/>
      <c r="D32"/>
      <c r="E32"/>
      <c r="F32"/>
    </row>
    <row r="33" spans="1:6" s="146" customFormat="1" ht="14.25">
      <c r="A33" s="141"/>
      <c r="B33"/>
      <c r="C33"/>
      <c r="D33"/>
      <c r="E33"/>
      <c r="F33"/>
    </row>
    <row r="34" spans="1:6" s="146" customFormat="1" ht="14.25">
      <c r="A34" s="141"/>
      <c r="B34"/>
      <c r="C34"/>
      <c r="D34"/>
      <c r="E34"/>
      <c r="F34"/>
    </row>
    <row r="35" spans="1:6" s="146" customFormat="1" ht="14.25">
      <c r="A35" s="141"/>
      <c r="B35"/>
      <c r="C35"/>
      <c r="D35"/>
      <c r="E35"/>
      <c r="F35"/>
    </row>
    <row r="36" spans="1:6" s="146" customFormat="1" ht="14.25">
      <c r="A36" s="141"/>
      <c r="B36"/>
      <c r="C36"/>
      <c r="D36"/>
      <c r="E36"/>
      <c r="F36"/>
    </row>
    <row r="37" spans="1:6" s="146" customFormat="1" ht="14.25">
      <c r="A37" s="141"/>
      <c r="B37"/>
      <c r="C37"/>
      <c r="D37"/>
      <c r="E37"/>
      <c r="F37"/>
    </row>
    <row r="38" spans="1:6" s="146" customFormat="1" ht="14.25">
      <c r="A38" s="141"/>
      <c r="B38"/>
      <c r="C38"/>
      <c r="D38"/>
      <c r="E38"/>
      <c r="F38"/>
    </row>
    <row r="39" spans="1:6" s="146" customFormat="1" ht="14.25">
      <c r="A39" s="141"/>
      <c r="B39"/>
      <c r="C39"/>
      <c r="D39"/>
      <c r="E39"/>
      <c r="F39"/>
    </row>
    <row r="40" spans="1:6" s="146" customFormat="1" ht="14.25">
      <c r="A40" s="141"/>
      <c r="B40"/>
      <c r="C40"/>
      <c r="D40"/>
      <c r="E40"/>
      <c r="F40"/>
    </row>
    <row r="41" spans="1:6" s="146" customFormat="1" ht="14.25">
      <c r="A41" s="141"/>
      <c r="B41"/>
      <c r="C41"/>
      <c r="D41"/>
      <c r="E41"/>
      <c r="F41"/>
    </row>
    <row r="42" spans="2:6" ht="14.25">
      <c r="B42"/>
      <c r="C42"/>
      <c r="D42"/>
      <c r="E42"/>
      <c r="F42"/>
    </row>
    <row r="43" spans="2:6" ht="14.25">
      <c r="B43" s="162"/>
      <c r="C43" s="162"/>
      <c r="D43" s="162"/>
      <c r="E43" s="162"/>
      <c r="F43" s="162"/>
    </row>
  </sheetData>
  <printOptions/>
  <pageMargins left="0.75" right="0.75" top="1" bottom="1" header="0.5" footer="0.5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9">
      <selection activeCell="A1" sqref="A1"/>
    </sheetView>
  </sheetViews>
  <sheetFormatPr defaultColWidth="8.796875" defaultRowHeight="15"/>
  <cols>
    <col min="1" max="1" width="16.5" style="164" customWidth="1"/>
    <col min="2" max="2" width="10.59765625" style="164" customWidth="1"/>
    <col min="3" max="3" width="10.3984375" style="164" customWidth="1"/>
    <col min="4" max="4" width="10.8984375" style="164" customWidth="1"/>
    <col min="5" max="5" width="10.3984375" style="164" customWidth="1"/>
    <col min="6" max="6" width="10" style="164" customWidth="1"/>
    <col min="7" max="7" width="9.8984375" style="164" customWidth="1"/>
    <col min="8" max="8" width="10.59765625" style="164" customWidth="1"/>
    <col min="9" max="9" width="12.59765625" style="164" customWidth="1"/>
    <col min="10" max="12" width="8.59765625" style="164" customWidth="1"/>
    <col min="13" max="15" width="6.59765625" style="164" customWidth="1"/>
    <col min="16" max="16384" width="10.59765625" style="164" customWidth="1"/>
  </cols>
  <sheetData>
    <row r="1" spans="1:13" ht="14.25">
      <c r="A1" s="163"/>
      <c r="L1" s="164" t="s">
        <v>295</v>
      </c>
      <c r="M1" s="163" t="s">
        <v>1</v>
      </c>
    </row>
    <row r="3" ht="14.25">
      <c r="A3" s="165" t="s">
        <v>296</v>
      </c>
    </row>
    <row r="4" spans="1:15" ht="15" thickBot="1">
      <c r="A4" s="166"/>
      <c r="B4" s="166"/>
      <c r="C4" s="166"/>
      <c r="D4" s="166"/>
      <c r="E4" s="167" t="s">
        <v>1</v>
      </c>
      <c r="F4" s="166"/>
      <c r="G4" s="166"/>
      <c r="I4" s="168"/>
      <c r="J4" s="168"/>
      <c r="K4" s="168"/>
      <c r="L4" s="168"/>
      <c r="M4" s="168"/>
      <c r="N4" s="168"/>
      <c r="O4" s="168"/>
    </row>
    <row r="5" spans="2:15" ht="15" thickTop="1">
      <c r="B5" s="169" t="s">
        <v>297</v>
      </c>
      <c r="C5" s="170"/>
      <c r="D5" s="170"/>
      <c r="E5" s="169" t="s">
        <v>298</v>
      </c>
      <c r="F5" s="170"/>
      <c r="G5" s="170"/>
      <c r="I5" s="168"/>
      <c r="J5" s="168"/>
      <c r="K5" s="168"/>
      <c r="L5" s="168"/>
      <c r="M5" s="168"/>
      <c r="N5" s="168"/>
      <c r="O5" s="168"/>
    </row>
    <row r="6" spans="1:15" ht="14.25">
      <c r="A6" s="388" t="s">
        <v>299</v>
      </c>
      <c r="B6" s="172" t="s">
        <v>204</v>
      </c>
      <c r="C6" s="172" t="s">
        <v>50</v>
      </c>
      <c r="D6" s="172">
        <v>7</v>
      </c>
      <c r="E6" s="172" t="s">
        <v>204</v>
      </c>
      <c r="F6" s="172" t="s">
        <v>50</v>
      </c>
      <c r="G6" s="172">
        <v>7</v>
      </c>
      <c r="I6" s="168"/>
      <c r="J6" s="168"/>
      <c r="K6" s="168"/>
      <c r="L6" s="168"/>
      <c r="M6" s="168"/>
      <c r="N6" s="168"/>
      <c r="O6" s="168"/>
    </row>
    <row r="7" spans="2:15" ht="14.25">
      <c r="B7" s="173"/>
      <c r="I7" s="168"/>
      <c r="J7" s="168"/>
      <c r="K7" s="168"/>
      <c r="L7" s="168"/>
      <c r="M7" s="168"/>
      <c r="N7" s="168"/>
      <c r="O7" s="168"/>
    </row>
    <row r="8" spans="1:15" ht="14.25">
      <c r="A8" s="165" t="s">
        <v>300</v>
      </c>
      <c r="B8" s="38">
        <v>1620</v>
      </c>
      <c r="C8" s="39">
        <v>1679</v>
      </c>
      <c r="D8" s="39">
        <v>1752</v>
      </c>
      <c r="E8" s="40">
        <v>100</v>
      </c>
      <c r="F8" s="40">
        <v>100</v>
      </c>
      <c r="G8" s="40">
        <v>100</v>
      </c>
      <c r="H8" s="15"/>
      <c r="I8" s="168"/>
      <c r="J8" s="168"/>
      <c r="K8" s="168"/>
      <c r="L8" s="168"/>
      <c r="M8" s="168"/>
      <c r="N8" s="168"/>
      <c r="O8" s="168"/>
    </row>
    <row r="9" spans="2:15" ht="14.25">
      <c r="B9" s="43"/>
      <c r="C9" s="15"/>
      <c r="D9" s="15"/>
      <c r="E9" s="15"/>
      <c r="F9" s="15"/>
      <c r="G9" s="15"/>
      <c r="H9" s="15"/>
      <c r="I9" s="168"/>
      <c r="J9" s="168"/>
      <c r="K9" s="168"/>
      <c r="L9" s="168"/>
      <c r="M9" s="168"/>
      <c r="N9" s="168"/>
      <c r="O9" s="168"/>
    </row>
    <row r="10" spans="1:15" ht="14.25">
      <c r="A10" s="140" t="s">
        <v>301</v>
      </c>
      <c r="B10" s="43">
        <v>777</v>
      </c>
      <c r="C10" s="15">
        <v>807</v>
      </c>
      <c r="D10" s="15">
        <v>847</v>
      </c>
      <c r="E10" s="16">
        <f>B10/$B$8*100</f>
        <v>47.96296296296296</v>
      </c>
      <c r="F10" s="16">
        <f>C10/$C$8*100</f>
        <v>48.06432400238237</v>
      </c>
      <c r="G10" s="16">
        <f>D10/$D$8*100</f>
        <v>48.34474885844749</v>
      </c>
      <c r="H10" s="15"/>
      <c r="I10" s="168"/>
      <c r="J10" s="168"/>
      <c r="K10" s="168"/>
      <c r="L10" s="168"/>
      <c r="M10" s="168"/>
      <c r="N10" s="168"/>
      <c r="O10" s="168"/>
    </row>
    <row r="11" spans="1:15" ht="14.25">
      <c r="A11" s="140"/>
      <c r="B11" s="43"/>
      <c r="C11" s="15"/>
      <c r="D11" s="15"/>
      <c r="E11" s="16"/>
      <c r="F11" s="16"/>
      <c r="G11" s="15"/>
      <c r="H11" s="15"/>
      <c r="I11" s="168"/>
      <c r="J11" s="168"/>
      <c r="K11" s="168"/>
      <c r="L11" s="168"/>
      <c r="M11" s="168"/>
      <c r="N11" s="168"/>
      <c r="O11" s="168"/>
    </row>
    <row r="12" spans="1:15" ht="14.25">
      <c r="A12" s="140" t="s">
        <v>302</v>
      </c>
      <c r="B12" s="43">
        <v>842</v>
      </c>
      <c r="C12" s="15">
        <v>873</v>
      </c>
      <c r="D12" s="15">
        <v>905</v>
      </c>
      <c r="E12" s="16">
        <f>B12/$B$8*100</f>
        <v>51.9753086419753</v>
      </c>
      <c r="F12" s="16">
        <f>C12/$C$8*100</f>
        <v>51.99523525908278</v>
      </c>
      <c r="G12" s="16">
        <f>D12/$D$8*100</f>
        <v>51.65525114155252</v>
      </c>
      <c r="H12" s="15"/>
      <c r="I12" s="168"/>
      <c r="J12" s="168"/>
      <c r="K12" s="168"/>
      <c r="L12" s="168"/>
      <c r="M12" s="168"/>
      <c r="N12" s="168"/>
      <c r="O12" s="168"/>
    </row>
    <row r="13" spans="1:15" ht="14.25">
      <c r="A13" s="174"/>
      <c r="B13" s="43"/>
      <c r="C13" s="15"/>
      <c r="D13" s="15"/>
      <c r="E13" s="19" t="s">
        <v>303</v>
      </c>
      <c r="F13" s="19" t="s">
        <v>1</v>
      </c>
      <c r="G13" s="19" t="s">
        <v>1</v>
      </c>
      <c r="H13" s="15"/>
      <c r="I13" s="168"/>
      <c r="J13" s="168"/>
      <c r="K13" s="168"/>
      <c r="L13" s="168"/>
      <c r="M13" s="168"/>
      <c r="N13" s="168"/>
      <c r="O13" s="168"/>
    </row>
    <row r="14" spans="1:15" ht="14.25">
      <c r="A14" s="163" t="s">
        <v>304</v>
      </c>
      <c r="B14" s="43">
        <v>1047</v>
      </c>
      <c r="C14" s="15">
        <v>1068</v>
      </c>
      <c r="D14" s="15">
        <v>1087</v>
      </c>
      <c r="E14" s="16">
        <f>B14/$B$8*100</f>
        <v>64.62962962962962</v>
      </c>
      <c r="F14" s="16">
        <f>C14/$C$8*100</f>
        <v>63.609291244788565</v>
      </c>
      <c r="G14" s="16">
        <v>62.1</v>
      </c>
      <c r="H14" s="15"/>
      <c r="I14" s="168"/>
      <c r="J14" s="168"/>
      <c r="K14" s="168"/>
      <c r="L14" s="168"/>
      <c r="M14" s="168"/>
      <c r="N14" s="168"/>
      <c r="O14" s="168"/>
    </row>
    <row r="15" spans="2:15" ht="14.25">
      <c r="B15" s="43"/>
      <c r="C15" s="15"/>
      <c r="D15" s="15"/>
      <c r="E15" s="19" t="s">
        <v>1</v>
      </c>
      <c r="F15" s="19" t="s">
        <v>1</v>
      </c>
      <c r="G15" s="19" t="s">
        <v>1</v>
      </c>
      <c r="H15" s="15"/>
      <c r="I15" s="168"/>
      <c r="J15" s="168"/>
      <c r="K15" s="168"/>
      <c r="L15" s="168"/>
      <c r="M15" s="168"/>
      <c r="N15" s="168"/>
      <c r="O15" s="168"/>
    </row>
    <row r="16" spans="1:15" ht="14.25">
      <c r="A16" s="163" t="s">
        <v>301</v>
      </c>
      <c r="B16" s="43">
        <v>604</v>
      </c>
      <c r="C16" s="15">
        <v>615</v>
      </c>
      <c r="D16" s="15">
        <v>636</v>
      </c>
      <c r="E16" s="16">
        <f>B16/$B$8*100</f>
        <v>37.28395061728395</v>
      </c>
      <c r="F16" s="16">
        <f>C16/$C$8*100</f>
        <v>36.628945801072064</v>
      </c>
      <c r="G16" s="16">
        <f>D16/$D$8*100</f>
        <v>36.3013698630137</v>
      </c>
      <c r="H16" s="15"/>
      <c r="I16" s="168"/>
      <c r="J16" s="168"/>
      <c r="K16" s="168"/>
      <c r="L16" s="168"/>
      <c r="M16" s="168"/>
      <c r="N16" s="168"/>
      <c r="O16" s="168"/>
    </row>
    <row r="17" spans="2:8" ht="14.25">
      <c r="B17" s="43"/>
      <c r="C17" s="15"/>
      <c r="D17" s="15"/>
      <c r="E17" s="19" t="s">
        <v>1</v>
      </c>
      <c r="F17" s="19" t="s">
        <v>1</v>
      </c>
      <c r="G17" s="19" t="s">
        <v>1</v>
      </c>
      <c r="H17" s="15"/>
    </row>
    <row r="18" spans="1:8" ht="14.25">
      <c r="A18" s="163" t="s">
        <v>302</v>
      </c>
      <c r="B18" s="43">
        <v>443</v>
      </c>
      <c r="C18" s="15">
        <v>453</v>
      </c>
      <c r="D18" s="15">
        <v>451</v>
      </c>
      <c r="E18" s="16">
        <f>B18/$B$8*100</f>
        <v>27.34567901234568</v>
      </c>
      <c r="F18" s="16">
        <f>C18/$C$8*100</f>
        <v>26.980345443716498</v>
      </c>
      <c r="G18" s="16">
        <v>25.8</v>
      </c>
      <c r="H18" s="15"/>
    </row>
    <row r="19" spans="1:8" ht="14.25">
      <c r="A19" s="175"/>
      <c r="B19" s="43"/>
      <c r="C19" s="3"/>
      <c r="D19" s="3"/>
      <c r="E19" s="19" t="s">
        <v>1</v>
      </c>
      <c r="F19" s="19" t="s">
        <v>1</v>
      </c>
      <c r="G19" s="19" t="s">
        <v>1</v>
      </c>
      <c r="H19" s="15"/>
    </row>
    <row r="20" spans="1:8" ht="14.25">
      <c r="A20" s="164" t="s">
        <v>305</v>
      </c>
      <c r="B20" s="173">
        <v>571</v>
      </c>
      <c r="C20" s="164">
        <v>610</v>
      </c>
      <c r="D20" s="176">
        <v>662</v>
      </c>
      <c r="E20" s="16">
        <f>B20/$B$8*100</f>
        <v>35.24691358024691</v>
      </c>
      <c r="F20" s="16">
        <f>C20/$C$8*100</f>
        <v>36.33114949374628</v>
      </c>
      <c r="G20" s="16">
        <f>D20/$D$8*100</f>
        <v>37.78538812785388</v>
      </c>
      <c r="H20" s="15"/>
    </row>
    <row r="21" spans="1:8" ht="14.25">
      <c r="A21" s="164" t="s">
        <v>306</v>
      </c>
      <c r="B21" s="173"/>
      <c r="D21" s="176"/>
      <c r="E21" s="19" t="s">
        <v>1</v>
      </c>
      <c r="F21" s="19" t="s">
        <v>1</v>
      </c>
      <c r="G21" s="19" t="s">
        <v>1</v>
      </c>
      <c r="H21" s="15"/>
    </row>
    <row r="22" spans="2:8" ht="14.25">
      <c r="B22" s="173"/>
      <c r="D22" s="176"/>
      <c r="E22" s="19" t="s">
        <v>1</v>
      </c>
      <c r="F22" s="19" t="s">
        <v>1</v>
      </c>
      <c r="G22" s="19" t="s">
        <v>1</v>
      </c>
      <c r="H22" s="15"/>
    </row>
    <row r="23" spans="1:8" ht="14.25">
      <c r="A23" s="163" t="s">
        <v>301</v>
      </c>
      <c r="B23" s="173">
        <v>173</v>
      </c>
      <c r="C23" s="164">
        <v>191</v>
      </c>
      <c r="D23" s="176">
        <v>209</v>
      </c>
      <c r="E23" s="16">
        <f>B23/$B$8*100</f>
        <v>10.679012345679013</v>
      </c>
      <c r="F23" s="16">
        <f>C23/$C$8*100</f>
        <v>11.375818939845146</v>
      </c>
      <c r="G23" s="16">
        <f>D23/$D$8*100</f>
        <v>11.929223744292237</v>
      </c>
      <c r="H23" s="15"/>
    </row>
    <row r="24" spans="2:8" ht="14.25">
      <c r="B24" s="173"/>
      <c r="D24" s="176"/>
      <c r="E24" s="19" t="s">
        <v>1</v>
      </c>
      <c r="F24" s="19" t="s">
        <v>1</v>
      </c>
      <c r="G24" s="19" t="s">
        <v>1</v>
      </c>
      <c r="H24" s="15"/>
    </row>
    <row r="25" spans="1:8" ht="14.25">
      <c r="A25" s="163" t="s">
        <v>302</v>
      </c>
      <c r="B25" s="173">
        <v>398</v>
      </c>
      <c r="C25" s="164">
        <v>419</v>
      </c>
      <c r="D25" s="176">
        <v>453</v>
      </c>
      <c r="E25" s="16">
        <f>B25/$B$8*100</f>
        <v>24.567901234567902</v>
      </c>
      <c r="F25" s="16">
        <f>C25/$C$8*100</f>
        <v>24.95533055390113</v>
      </c>
      <c r="G25" s="16">
        <v>25.8</v>
      </c>
      <c r="H25" s="15"/>
    </row>
    <row r="26" spans="1:8" ht="14.25">
      <c r="A26" s="171"/>
      <c r="B26" s="177"/>
      <c r="C26" s="171"/>
      <c r="D26" s="171"/>
      <c r="E26" s="171"/>
      <c r="F26" s="171"/>
      <c r="G26" s="171"/>
      <c r="H26" s="15"/>
    </row>
    <row r="27" spans="1:8" ht="14.25">
      <c r="A27" s="178" t="s">
        <v>307</v>
      </c>
      <c r="B27" s="168"/>
      <c r="C27" s="168"/>
      <c r="D27" s="168"/>
      <c r="E27" s="168"/>
      <c r="F27" s="168"/>
      <c r="G27" s="168"/>
      <c r="H27" s="15"/>
    </row>
    <row r="28" spans="1:8" ht="14.25">
      <c r="A28" s="178" t="s">
        <v>86</v>
      </c>
      <c r="B28" s="168"/>
      <c r="C28" s="168"/>
      <c r="D28" s="168"/>
      <c r="E28" s="168"/>
      <c r="F28" s="168"/>
      <c r="G28" s="168"/>
      <c r="H28" s="15"/>
    </row>
    <row r="29" spans="1:8" ht="14.25">
      <c r="A29" s="168"/>
      <c r="B29" s="168"/>
      <c r="C29" s="168"/>
      <c r="D29" s="168"/>
      <c r="E29" s="168"/>
      <c r="F29" s="168"/>
      <c r="G29" s="168"/>
      <c r="H29" s="15"/>
    </row>
    <row r="30" spans="1:8" ht="14.25">
      <c r="A30" s="168"/>
      <c r="B30" s="168"/>
      <c r="C30" s="168"/>
      <c r="D30" s="168"/>
      <c r="E30" s="168"/>
      <c r="F30" s="168"/>
      <c r="G30" s="168"/>
      <c r="H30" s="15"/>
    </row>
    <row r="31" spans="1:8" ht="14.25">
      <c r="A31" s="168"/>
      <c r="B31" s="168"/>
      <c r="C31" s="168"/>
      <c r="D31" s="168"/>
      <c r="E31" s="168"/>
      <c r="F31" s="168"/>
      <c r="G31" s="168"/>
      <c r="H31" s="15"/>
    </row>
    <row r="32" spans="1:8" ht="14.25">
      <c r="A32" s="168"/>
      <c r="B32" s="168"/>
      <c r="C32" s="168"/>
      <c r="D32" s="168"/>
      <c r="E32" s="168"/>
      <c r="F32" s="168"/>
      <c r="G32" s="168"/>
      <c r="H32" s="15"/>
    </row>
    <row r="33" spans="1:8" ht="14.25">
      <c r="A33" s="168"/>
      <c r="B33" s="168"/>
      <c r="C33" s="168"/>
      <c r="D33" s="168"/>
      <c r="E33" s="168"/>
      <c r="F33" s="168"/>
      <c r="G33" s="168"/>
      <c r="H33" s="15"/>
    </row>
    <row r="34" spans="1:8" ht="14.25">
      <c r="A34" s="168"/>
      <c r="B34" s="168"/>
      <c r="C34" s="168"/>
      <c r="D34" s="168"/>
      <c r="E34" s="168"/>
      <c r="F34" s="168"/>
      <c r="G34" s="168"/>
      <c r="H34" s="15"/>
    </row>
    <row r="35" spans="1:8" ht="14.25">
      <c r="A35" s="168"/>
      <c r="B35" s="168"/>
      <c r="C35" s="168"/>
      <c r="D35" s="168"/>
      <c r="E35" s="168"/>
      <c r="F35" s="168"/>
      <c r="G35" s="168"/>
      <c r="H35" s="15"/>
    </row>
    <row r="36" spans="1:8" ht="14.25">
      <c r="A36" s="168"/>
      <c r="B36" s="168"/>
      <c r="C36" s="168"/>
      <c r="D36" s="168"/>
      <c r="E36" s="168"/>
      <c r="F36" s="168"/>
      <c r="G36" s="168"/>
      <c r="H36" s="15"/>
    </row>
    <row r="37" spans="1:8" ht="14.25">
      <c r="A37" s="168"/>
      <c r="B37" s="168"/>
      <c r="C37" s="168"/>
      <c r="D37" s="168"/>
      <c r="E37" s="168"/>
      <c r="F37" s="168"/>
      <c r="G37" s="168"/>
      <c r="H37" s="15"/>
    </row>
    <row r="38" spans="1:7" ht="14.25">
      <c r="A38" s="168"/>
      <c r="B38" s="168"/>
      <c r="C38" s="168"/>
      <c r="D38" s="168"/>
      <c r="E38" s="168"/>
      <c r="F38" s="168"/>
      <c r="G38" s="168"/>
    </row>
    <row r="39" spans="1:7" ht="14.25">
      <c r="A39" s="168"/>
      <c r="B39" s="168"/>
      <c r="C39" s="168"/>
      <c r="D39" s="168"/>
      <c r="E39" s="168"/>
      <c r="F39" s="168"/>
      <c r="G39" s="168"/>
    </row>
    <row r="40" spans="1:7" ht="14.25">
      <c r="A40" s="168"/>
      <c r="B40" s="168"/>
      <c r="C40" s="168"/>
      <c r="D40" s="168"/>
      <c r="E40" s="168"/>
      <c r="F40" s="168"/>
      <c r="G40" s="168"/>
    </row>
    <row r="41" spans="1:7" ht="14.25">
      <c r="A41" s="168"/>
      <c r="B41" s="168"/>
      <c r="C41" s="168"/>
      <c r="D41" s="168"/>
      <c r="E41" s="168"/>
      <c r="F41" s="168"/>
      <c r="G41" s="168"/>
    </row>
    <row r="42" spans="1:7" ht="14.25">
      <c r="A42" s="168"/>
      <c r="B42" s="168"/>
      <c r="C42" s="168"/>
      <c r="D42" s="168"/>
      <c r="E42" s="168"/>
      <c r="F42" s="168"/>
      <c r="G42" s="168"/>
    </row>
    <row r="43" spans="1:7" ht="14.25">
      <c r="A43" s="168"/>
      <c r="B43" s="168"/>
      <c r="C43" s="168"/>
      <c r="D43" s="168"/>
      <c r="E43" s="168"/>
      <c r="F43" s="168"/>
      <c r="G43" s="168"/>
    </row>
    <row r="44" spans="1:7" ht="14.25">
      <c r="A44" s="168"/>
      <c r="B44" s="168"/>
      <c r="C44" s="168"/>
      <c r="D44" s="168"/>
      <c r="E44" s="168"/>
      <c r="F44" s="168"/>
      <c r="G44" s="168"/>
    </row>
    <row r="45" spans="1:7" ht="14.25">
      <c r="A45" s="168"/>
      <c r="B45" s="168"/>
      <c r="C45" s="168"/>
      <c r="D45" s="168"/>
      <c r="E45" s="168"/>
      <c r="F45" s="168"/>
      <c r="G45" s="168"/>
    </row>
    <row r="46" spans="1:7" ht="14.25">
      <c r="A46" s="168"/>
      <c r="B46" s="168"/>
      <c r="C46" s="168"/>
      <c r="D46" s="168"/>
      <c r="E46" s="168"/>
      <c r="F46" s="168"/>
      <c r="G46" s="168"/>
    </row>
    <row r="47" spans="1:7" ht="14.25">
      <c r="A47" s="168"/>
      <c r="B47" s="168"/>
      <c r="C47" s="168"/>
      <c r="D47" s="168"/>
      <c r="E47" s="168"/>
      <c r="F47" s="168"/>
      <c r="G47" s="168"/>
    </row>
    <row r="48" spans="1:7" ht="14.25">
      <c r="A48" s="168"/>
      <c r="B48" s="168"/>
      <c r="C48" s="168"/>
      <c r="D48" s="168"/>
      <c r="E48" s="168"/>
      <c r="F48" s="168"/>
      <c r="G48" s="168"/>
    </row>
    <row r="49" spans="1:7" ht="14.25">
      <c r="A49" s="168"/>
      <c r="B49" s="168"/>
      <c r="C49" s="168"/>
      <c r="D49" s="168"/>
      <c r="E49" s="168"/>
      <c r="F49" s="168"/>
      <c r="G49" s="168"/>
    </row>
    <row r="50" spans="1:7" ht="14.25">
      <c r="A50" s="168"/>
      <c r="B50" s="168"/>
      <c r="C50" s="168"/>
      <c r="D50" s="168"/>
      <c r="E50" s="168"/>
      <c r="F50" s="168"/>
      <c r="G50" s="168"/>
    </row>
  </sheetData>
  <printOptions/>
  <pageMargins left="0.984251968503937" right="0.7874015748031497" top="0.5905511811023623" bottom="0" header="0.5118110236220472" footer="0.511811023622047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1" sqref="F1"/>
    </sheetView>
  </sheetViews>
  <sheetFormatPr defaultColWidth="8.796875" defaultRowHeight="15"/>
  <cols>
    <col min="1" max="1" width="30.19921875" style="146" customWidth="1"/>
    <col min="2" max="6" width="12.3984375" style="146" customWidth="1"/>
    <col min="7" max="16384" width="10.59765625" style="146" customWidth="1"/>
  </cols>
  <sheetData>
    <row r="1" spans="1:6" ht="14.25">
      <c r="A1" s="179"/>
      <c r="E1" s="180"/>
      <c r="F1" s="208"/>
    </row>
    <row r="3" ht="17.25">
      <c r="A3" s="181" t="s">
        <v>308</v>
      </c>
    </row>
    <row r="4" spans="1:6" ht="15" thickBot="1">
      <c r="A4" s="182"/>
      <c r="B4" s="144"/>
      <c r="C4" s="144"/>
      <c r="D4" s="144"/>
      <c r="E4" s="145"/>
      <c r="F4" s="383" t="s">
        <v>309</v>
      </c>
    </row>
    <row r="5" spans="1:7" s="151" customFormat="1" ht="24" customHeight="1" thickTop="1">
      <c r="A5" s="183" t="s">
        <v>259</v>
      </c>
      <c r="B5" s="184" t="s">
        <v>310</v>
      </c>
      <c r="C5" s="185">
        <v>8</v>
      </c>
      <c r="D5" s="186">
        <v>9</v>
      </c>
      <c r="E5" s="187">
        <v>10</v>
      </c>
      <c r="F5" s="187">
        <v>11</v>
      </c>
      <c r="G5" s="188"/>
    </row>
    <row r="6" spans="1:6" ht="14.25">
      <c r="A6" s="152"/>
      <c r="B6" s="15"/>
      <c r="C6" s="15"/>
      <c r="D6" s="15"/>
      <c r="E6" s="15"/>
      <c r="F6" s="15"/>
    </row>
    <row r="7" spans="1:6" ht="14.25">
      <c r="A7" s="189" t="s">
        <v>311</v>
      </c>
      <c r="B7" s="130"/>
      <c r="C7" s="130"/>
      <c r="D7" s="130"/>
      <c r="E7" s="130"/>
      <c r="F7" s="130"/>
    </row>
    <row r="8" spans="1:6" ht="19.5" customHeight="1">
      <c r="A8" s="153" t="s">
        <v>279</v>
      </c>
      <c r="B8" s="155">
        <v>79323</v>
      </c>
      <c r="C8" s="130">
        <v>83241</v>
      </c>
      <c r="D8" s="130">
        <v>88308</v>
      </c>
      <c r="E8" s="130">
        <v>100950</v>
      </c>
      <c r="F8" s="130">
        <v>104893</v>
      </c>
    </row>
    <row r="9" spans="1:6" ht="14.25">
      <c r="A9" s="153" t="s">
        <v>312</v>
      </c>
      <c r="B9" s="130">
        <v>99339</v>
      </c>
      <c r="C9" s="130">
        <v>111073</v>
      </c>
      <c r="D9" s="130">
        <v>106558</v>
      </c>
      <c r="E9" s="130">
        <v>89335</v>
      </c>
      <c r="F9" s="130">
        <v>96749</v>
      </c>
    </row>
    <row r="10" spans="1:6" s="15" customFormat="1" ht="19.5" customHeight="1">
      <c r="A10" s="326" t="s">
        <v>313</v>
      </c>
      <c r="B10" s="327">
        <v>26725</v>
      </c>
      <c r="C10" s="327">
        <v>27927</v>
      </c>
      <c r="D10" s="327">
        <v>29221</v>
      </c>
      <c r="E10" s="327">
        <v>35081</v>
      </c>
      <c r="F10" s="130">
        <v>36903</v>
      </c>
    </row>
    <row r="11" spans="1:6" ht="14.25">
      <c r="A11" s="153" t="s">
        <v>314</v>
      </c>
      <c r="B11" s="130">
        <v>21663</v>
      </c>
      <c r="C11" s="130">
        <v>24174</v>
      </c>
      <c r="D11" s="130">
        <v>23784</v>
      </c>
      <c r="E11" s="130">
        <v>18437</v>
      </c>
      <c r="F11" s="130">
        <v>19416</v>
      </c>
    </row>
    <row r="12" spans="1:6" ht="14.25">
      <c r="A12" s="153" t="s">
        <v>315</v>
      </c>
      <c r="B12" s="130">
        <v>26601</v>
      </c>
      <c r="C12" s="130">
        <v>27031</v>
      </c>
      <c r="D12" s="130">
        <v>26885</v>
      </c>
      <c r="E12" s="130">
        <v>28079</v>
      </c>
      <c r="F12" s="130">
        <v>30691</v>
      </c>
    </row>
    <row r="13" spans="1:6" ht="14.25">
      <c r="A13" s="153" t="s">
        <v>316</v>
      </c>
      <c r="B13" s="130">
        <v>25801</v>
      </c>
      <c r="C13" s="130">
        <v>26247</v>
      </c>
      <c r="D13" s="130">
        <v>25982</v>
      </c>
      <c r="E13" s="130">
        <v>27007</v>
      </c>
      <c r="F13" s="130">
        <v>29712</v>
      </c>
    </row>
    <row r="14" spans="1:6" ht="14.25">
      <c r="A14" s="153" t="s">
        <v>317</v>
      </c>
      <c r="B14" s="190">
        <f>B9/B8</f>
        <v>1.2523353882228359</v>
      </c>
      <c r="C14" s="190">
        <f>C9/C8</f>
        <v>1.3343544647469396</v>
      </c>
      <c r="D14" s="190">
        <f>D9/D8</f>
        <v>1.2066630429859129</v>
      </c>
      <c r="E14" s="190">
        <f>E9/E8</f>
        <v>0.8849430411094601</v>
      </c>
      <c r="F14" s="190">
        <v>0.92</v>
      </c>
    </row>
    <row r="15" spans="1:6" ht="18.75" customHeight="1">
      <c r="A15" s="153" t="s">
        <v>318</v>
      </c>
      <c r="B15" s="190">
        <f>B11/B10</f>
        <v>0.8105893358278765</v>
      </c>
      <c r="C15" s="190">
        <f>C11/C10</f>
        <v>0.8656139220109571</v>
      </c>
      <c r="D15" s="190">
        <f>D11/D10</f>
        <v>0.813935183600835</v>
      </c>
      <c r="E15" s="190">
        <f>E11/E10</f>
        <v>0.5255551438100396</v>
      </c>
      <c r="F15" s="190">
        <v>0.53</v>
      </c>
    </row>
    <row r="16" spans="1:6" ht="14.25">
      <c r="A16" s="153"/>
      <c r="B16" s="190"/>
      <c r="C16" s="190"/>
      <c r="D16" s="190"/>
      <c r="E16" s="190"/>
      <c r="F16" s="130"/>
    </row>
    <row r="17" spans="1:6" ht="14.25">
      <c r="A17" s="189" t="s">
        <v>319</v>
      </c>
      <c r="B17" s="190"/>
      <c r="C17" s="190"/>
      <c r="D17" s="190"/>
      <c r="E17" s="190"/>
      <c r="F17" s="130"/>
    </row>
    <row r="18" spans="1:6" ht="14.25">
      <c r="A18" s="328" t="s">
        <v>320</v>
      </c>
      <c r="B18" s="330">
        <v>1.09</v>
      </c>
      <c r="C18" s="330">
        <v>1.22</v>
      </c>
      <c r="D18" s="330">
        <v>1.13</v>
      </c>
      <c r="E18" s="330">
        <v>0.89</v>
      </c>
      <c r="F18" s="190">
        <v>0.9</v>
      </c>
    </row>
    <row r="19" spans="1:6" ht="14.25">
      <c r="A19" s="329" t="s">
        <v>321</v>
      </c>
      <c r="B19" s="331">
        <v>0.64</v>
      </c>
      <c r="C19" s="331">
        <v>0.72</v>
      </c>
      <c r="D19" s="331">
        <v>0.69</v>
      </c>
      <c r="E19" s="331">
        <v>0.5</v>
      </c>
      <c r="F19" s="332">
        <v>0.49</v>
      </c>
    </row>
    <row r="20" spans="1:6" ht="14.25">
      <c r="A20" s="192" t="s">
        <v>322</v>
      </c>
      <c r="B20" s="3"/>
      <c r="C20" s="3"/>
      <c r="D20" s="3"/>
      <c r="E20" s="3"/>
      <c r="F20" s="3"/>
    </row>
    <row r="21" ht="14.25">
      <c r="A21" s="193" t="s">
        <v>323</v>
      </c>
    </row>
    <row r="22" ht="14.25">
      <c r="A22" s="193" t="s">
        <v>324</v>
      </c>
    </row>
    <row r="23" ht="14.25">
      <c r="A23" s="192" t="s">
        <v>325</v>
      </c>
    </row>
    <row r="24" ht="14.25">
      <c r="A24" s="193" t="s">
        <v>294</v>
      </c>
    </row>
    <row r="25" ht="14.25">
      <c r="E25" s="318"/>
    </row>
    <row r="33" ht="14.25">
      <c r="E33" s="193"/>
    </row>
  </sheetData>
  <printOptions/>
  <pageMargins left="0.75" right="0.75" top="1" bottom="1" header="0.512" footer="0.512"/>
  <pageSetup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1" sqref="I1"/>
    </sheetView>
  </sheetViews>
  <sheetFormatPr defaultColWidth="8.796875" defaultRowHeight="15"/>
  <cols>
    <col min="1" max="1" width="1.59765625" style="194" customWidth="1"/>
    <col min="2" max="2" width="19" style="194" customWidth="1"/>
    <col min="3" max="4" width="7" style="194" customWidth="1"/>
    <col min="5" max="5" width="8.09765625" style="194" customWidth="1"/>
    <col min="6" max="6" width="7.8984375" style="194" customWidth="1"/>
    <col min="7" max="7" width="7.69921875" style="194" customWidth="1"/>
    <col min="8" max="8" width="10.09765625" style="194" customWidth="1"/>
    <col min="9" max="9" width="8.59765625" style="194" customWidth="1"/>
    <col min="10" max="16384" width="10.59765625" style="194" customWidth="1"/>
  </cols>
  <sheetData>
    <row r="1" ht="14.25">
      <c r="I1" s="296"/>
    </row>
    <row r="3" spans="1:2" ht="14.25">
      <c r="A3" s="278" t="s">
        <v>326</v>
      </c>
      <c r="B3" s="278"/>
    </row>
    <row r="4" spans="1:2" ht="14.25">
      <c r="A4" s="278" t="s">
        <v>327</v>
      </c>
      <c r="B4" s="278" t="s">
        <v>328</v>
      </c>
    </row>
    <row r="5" spans="1:9" ht="15" thickBot="1">
      <c r="A5" s="195"/>
      <c r="B5" s="195"/>
      <c r="C5" s="195"/>
      <c r="D5" s="195"/>
      <c r="E5" s="195"/>
      <c r="F5" s="195"/>
      <c r="G5" s="195"/>
      <c r="H5" s="195"/>
      <c r="I5" s="195"/>
    </row>
    <row r="6" spans="1:10" ht="72" thickTop="1">
      <c r="A6" s="196" t="s">
        <v>48</v>
      </c>
      <c r="B6" s="197"/>
      <c r="C6" s="198" t="s">
        <v>329</v>
      </c>
      <c r="D6" s="199" t="s">
        <v>330</v>
      </c>
      <c r="E6" s="199" t="s">
        <v>331</v>
      </c>
      <c r="F6" s="345" t="s">
        <v>332</v>
      </c>
      <c r="G6" s="199" t="s">
        <v>333</v>
      </c>
      <c r="H6" s="345" t="s">
        <v>334</v>
      </c>
      <c r="I6" s="200" t="s">
        <v>335</v>
      </c>
      <c r="J6" s="201"/>
    </row>
    <row r="7" spans="1:9" ht="14.25">
      <c r="A7" s="201"/>
      <c r="B7" s="202"/>
      <c r="C7" s="279" t="s">
        <v>336</v>
      </c>
      <c r="D7" s="279" t="s">
        <v>337</v>
      </c>
      <c r="E7" s="279" t="s">
        <v>338</v>
      </c>
      <c r="F7" s="279" t="s">
        <v>339</v>
      </c>
      <c r="G7" s="279" t="s">
        <v>340</v>
      </c>
      <c r="H7" s="279" t="s">
        <v>341</v>
      </c>
      <c r="I7" s="279" t="s">
        <v>342</v>
      </c>
    </row>
    <row r="8" spans="1:9" ht="14.25">
      <c r="A8" s="280" t="s">
        <v>343</v>
      </c>
      <c r="B8" s="202"/>
      <c r="C8" s="203">
        <v>44</v>
      </c>
      <c r="D8" s="203">
        <v>4.8</v>
      </c>
      <c r="E8" s="203">
        <v>19.6</v>
      </c>
      <c r="F8" s="203">
        <v>5.8</v>
      </c>
      <c r="G8" s="194">
        <v>825</v>
      </c>
      <c r="H8" s="203">
        <v>60.4</v>
      </c>
      <c r="I8" s="281">
        <v>4000</v>
      </c>
    </row>
    <row r="9" spans="1:9" ht="14.25">
      <c r="A9" s="201"/>
      <c r="B9" s="204" t="s">
        <v>245</v>
      </c>
      <c r="C9" s="203">
        <v>45.6</v>
      </c>
      <c r="D9" s="203">
        <v>5.5</v>
      </c>
      <c r="E9" s="203">
        <v>20.3</v>
      </c>
      <c r="F9" s="203">
        <v>6.2</v>
      </c>
      <c r="G9" s="194">
        <v>749</v>
      </c>
      <c r="H9" s="203">
        <v>76.6</v>
      </c>
      <c r="I9" s="281">
        <v>1067</v>
      </c>
    </row>
    <row r="10" spans="1:9" ht="18" customHeight="1">
      <c r="A10" s="201"/>
      <c r="B10" s="282" t="s">
        <v>249</v>
      </c>
      <c r="C10" s="203">
        <v>41.8</v>
      </c>
      <c r="D10" s="203">
        <v>4.5</v>
      </c>
      <c r="E10" s="203">
        <v>19.6</v>
      </c>
      <c r="F10" s="203">
        <v>5.5</v>
      </c>
      <c r="G10" s="194">
        <v>802</v>
      </c>
      <c r="H10" s="203">
        <v>61.9</v>
      </c>
      <c r="I10" s="281">
        <v>1920</v>
      </c>
    </row>
    <row r="11" spans="2:9" ht="14.25">
      <c r="B11" s="204" t="s">
        <v>252</v>
      </c>
      <c r="C11" s="203">
        <v>46.8</v>
      </c>
      <c r="D11" s="203">
        <v>4.6</v>
      </c>
      <c r="E11" s="203">
        <v>18.7</v>
      </c>
      <c r="F11" s="203">
        <v>5.7</v>
      </c>
      <c r="G11" s="194">
        <v>957</v>
      </c>
      <c r="H11" s="203">
        <v>38.4</v>
      </c>
      <c r="I11" s="281">
        <v>882</v>
      </c>
    </row>
    <row r="12" spans="1:9" ht="14.25">
      <c r="A12" s="205"/>
      <c r="B12" s="206"/>
      <c r="C12" s="205"/>
      <c r="D12" s="205"/>
      <c r="E12" s="205"/>
      <c r="F12" s="205"/>
      <c r="G12" s="205"/>
      <c r="H12" s="205"/>
      <c r="I12" s="283" t="s">
        <v>303</v>
      </c>
    </row>
    <row r="13" ht="14.25">
      <c r="A13" s="194" t="s">
        <v>344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8.796875" defaultRowHeight="15"/>
  <cols>
    <col min="1" max="1" width="4.59765625" style="238" customWidth="1"/>
    <col min="2" max="2" width="8.59765625" style="224" customWidth="1"/>
    <col min="3" max="3" width="8.19921875" style="225" customWidth="1"/>
    <col min="4" max="4" width="9" style="225" customWidth="1"/>
    <col min="5" max="5" width="8.19921875" style="225" customWidth="1"/>
    <col min="6" max="6" width="7.69921875" style="225" customWidth="1"/>
    <col min="7" max="7" width="9" style="225" customWidth="1"/>
    <col min="8" max="8" width="8.5" style="225" customWidth="1"/>
    <col min="9" max="9" width="9.19921875" style="225" customWidth="1"/>
    <col min="10" max="10" width="7.59765625" style="225" customWidth="1"/>
    <col min="11" max="16384" width="10.59765625" style="225" customWidth="1"/>
  </cols>
  <sheetData>
    <row r="1" ht="14.25">
      <c r="A1" s="297"/>
    </row>
    <row r="2" ht="14.25">
      <c r="A2" s="223"/>
    </row>
    <row r="3" spans="1:10" ht="15" thickBot="1">
      <c r="A3" s="299" t="s">
        <v>345</v>
      </c>
      <c r="B3" s="299"/>
      <c r="C3" s="300"/>
      <c r="D3" s="300"/>
      <c r="E3" s="300"/>
      <c r="F3" s="300"/>
      <c r="G3" s="300"/>
      <c r="H3" s="300"/>
      <c r="I3" s="300"/>
      <c r="J3" s="301"/>
    </row>
    <row r="4" spans="1:10" ht="15" thickTop="1">
      <c r="A4" s="302" t="s">
        <v>346</v>
      </c>
      <c r="B4" s="303"/>
      <c r="C4" s="304" t="s">
        <v>347</v>
      </c>
      <c r="D4" s="363"/>
      <c r="E4" s="304" t="s">
        <v>348</v>
      </c>
      <c r="F4" s="363"/>
      <c r="G4" s="305" t="s">
        <v>349</v>
      </c>
      <c r="H4" s="363"/>
      <c r="I4" s="304" t="s">
        <v>350</v>
      </c>
      <c r="J4" s="364"/>
    </row>
    <row r="5" spans="1:10" ht="14.25">
      <c r="A5" s="230" t="s">
        <v>351</v>
      </c>
      <c r="B5" s="231" t="s">
        <v>352</v>
      </c>
      <c r="C5" s="366" t="s">
        <v>353</v>
      </c>
      <c r="D5" s="367" t="s">
        <v>354</v>
      </c>
      <c r="E5" s="365" t="s">
        <v>353</v>
      </c>
      <c r="F5" s="368" t="s">
        <v>354</v>
      </c>
      <c r="G5" s="365" t="s">
        <v>353</v>
      </c>
      <c r="H5" s="368" t="s">
        <v>354</v>
      </c>
      <c r="I5" s="365" t="s">
        <v>353</v>
      </c>
      <c r="J5" s="369" t="s">
        <v>354</v>
      </c>
    </row>
    <row r="6" spans="1:10" ht="14.25">
      <c r="A6" s="232"/>
      <c r="B6" s="226"/>
      <c r="C6" s="233"/>
      <c r="D6" s="227"/>
      <c r="E6" s="227"/>
      <c r="F6" s="227"/>
      <c r="G6" s="227"/>
      <c r="H6" s="227"/>
      <c r="I6" s="227"/>
      <c r="J6" s="227"/>
    </row>
    <row r="7" spans="1:10" ht="14.25">
      <c r="A7" s="228" t="s">
        <v>355</v>
      </c>
      <c r="C7" s="362" t="s">
        <v>356</v>
      </c>
      <c r="D7" s="342">
        <v>1307</v>
      </c>
      <c r="E7" s="362" t="s">
        <v>356</v>
      </c>
      <c r="F7" s="342">
        <v>1458</v>
      </c>
      <c r="G7" s="362" t="s">
        <v>356</v>
      </c>
      <c r="H7" s="342">
        <v>1574</v>
      </c>
      <c r="I7" s="362" t="s">
        <v>356</v>
      </c>
      <c r="J7" s="342">
        <v>1775</v>
      </c>
    </row>
    <row r="8" spans="1:10" ht="14.25">
      <c r="A8" s="228"/>
      <c r="B8" s="226" t="s">
        <v>357</v>
      </c>
      <c r="C8" s="341" t="s">
        <v>358</v>
      </c>
      <c r="D8" s="342">
        <v>1540</v>
      </c>
      <c r="E8" s="160" t="s">
        <v>359</v>
      </c>
      <c r="F8" s="343">
        <v>1546</v>
      </c>
      <c r="G8" s="160" t="s">
        <v>360</v>
      </c>
      <c r="H8" s="344" t="s">
        <v>360</v>
      </c>
      <c r="I8" s="160" t="s">
        <v>360</v>
      </c>
      <c r="J8" s="344" t="s">
        <v>360</v>
      </c>
    </row>
    <row r="9" spans="1:10" ht="14.25">
      <c r="A9" s="228" t="s">
        <v>361</v>
      </c>
      <c r="B9" s="226" t="s">
        <v>362</v>
      </c>
      <c r="C9" s="341" t="s">
        <v>363</v>
      </c>
      <c r="D9" s="343">
        <v>1774</v>
      </c>
      <c r="E9" s="160" t="s">
        <v>364</v>
      </c>
      <c r="F9" s="343">
        <v>1815</v>
      </c>
      <c r="G9" s="160" t="s">
        <v>358</v>
      </c>
      <c r="H9" s="342">
        <v>1842</v>
      </c>
      <c r="I9" s="160" t="s">
        <v>365</v>
      </c>
      <c r="J9" s="342">
        <v>1947</v>
      </c>
    </row>
    <row r="10" spans="1:10" ht="14.25">
      <c r="A10" s="228"/>
      <c r="B10" s="226" t="s">
        <v>366</v>
      </c>
      <c r="C10" s="341" t="s">
        <v>367</v>
      </c>
      <c r="D10" s="342">
        <v>2002</v>
      </c>
      <c r="E10" s="160" t="s">
        <v>368</v>
      </c>
      <c r="F10" s="342">
        <v>2117</v>
      </c>
      <c r="G10" s="160" t="s">
        <v>363</v>
      </c>
      <c r="H10" s="342">
        <v>2194</v>
      </c>
      <c r="I10" s="160" t="s">
        <v>369</v>
      </c>
      <c r="J10" s="342">
        <v>2326</v>
      </c>
    </row>
    <row r="11" spans="1:10" ht="14.25">
      <c r="A11" s="228" t="s">
        <v>370</v>
      </c>
      <c r="B11" s="226" t="s">
        <v>371</v>
      </c>
      <c r="C11" s="341" t="s">
        <v>372</v>
      </c>
      <c r="D11" s="342">
        <v>2230</v>
      </c>
      <c r="E11" s="160" t="s">
        <v>373</v>
      </c>
      <c r="F11" s="342">
        <v>2435</v>
      </c>
      <c r="G11" s="160" t="s">
        <v>367</v>
      </c>
      <c r="H11" s="342">
        <v>2532</v>
      </c>
      <c r="I11" s="160" t="s">
        <v>374</v>
      </c>
      <c r="J11" s="342">
        <v>2704</v>
      </c>
    </row>
    <row r="12" spans="1:10" ht="14.25">
      <c r="A12" s="228"/>
      <c r="B12" s="226" t="s">
        <v>375</v>
      </c>
      <c r="C12" s="341" t="s">
        <v>376</v>
      </c>
      <c r="D12" s="342">
        <v>2457</v>
      </c>
      <c r="E12" s="160" t="s">
        <v>377</v>
      </c>
      <c r="F12" s="342">
        <v>2770</v>
      </c>
      <c r="G12" s="160" t="s">
        <v>372</v>
      </c>
      <c r="H12" s="342">
        <v>2877</v>
      </c>
      <c r="I12" s="160" t="s">
        <v>378</v>
      </c>
      <c r="J12" s="342">
        <v>3106</v>
      </c>
    </row>
    <row r="13" spans="1:10" ht="14.25">
      <c r="A13" s="228" t="s">
        <v>379</v>
      </c>
      <c r="B13" s="226" t="s">
        <v>380</v>
      </c>
      <c r="C13" s="341" t="s">
        <v>381</v>
      </c>
      <c r="D13" s="342">
        <v>2703</v>
      </c>
      <c r="E13" s="160" t="s">
        <v>382</v>
      </c>
      <c r="F13" s="342">
        <v>3081</v>
      </c>
      <c r="G13" s="160" t="s">
        <v>376</v>
      </c>
      <c r="H13" s="342">
        <v>3253</v>
      </c>
      <c r="I13" s="160" t="s">
        <v>383</v>
      </c>
      <c r="J13" s="342">
        <v>3502</v>
      </c>
    </row>
    <row r="14" spans="1:10" ht="14.25">
      <c r="A14" s="228"/>
      <c r="B14" s="226" t="s">
        <v>384</v>
      </c>
      <c r="C14" s="341" t="s">
        <v>385</v>
      </c>
      <c r="D14" s="342">
        <v>2936</v>
      </c>
      <c r="E14" s="160" t="s">
        <v>386</v>
      </c>
      <c r="F14" s="342">
        <v>3419</v>
      </c>
      <c r="G14" s="160" t="s">
        <v>381</v>
      </c>
      <c r="H14" s="342">
        <v>3574</v>
      </c>
      <c r="I14" s="160" t="s">
        <v>387</v>
      </c>
      <c r="J14" s="342">
        <v>3883</v>
      </c>
    </row>
    <row r="15" spans="1:10" ht="14.25">
      <c r="A15" s="229" t="s">
        <v>388</v>
      </c>
      <c r="B15" s="226" t="s">
        <v>389</v>
      </c>
      <c r="C15" s="341" t="s">
        <v>390</v>
      </c>
      <c r="D15" s="342">
        <v>3172</v>
      </c>
      <c r="E15" s="160" t="s">
        <v>391</v>
      </c>
      <c r="F15" s="342">
        <v>3659</v>
      </c>
      <c r="G15" s="160" t="s">
        <v>385</v>
      </c>
      <c r="H15" s="342">
        <v>3860</v>
      </c>
      <c r="I15" s="160" t="s">
        <v>392</v>
      </c>
      <c r="J15" s="342">
        <v>4185</v>
      </c>
    </row>
    <row r="16" spans="1:10" ht="14.25">
      <c r="A16" s="230"/>
      <c r="B16" s="235"/>
      <c r="C16" s="236"/>
      <c r="D16" s="135"/>
      <c r="E16" s="135"/>
      <c r="F16" s="135"/>
      <c r="G16" s="135"/>
      <c r="H16" s="135"/>
      <c r="I16" s="135"/>
      <c r="J16" s="135"/>
    </row>
    <row r="17" spans="1:10" ht="14.25">
      <c r="A17" s="237" t="s">
        <v>393</v>
      </c>
      <c r="B17" s="237"/>
      <c r="C17" s="227"/>
      <c r="D17" s="227"/>
      <c r="E17" s="227"/>
      <c r="F17" s="227"/>
      <c r="G17" s="227"/>
      <c r="H17" s="227"/>
      <c r="I17" s="227"/>
      <c r="J17" s="227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8.796875" defaultRowHeight="15"/>
  <cols>
    <col min="1" max="1" width="23.3984375" style="240" customWidth="1"/>
    <col min="2" max="2" width="14.19921875" style="240" customWidth="1"/>
    <col min="3" max="3" width="11.3984375" style="240" customWidth="1"/>
    <col min="4" max="16384" width="10.59765625" style="240" customWidth="1"/>
  </cols>
  <sheetData>
    <row r="1" ht="14.25">
      <c r="A1" s="298"/>
    </row>
    <row r="3" ht="14.25">
      <c r="A3" s="239" t="s">
        <v>394</v>
      </c>
    </row>
    <row r="4" spans="1:7" ht="15" thickBot="1">
      <c r="A4" s="241" t="s">
        <v>1</v>
      </c>
      <c r="B4" s="241"/>
      <c r="C4" s="241"/>
      <c r="D4" s="241"/>
      <c r="E4" s="241"/>
      <c r="F4" s="241"/>
      <c r="G4" s="242" t="s">
        <v>395</v>
      </c>
    </row>
    <row r="5" spans="1:7" ht="30" customHeight="1" thickTop="1">
      <c r="A5" s="243" t="s">
        <v>396</v>
      </c>
      <c r="B5" s="244"/>
      <c r="C5" s="338" t="s">
        <v>310</v>
      </c>
      <c r="D5" s="245">
        <v>8</v>
      </c>
      <c r="E5" s="245">
        <v>9</v>
      </c>
      <c r="F5" s="340">
        <v>10</v>
      </c>
      <c r="G5" s="339">
        <v>11</v>
      </c>
    </row>
    <row r="6" spans="2:7" ht="14.25">
      <c r="B6" s="246"/>
      <c r="F6" s="239"/>
      <c r="G6" s="239"/>
    </row>
    <row r="7" spans="1:7" ht="18.75" customHeight="1">
      <c r="A7" s="239" t="s">
        <v>397</v>
      </c>
      <c r="B7" s="247" t="s">
        <v>398</v>
      </c>
      <c r="C7" s="154">
        <f aca="true" t="shared" si="0" ref="C7:G8">SUM(C9,C11,C13,C15,C17)</f>
        <v>1366</v>
      </c>
      <c r="D7" s="154">
        <f t="shared" si="0"/>
        <v>1328</v>
      </c>
      <c r="E7" s="154">
        <f t="shared" si="0"/>
        <v>1315</v>
      </c>
      <c r="F7" s="154">
        <f t="shared" si="0"/>
        <v>1298</v>
      </c>
      <c r="G7" s="154">
        <f t="shared" si="0"/>
        <v>1286</v>
      </c>
    </row>
    <row r="8" spans="2:7" ht="23.25" customHeight="1">
      <c r="B8" s="247" t="s">
        <v>399</v>
      </c>
      <c r="C8" s="154">
        <f t="shared" si="0"/>
        <v>173767</v>
      </c>
      <c r="D8" s="154">
        <f t="shared" si="0"/>
        <v>171469</v>
      </c>
      <c r="E8" s="154">
        <f t="shared" si="0"/>
        <v>170633</v>
      </c>
      <c r="F8" s="154">
        <f t="shared" si="0"/>
        <v>166908</v>
      </c>
      <c r="G8" s="154">
        <f t="shared" si="0"/>
        <v>162019</v>
      </c>
    </row>
    <row r="9" spans="1:7" ht="14.25">
      <c r="A9" s="240" t="s">
        <v>400</v>
      </c>
      <c r="B9" s="248" t="s">
        <v>398</v>
      </c>
      <c r="C9" s="130">
        <v>1117</v>
      </c>
      <c r="D9" s="130">
        <v>1083</v>
      </c>
      <c r="E9" s="130">
        <v>1068</v>
      </c>
      <c r="F9" s="155">
        <v>1053</v>
      </c>
      <c r="G9" s="154">
        <v>1041</v>
      </c>
    </row>
    <row r="10" spans="2:7" ht="14.25">
      <c r="B10" s="248" t="s">
        <v>399</v>
      </c>
      <c r="C10" s="130">
        <v>131004</v>
      </c>
      <c r="D10" s="130">
        <v>128876</v>
      </c>
      <c r="E10" s="130">
        <v>128483</v>
      </c>
      <c r="F10" s="155">
        <v>125240</v>
      </c>
      <c r="G10" s="154">
        <v>120627</v>
      </c>
    </row>
    <row r="11" spans="1:7" ht="14.25">
      <c r="A11" s="240" t="s">
        <v>401</v>
      </c>
      <c r="B11" s="248" t="s">
        <v>398</v>
      </c>
      <c r="C11" s="130">
        <v>47</v>
      </c>
      <c r="D11" s="130">
        <v>45</v>
      </c>
      <c r="E11" s="130">
        <v>45</v>
      </c>
      <c r="F11" s="155">
        <v>45</v>
      </c>
      <c r="G11" s="154">
        <v>44</v>
      </c>
    </row>
    <row r="12" spans="2:7" ht="14.25">
      <c r="B12" s="248" t="s">
        <v>399</v>
      </c>
      <c r="C12" s="130">
        <v>4901</v>
      </c>
      <c r="D12" s="130">
        <v>4805</v>
      </c>
      <c r="E12" s="130">
        <v>4741</v>
      </c>
      <c r="F12" s="155">
        <v>4636</v>
      </c>
      <c r="G12" s="154">
        <v>4581</v>
      </c>
    </row>
    <row r="13" spans="1:7" ht="14.25">
      <c r="A13" s="298" t="s">
        <v>402</v>
      </c>
      <c r="B13" s="248" t="s">
        <v>398</v>
      </c>
      <c r="C13" s="130">
        <v>19</v>
      </c>
      <c r="D13" s="130">
        <v>20</v>
      </c>
      <c r="E13" s="130">
        <v>21</v>
      </c>
      <c r="F13" s="155">
        <v>21</v>
      </c>
      <c r="G13" s="154">
        <v>22</v>
      </c>
    </row>
    <row r="14" spans="1:7" ht="14.25">
      <c r="A14" s="249"/>
      <c r="B14" s="248" t="s">
        <v>399</v>
      </c>
      <c r="C14" s="130">
        <v>1109</v>
      </c>
      <c r="D14" s="130">
        <v>1126</v>
      </c>
      <c r="E14" s="130">
        <v>1258</v>
      </c>
      <c r="F14" s="155">
        <v>1241</v>
      </c>
      <c r="G14" s="154">
        <v>1391</v>
      </c>
    </row>
    <row r="15" spans="1:7" ht="14.25">
      <c r="A15" s="240" t="s">
        <v>403</v>
      </c>
      <c r="B15" s="248" t="s">
        <v>398</v>
      </c>
      <c r="C15" s="130">
        <v>57</v>
      </c>
      <c r="D15" s="130">
        <v>54</v>
      </c>
      <c r="E15" s="130">
        <v>54</v>
      </c>
      <c r="F15" s="155">
        <v>52</v>
      </c>
      <c r="G15" s="154">
        <v>52</v>
      </c>
    </row>
    <row r="16" spans="2:7" ht="14.25">
      <c r="B16" s="248" t="s">
        <v>399</v>
      </c>
      <c r="C16" s="130">
        <v>3075</v>
      </c>
      <c r="D16" s="130">
        <v>2967</v>
      </c>
      <c r="E16" s="130">
        <v>2974</v>
      </c>
      <c r="F16" s="155">
        <v>2846</v>
      </c>
      <c r="G16" s="154">
        <v>2848</v>
      </c>
    </row>
    <row r="17" spans="1:7" ht="14.25">
      <c r="A17" s="240" t="s">
        <v>404</v>
      </c>
      <c r="B17" s="248" t="s">
        <v>398</v>
      </c>
      <c r="C17" s="130">
        <v>126</v>
      </c>
      <c r="D17" s="130">
        <v>126</v>
      </c>
      <c r="E17" s="130">
        <v>127</v>
      </c>
      <c r="F17" s="155">
        <v>127</v>
      </c>
      <c r="G17" s="154">
        <v>127</v>
      </c>
    </row>
    <row r="18" spans="2:7" ht="14.25">
      <c r="B18" s="248" t="s">
        <v>399</v>
      </c>
      <c r="C18" s="130">
        <v>33678</v>
      </c>
      <c r="D18" s="130">
        <v>33695</v>
      </c>
      <c r="E18" s="130">
        <v>33177</v>
      </c>
      <c r="F18" s="155">
        <v>32945</v>
      </c>
      <c r="G18" s="154">
        <v>32572</v>
      </c>
    </row>
    <row r="19" spans="1:7" ht="14.25">
      <c r="A19" s="250"/>
      <c r="B19" s="251"/>
      <c r="C19" s="250"/>
      <c r="D19" s="250"/>
      <c r="E19" s="250"/>
      <c r="F19" s="250"/>
      <c r="G19" s="250"/>
    </row>
    <row r="20" ht="14.25">
      <c r="A20" s="298" t="s">
        <v>405</v>
      </c>
    </row>
  </sheetData>
  <printOptions/>
  <pageMargins left="0.75" right="0.75" top="1" bottom="1" header="0.512" footer="0.512"/>
  <pageSetup orientation="landscape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8.796875" defaultRowHeight="15"/>
  <cols>
    <col min="1" max="1" width="27.5" style="207" customWidth="1"/>
    <col min="2" max="7" width="10.59765625" style="207" customWidth="1"/>
    <col min="8" max="8" width="7.59765625" style="207" customWidth="1"/>
    <col min="9" max="16384" width="10.59765625" style="207" customWidth="1"/>
  </cols>
  <sheetData>
    <row r="1" spans="1:8" ht="14.25">
      <c r="A1" s="384"/>
      <c r="H1" s="208"/>
    </row>
    <row r="3" ht="14.25">
      <c r="A3" s="209" t="s">
        <v>406</v>
      </c>
    </row>
    <row r="4" ht="14.25">
      <c r="A4" s="209" t="s">
        <v>407</v>
      </c>
    </row>
    <row r="5" spans="1:8" ht="15" thickBot="1">
      <c r="A5" s="210"/>
      <c r="B5" s="210"/>
      <c r="C5" s="210"/>
      <c r="D5" s="210"/>
      <c r="E5" s="210"/>
      <c r="F5" s="210"/>
      <c r="G5" s="269" t="s">
        <v>408</v>
      </c>
      <c r="H5"/>
    </row>
    <row r="6" spans="1:7" ht="15" thickTop="1">
      <c r="A6" s="211"/>
      <c r="B6" s="358" t="s">
        <v>409</v>
      </c>
      <c r="C6" s="212"/>
      <c r="D6" s="377" t="s">
        <v>410</v>
      </c>
      <c r="E6" s="373"/>
      <c r="F6" s="374"/>
      <c r="G6" s="375"/>
    </row>
    <row r="7" spans="1:7" ht="20.25" customHeight="1">
      <c r="A7" s="213" t="s">
        <v>396</v>
      </c>
      <c r="B7" s="213" t="s">
        <v>411</v>
      </c>
      <c r="C7" s="372" t="s">
        <v>412</v>
      </c>
      <c r="D7" s="379" t="s">
        <v>413</v>
      </c>
      <c r="E7" s="380"/>
      <c r="F7" s="379" t="s">
        <v>414</v>
      </c>
      <c r="G7" s="381"/>
    </row>
    <row r="8" spans="1:7" ht="22.5" customHeight="1">
      <c r="A8" s="214"/>
      <c r="B8" s="215" t="s">
        <v>415</v>
      </c>
      <c r="C8" s="376" t="s">
        <v>416</v>
      </c>
      <c r="D8" s="371" t="s">
        <v>417</v>
      </c>
      <c r="E8" s="378" t="s">
        <v>418</v>
      </c>
      <c r="F8" s="371" t="s">
        <v>417</v>
      </c>
      <c r="G8" s="378" t="s">
        <v>418</v>
      </c>
    </row>
    <row r="9" ht="14.25">
      <c r="A9" s="211"/>
    </row>
    <row r="10" spans="1:7" ht="15" customHeight="1">
      <c r="A10" s="216" t="s">
        <v>419</v>
      </c>
      <c r="B10" s="155">
        <v>327133</v>
      </c>
      <c r="C10" s="234">
        <v>159.1</v>
      </c>
      <c r="D10" s="154">
        <v>309073</v>
      </c>
      <c r="E10" s="155">
        <v>354169</v>
      </c>
      <c r="F10" s="159">
        <v>158.2</v>
      </c>
      <c r="G10" s="158">
        <v>153.8</v>
      </c>
    </row>
    <row r="11" spans="1:7" ht="14.25">
      <c r="A11" s="217" t="s">
        <v>244</v>
      </c>
      <c r="B11" s="155">
        <v>349335</v>
      </c>
      <c r="C11" s="234">
        <v>164.1</v>
      </c>
      <c r="D11" s="154">
        <v>317864</v>
      </c>
      <c r="E11" s="155">
        <v>378924</v>
      </c>
      <c r="F11" s="159">
        <v>164</v>
      </c>
      <c r="G11" s="158">
        <v>169.2</v>
      </c>
    </row>
    <row r="12" spans="1:7" ht="14.25">
      <c r="A12" s="217" t="s">
        <v>245</v>
      </c>
      <c r="B12" s="155">
        <v>294202</v>
      </c>
      <c r="C12" s="234">
        <v>163.1</v>
      </c>
      <c r="D12" s="154">
        <v>298527</v>
      </c>
      <c r="E12" s="155">
        <v>368003</v>
      </c>
      <c r="F12" s="159">
        <v>164.5</v>
      </c>
      <c r="G12" s="158">
        <v>162.2</v>
      </c>
    </row>
    <row r="13" spans="1:7" ht="15.75" customHeight="1">
      <c r="A13" s="217" t="s">
        <v>247</v>
      </c>
      <c r="B13" s="155">
        <v>574991</v>
      </c>
      <c r="C13" s="234">
        <v>158.8</v>
      </c>
      <c r="D13" s="154">
        <v>577801</v>
      </c>
      <c r="E13" s="155">
        <v>595433</v>
      </c>
      <c r="F13" s="159">
        <v>154.6</v>
      </c>
      <c r="G13" s="158">
        <v>153.8</v>
      </c>
    </row>
    <row r="14" spans="1:7" ht="14.25">
      <c r="A14" s="217" t="s">
        <v>248</v>
      </c>
      <c r="B14" s="155">
        <v>339807</v>
      </c>
      <c r="C14" s="234">
        <v>182.1</v>
      </c>
      <c r="D14" s="154">
        <v>317686</v>
      </c>
      <c r="E14" s="155">
        <v>392901</v>
      </c>
      <c r="F14" s="159">
        <v>181.9</v>
      </c>
      <c r="G14" s="158">
        <v>169.9</v>
      </c>
    </row>
    <row r="15" spans="1:7" ht="14.25">
      <c r="A15" s="217" t="s">
        <v>249</v>
      </c>
      <c r="B15" s="155">
        <v>254511</v>
      </c>
      <c r="C15" s="234">
        <v>151.9</v>
      </c>
      <c r="D15" s="154">
        <v>207326</v>
      </c>
      <c r="E15" s="155">
        <v>271241</v>
      </c>
      <c r="F15" s="159">
        <v>140.6</v>
      </c>
      <c r="G15" s="158">
        <v>141.5</v>
      </c>
    </row>
    <row r="16" spans="1:7" ht="14.25">
      <c r="A16" s="217" t="s">
        <v>250</v>
      </c>
      <c r="B16" s="155">
        <v>473268</v>
      </c>
      <c r="C16" s="234">
        <v>150.1</v>
      </c>
      <c r="D16" s="154">
        <v>437408</v>
      </c>
      <c r="E16" s="155">
        <v>485839</v>
      </c>
      <c r="F16" s="159">
        <v>149.9</v>
      </c>
      <c r="G16" s="158">
        <v>149.9</v>
      </c>
    </row>
    <row r="17" spans="1:7" ht="14.25">
      <c r="A17" s="217" t="s">
        <v>252</v>
      </c>
      <c r="B17" s="155">
        <v>374948</v>
      </c>
      <c r="C17" s="234">
        <v>150.6</v>
      </c>
      <c r="D17" s="154">
        <v>363481</v>
      </c>
      <c r="E17" s="155">
        <v>370747</v>
      </c>
      <c r="F17" s="159">
        <v>156.9</v>
      </c>
      <c r="G17" s="158">
        <v>148.4</v>
      </c>
    </row>
    <row r="18" spans="1:7" ht="14.25">
      <c r="A18" s="218"/>
      <c r="B18" s="135"/>
      <c r="C18" s="135"/>
      <c r="D18" s="135"/>
      <c r="E18" s="135"/>
      <c r="F18" s="135"/>
      <c r="G18" s="135"/>
    </row>
    <row r="19" spans="1:2" ht="14.25">
      <c r="A19" s="284" t="s">
        <v>420</v>
      </c>
      <c r="B19" s="219"/>
    </row>
    <row r="20" spans="1:2" ht="14.25">
      <c r="A20" s="220" t="s">
        <v>421</v>
      </c>
      <c r="B20" s="219"/>
    </row>
    <row r="21" spans="1:2" ht="14.25">
      <c r="A21" s="221"/>
      <c r="B21" s="219"/>
    </row>
    <row r="22" spans="1:2" ht="14.25">
      <c r="A22" s="221"/>
      <c r="B22" s="219"/>
    </row>
    <row r="23" spans="1:2" ht="14.25">
      <c r="A23" s="221"/>
      <c r="B23" s="219"/>
    </row>
    <row r="24" spans="1:2" ht="14.25">
      <c r="A24" s="221"/>
      <c r="B24" s="219"/>
    </row>
    <row r="25" ht="14.25">
      <c r="A25" s="222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8">
      <selection activeCell="H47" sqref="H47"/>
    </sheetView>
  </sheetViews>
  <sheetFormatPr defaultColWidth="8.796875" defaultRowHeight="15"/>
  <cols>
    <col min="1" max="1" width="15" style="0" customWidth="1"/>
    <col min="2" max="2" width="11.3984375" style="0" customWidth="1"/>
    <col min="3" max="3" width="11" style="0" customWidth="1"/>
    <col min="4" max="4" width="12.19921875" style="0" customWidth="1"/>
    <col min="5" max="5" width="10.3984375" style="0" customWidth="1"/>
    <col min="6" max="6" width="9.5" style="0" customWidth="1"/>
    <col min="7" max="7" width="8.69921875" style="0" customWidth="1"/>
    <col min="8" max="8" width="9.3984375" style="0" customWidth="1"/>
    <col min="9" max="9" width="10.3984375" style="0" customWidth="1"/>
    <col min="10" max="16384" width="11" style="0" customWidth="1"/>
  </cols>
  <sheetData>
    <row r="1" ht="14.25">
      <c r="I1" s="50"/>
    </row>
    <row r="3" spans="1:9" ht="17.25">
      <c r="A3" s="314" t="s">
        <v>44</v>
      </c>
      <c r="B3" s="2"/>
      <c r="C3" s="2"/>
      <c r="D3" s="2"/>
      <c r="E3" s="2"/>
      <c r="F3" s="2"/>
      <c r="G3" s="2" t="s">
        <v>1</v>
      </c>
      <c r="H3" s="2"/>
      <c r="I3" s="2"/>
    </row>
    <row r="4" spans="1:9" ht="18" thickBot="1">
      <c r="A4" s="314"/>
      <c r="B4" s="2"/>
      <c r="C4" s="2"/>
      <c r="D4" s="2"/>
      <c r="E4" s="2"/>
      <c r="F4" s="2"/>
      <c r="G4" s="2"/>
      <c r="H4" s="2"/>
      <c r="I4" s="2"/>
    </row>
    <row r="5" spans="1:9" ht="15" thickTop="1">
      <c r="A5" s="315"/>
      <c r="B5" s="316"/>
      <c r="C5" s="316" t="s">
        <v>45</v>
      </c>
      <c r="D5" s="316"/>
      <c r="E5" s="317" t="s">
        <v>46</v>
      </c>
      <c r="F5" s="256"/>
      <c r="G5" s="256" t="s">
        <v>47</v>
      </c>
      <c r="H5" s="256"/>
      <c r="I5" s="256"/>
    </row>
    <row r="6" spans="1:9" ht="14.25">
      <c r="A6" s="11" t="s">
        <v>48</v>
      </c>
      <c r="B6" s="11" t="s">
        <v>49</v>
      </c>
      <c r="C6" s="11">
        <v>60</v>
      </c>
      <c r="D6" s="11" t="s">
        <v>50</v>
      </c>
      <c r="E6" s="11">
        <v>7</v>
      </c>
      <c r="F6" s="26" t="s">
        <v>49</v>
      </c>
      <c r="G6" s="11">
        <v>60</v>
      </c>
      <c r="H6" s="27" t="s">
        <v>50</v>
      </c>
      <c r="I6" s="11">
        <v>7</v>
      </c>
    </row>
    <row r="7" ht="14.25">
      <c r="A7" s="28"/>
    </row>
    <row r="8" spans="1:9" ht="14.25">
      <c r="A8" s="29" t="s">
        <v>51</v>
      </c>
      <c r="B8" s="15">
        <f aca="true" t="shared" si="0" ref="B8:I8">SUM(B10+B15+B27+B37)</f>
        <v>1970616</v>
      </c>
      <c r="C8" s="15">
        <f t="shared" si="0"/>
        <v>2080304</v>
      </c>
      <c r="D8" s="15">
        <f t="shared" si="0"/>
        <v>2104058</v>
      </c>
      <c r="E8" s="15">
        <f t="shared" si="0"/>
        <v>2133592</v>
      </c>
      <c r="F8" s="30">
        <f t="shared" si="0"/>
        <v>100</v>
      </c>
      <c r="G8" s="30">
        <f t="shared" si="0"/>
        <v>100</v>
      </c>
      <c r="H8" s="30">
        <f t="shared" si="0"/>
        <v>99.99999999999999</v>
      </c>
      <c r="I8" s="30">
        <f t="shared" si="0"/>
        <v>100.00000000000001</v>
      </c>
    </row>
    <row r="9" spans="1:5" ht="14.25">
      <c r="A9" s="28"/>
      <c r="B9" s="15"/>
      <c r="C9" s="15"/>
      <c r="D9" s="15"/>
      <c r="E9" s="15"/>
    </row>
    <row r="10" spans="1:9" ht="14.25">
      <c r="A10" s="28" t="s">
        <v>52</v>
      </c>
      <c r="B10" s="15">
        <f>SUM(B11:B13)</f>
        <v>473903</v>
      </c>
      <c r="C10" s="15">
        <f>SUM(C11:C13)</f>
        <v>460767</v>
      </c>
      <c r="D10" s="15">
        <f>SUM(D11:D13)</f>
        <v>422064</v>
      </c>
      <c r="E10" s="15">
        <f>SUM(E11:E13)</f>
        <v>381511</v>
      </c>
      <c r="F10" s="31">
        <f>B10/B8*100</f>
        <v>24.048470123047817</v>
      </c>
      <c r="G10" s="31">
        <f>C10/C8*100</f>
        <v>22.149022450564917</v>
      </c>
      <c r="H10" s="31">
        <f>D10/D8*100</f>
        <v>20.0595230739837</v>
      </c>
      <c r="I10" s="31">
        <f>E10/E8*100</f>
        <v>17.881160034345836</v>
      </c>
    </row>
    <row r="11" spans="1:9" ht="14.25">
      <c r="A11" s="14" t="s">
        <v>53</v>
      </c>
      <c r="B11" s="15">
        <v>158471</v>
      </c>
      <c r="C11" s="15">
        <v>141275</v>
      </c>
      <c r="D11" s="15">
        <v>123316</v>
      </c>
      <c r="E11" s="15">
        <v>110869</v>
      </c>
      <c r="F11" s="31">
        <f>B11/B8*100</f>
        <v>8.041698636365481</v>
      </c>
      <c r="G11" s="31">
        <f>C11/C8*100</f>
        <v>6.791074765995739</v>
      </c>
      <c r="H11" s="31">
        <f>D11/D8*100</f>
        <v>5.860865052199132</v>
      </c>
      <c r="I11" s="31">
        <f>E11/E8*100</f>
        <v>5.196354317039059</v>
      </c>
    </row>
    <row r="12" spans="1:9" ht="14.25">
      <c r="A12" s="14" t="s">
        <v>54</v>
      </c>
      <c r="B12" s="15">
        <v>148561</v>
      </c>
      <c r="C12" s="15">
        <v>155497</v>
      </c>
      <c r="D12" s="15">
        <v>142911</v>
      </c>
      <c r="E12" s="15">
        <v>126484</v>
      </c>
      <c r="F12" s="31">
        <f>B12/B8*100</f>
        <v>7.5388101994503245</v>
      </c>
      <c r="G12" s="31">
        <f>C12/C8*100</f>
        <v>7.4747248479068436</v>
      </c>
      <c r="H12" s="31">
        <f>D12/D8*100</f>
        <v>6.792160672376903</v>
      </c>
      <c r="I12" s="31">
        <f>E12/E8*100</f>
        <v>5.9282187034822025</v>
      </c>
    </row>
    <row r="13" spans="1:9" ht="14.25">
      <c r="A13" s="14" t="s">
        <v>55</v>
      </c>
      <c r="B13" s="15">
        <v>166871</v>
      </c>
      <c r="C13" s="15">
        <v>163995</v>
      </c>
      <c r="D13" s="15">
        <v>155837</v>
      </c>
      <c r="E13" s="15">
        <v>144158</v>
      </c>
      <c r="F13" s="31">
        <f>B13/B8*100</f>
        <v>8.467961287232013</v>
      </c>
      <c r="G13" s="31">
        <f>C13/C8*100</f>
        <v>7.883222836662333</v>
      </c>
      <c r="H13" s="31">
        <f>D13/D8*100</f>
        <v>7.406497349407669</v>
      </c>
      <c r="I13" s="31">
        <f>E13/E8*100</f>
        <v>6.756587013824573</v>
      </c>
    </row>
    <row r="14" spans="1:5" ht="14.25">
      <c r="A14" s="28"/>
      <c r="B14" s="15"/>
      <c r="C14" s="15"/>
      <c r="D14" s="15"/>
      <c r="E14" s="15"/>
    </row>
    <row r="15" spans="1:9" ht="14.25">
      <c r="A15" s="28" t="s">
        <v>56</v>
      </c>
      <c r="B15" s="15">
        <f>SUM(B16:B25)</f>
        <v>1316161</v>
      </c>
      <c r="C15" s="15">
        <f>SUM(C16:C25)</f>
        <v>1371556</v>
      </c>
      <c r="D15" s="15">
        <f>SUM(D16:D25)</f>
        <v>1377857</v>
      </c>
      <c r="E15" s="15">
        <f>SUM(E16:E25)</f>
        <v>1380208</v>
      </c>
      <c r="F15" s="31">
        <f>B15/B8*100</f>
        <v>66.78931866989815</v>
      </c>
      <c r="G15" s="31">
        <f>C15/C8*100</f>
        <v>65.93055630330952</v>
      </c>
      <c r="H15" s="31">
        <f>D15/D8*100</f>
        <v>65.48569478598023</v>
      </c>
      <c r="I15" s="31">
        <f>E15/E8*100</f>
        <v>64.68940640947285</v>
      </c>
    </row>
    <row r="16" spans="1:9" ht="14.25">
      <c r="A16" s="14" t="s">
        <v>57</v>
      </c>
      <c r="B16" s="15">
        <v>159373</v>
      </c>
      <c r="C16" s="15">
        <v>135670</v>
      </c>
      <c r="D16" s="15">
        <v>148597</v>
      </c>
      <c r="E16" s="15">
        <v>143803</v>
      </c>
      <c r="F16" s="31">
        <f>B16/B8*100</f>
        <v>8.08747112577996</v>
      </c>
      <c r="G16" s="31">
        <f>C16/C8*100</f>
        <v>6.52164299063983</v>
      </c>
      <c r="H16" s="31">
        <f>D16/D8*100</f>
        <v>7.062400371092433</v>
      </c>
      <c r="I16" s="31">
        <f>E16/E8*100</f>
        <v>6.739948406255741</v>
      </c>
    </row>
    <row r="17" spans="1:9" ht="14.25">
      <c r="A17" s="14" t="s">
        <v>58</v>
      </c>
      <c r="B17" s="15">
        <v>142993</v>
      </c>
      <c r="C17" s="15">
        <v>115776</v>
      </c>
      <c r="D17" s="15">
        <v>109792</v>
      </c>
      <c r="E17" s="15">
        <v>127437</v>
      </c>
      <c r="F17" s="31">
        <f>B17/B8*100</f>
        <v>7.256258956590224</v>
      </c>
      <c r="G17" s="31">
        <f>C17/C8*100</f>
        <v>5.565340450241887</v>
      </c>
      <c r="H17" s="31">
        <f>D17/D8*100</f>
        <v>5.218107105412494</v>
      </c>
      <c r="I17" s="31">
        <f>E17/E8*100</f>
        <v>5.972885162674026</v>
      </c>
    </row>
    <row r="18" spans="1:9" ht="14.25">
      <c r="A18" s="14" t="s">
        <v>59</v>
      </c>
      <c r="B18" s="15">
        <v>155265</v>
      </c>
      <c r="C18" s="15">
        <v>136774</v>
      </c>
      <c r="D18" s="15">
        <v>123112</v>
      </c>
      <c r="E18" s="15">
        <v>119994</v>
      </c>
      <c r="F18" s="31">
        <f>B18/B8*100</f>
        <v>7.8790083912847555</v>
      </c>
      <c r="G18" s="31">
        <f>C18/C8*100</f>
        <v>6.57471215745391</v>
      </c>
      <c r="H18" s="31">
        <f>D18/D8*100</f>
        <v>5.851169501981409</v>
      </c>
      <c r="I18" s="31">
        <f>E18/E8*100</f>
        <v>5.624036835533692</v>
      </c>
    </row>
    <row r="19" spans="1:9" ht="14.25">
      <c r="A19" s="14" t="s">
        <v>60</v>
      </c>
      <c r="B19" s="15">
        <v>129018</v>
      </c>
      <c r="C19" s="15">
        <v>160816</v>
      </c>
      <c r="D19" s="15">
        <v>138149</v>
      </c>
      <c r="E19" s="15">
        <v>128375</v>
      </c>
      <c r="F19" s="31">
        <f>B19/B8*100</f>
        <v>6.54708984398787</v>
      </c>
      <c r="G19" s="31">
        <f>C19/C8*100</f>
        <v>7.730408632584468</v>
      </c>
      <c r="H19" s="31">
        <f>D19/D8*100</f>
        <v>6.5658361128828195</v>
      </c>
      <c r="I19" s="31">
        <f>E19/E8*100</f>
        <v>6.01684858210942</v>
      </c>
    </row>
    <row r="20" spans="1:9" ht="14.25">
      <c r="A20" s="14" t="s">
        <v>61</v>
      </c>
      <c r="B20" s="15">
        <v>133064</v>
      </c>
      <c r="C20" s="15">
        <v>163058</v>
      </c>
      <c r="D20" s="15">
        <v>161317</v>
      </c>
      <c r="E20" s="15">
        <v>142095</v>
      </c>
      <c r="F20" s="31">
        <f>B20/B8*100</f>
        <v>6.75240635415525</v>
      </c>
      <c r="G20" s="31">
        <f>C20/C8*100</f>
        <v>7.838181342726832</v>
      </c>
      <c r="H20" s="31">
        <f>D20/D8*100</f>
        <v>7.666946443491576</v>
      </c>
      <c r="I20" s="31">
        <f>E20/E8*100</f>
        <v>6.659895612656966</v>
      </c>
    </row>
    <row r="21" spans="1:9" ht="14.25">
      <c r="A21" s="14" t="s">
        <v>62</v>
      </c>
      <c r="B21" s="15">
        <v>147927</v>
      </c>
      <c r="C21" s="15">
        <v>130914</v>
      </c>
      <c r="D21" s="15">
        <v>162198</v>
      </c>
      <c r="E21" s="15">
        <v>163405</v>
      </c>
      <c r="F21" s="31">
        <f>B21/B8*100</f>
        <v>7.506637518420637</v>
      </c>
      <c r="G21" s="31">
        <f>C21/C8*100</f>
        <v>6.293022558241487</v>
      </c>
      <c r="H21" s="31">
        <f>D21/D8*100</f>
        <v>7.70881791281419</v>
      </c>
      <c r="I21" s="31">
        <f>E21/E8*100</f>
        <v>7.658680759957854</v>
      </c>
    </row>
    <row r="22" spans="1:9" ht="14.25">
      <c r="A22" s="14" t="s">
        <v>63</v>
      </c>
      <c r="B22" s="15">
        <v>147921</v>
      </c>
      <c r="C22" s="15">
        <v>131146</v>
      </c>
      <c r="D22" s="15">
        <v>129163</v>
      </c>
      <c r="E22" s="15">
        <v>162526</v>
      </c>
      <c r="F22" s="31">
        <f>B22/B8*100</f>
        <v>7.506333045098589</v>
      </c>
      <c r="G22" s="31">
        <f>C22/C8*100</f>
        <v>6.304174774456041</v>
      </c>
      <c r="H22" s="31">
        <f>D22/D8*100</f>
        <v>6.13875663123355</v>
      </c>
      <c r="I22" s="31">
        <f>E22/E8*100</f>
        <v>7.617482630231084</v>
      </c>
    </row>
    <row r="23" spans="1:9" ht="14.25">
      <c r="A23" s="14" t="s">
        <v>64</v>
      </c>
      <c r="B23" s="15">
        <v>120134</v>
      </c>
      <c r="C23" s="15">
        <v>143085</v>
      </c>
      <c r="D23" s="15">
        <v>128579</v>
      </c>
      <c r="E23" s="15">
        <v>128654</v>
      </c>
      <c r="F23" s="31">
        <f>B23/B8*100</f>
        <v>6.096266345142839</v>
      </c>
      <c r="G23" s="31">
        <f>C23/C8*100</f>
        <v>6.878081280428246</v>
      </c>
      <c r="H23" s="31">
        <f>D23/D8*100</f>
        <v>6.111000742374973</v>
      </c>
      <c r="I23" s="31">
        <f>E23/E8*100</f>
        <v>6.029925121579009</v>
      </c>
    </row>
    <row r="24" spans="1:9" ht="14.25">
      <c r="A24" s="14" t="s">
        <v>65</v>
      </c>
      <c r="B24" s="15">
        <v>95166</v>
      </c>
      <c r="C24" s="15">
        <v>141366</v>
      </c>
      <c r="D24" s="15">
        <v>139893</v>
      </c>
      <c r="E24" s="15">
        <v>127251</v>
      </c>
      <c r="F24" s="31">
        <f>B24/B8*100</f>
        <v>4.82925136099575</v>
      </c>
      <c r="G24" s="31">
        <f>C24/C8*100</f>
        <v>6.795449126666103</v>
      </c>
      <c r="H24" s="31">
        <f>D24/D8*100</f>
        <v>6.648723561802954</v>
      </c>
      <c r="I24" s="31">
        <f>E24/E8*100</f>
        <v>5.964167469694299</v>
      </c>
    </row>
    <row r="25" spans="1:9" ht="14.25">
      <c r="A25" s="14" t="s">
        <v>66</v>
      </c>
      <c r="B25" s="15">
        <v>85300</v>
      </c>
      <c r="C25" s="15">
        <v>112951</v>
      </c>
      <c r="D25" s="15">
        <v>137057</v>
      </c>
      <c r="E25" s="15">
        <v>136668</v>
      </c>
      <c r="F25" s="31">
        <f>B25/B8*100</f>
        <v>4.3285957284422745</v>
      </c>
      <c r="G25" s="31">
        <f>C25/C8*100</f>
        <v>5.429542989870711</v>
      </c>
      <c r="H25" s="31">
        <f>D25/D8*100</f>
        <v>6.513936402893837</v>
      </c>
      <c r="I25" s="31">
        <f>E25/E8*100</f>
        <v>6.40553582878076</v>
      </c>
    </row>
    <row r="26" spans="1:5" ht="14.25">
      <c r="A26" s="14"/>
      <c r="B26" s="15"/>
      <c r="C26" s="15"/>
      <c r="D26" s="15"/>
      <c r="E26" s="15"/>
    </row>
    <row r="27" spans="1:9" ht="14.25">
      <c r="A27" s="28" t="s">
        <v>67</v>
      </c>
      <c r="B27" s="15">
        <f>SUM(B28:B35)</f>
        <v>180356</v>
      </c>
      <c r="C27" s="15">
        <f>SUM(C28:C35)</f>
        <v>247947</v>
      </c>
      <c r="D27" s="15">
        <f>SUM(D28:D35)</f>
        <v>301552</v>
      </c>
      <c r="E27" s="15">
        <f>SUM(E28:E35)</f>
        <v>371572</v>
      </c>
      <c r="F27" s="31">
        <f>B27/B8*100</f>
        <v>9.15226507853382</v>
      </c>
      <c r="G27" s="31">
        <f>C27/C8*100</f>
        <v>11.918786869611363</v>
      </c>
      <c r="H27" s="31">
        <f>D27/D8*100</f>
        <v>14.331924310071301</v>
      </c>
      <c r="I27" s="31">
        <f>E27/E8*100</f>
        <v>17.415325891735627</v>
      </c>
    </row>
    <row r="28" spans="1:9" ht="14.25">
      <c r="A28" s="14" t="s">
        <v>68</v>
      </c>
      <c r="B28" s="15">
        <v>69285</v>
      </c>
      <c r="C28" s="15">
        <v>85405</v>
      </c>
      <c r="D28" s="15">
        <v>107106</v>
      </c>
      <c r="E28" s="15">
        <v>130783</v>
      </c>
      <c r="F28" s="31">
        <f>B28/B8*100</f>
        <v>3.5159056863437628</v>
      </c>
      <c r="G28" s="31">
        <f>C28/C8*100</f>
        <v>4.105409593982419</v>
      </c>
      <c r="H28" s="31">
        <f>D28/D8*100</f>
        <v>5.0904490275458185</v>
      </c>
      <c r="I28" s="31">
        <f>E28/E8*100</f>
        <v>6.129709897674907</v>
      </c>
    </row>
    <row r="29" spans="1:9" ht="14.25">
      <c r="A29" s="14" t="s">
        <v>69</v>
      </c>
      <c r="B29" s="15">
        <v>53039</v>
      </c>
      <c r="C29" s="15">
        <v>70512</v>
      </c>
      <c r="D29" s="15">
        <v>77991</v>
      </c>
      <c r="E29" s="15">
        <v>98945</v>
      </c>
      <c r="F29" s="31">
        <f>B29/B8*100</f>
        <v>2.6914934213464217</v>
      </c>
      <c r="G29" s="31">
        <f>C29/C8*100</f>
        <v>3.389504610864566</v>
      </c>
      <c r="H29" s="31">
        <f>D29/D8*100</f>
        <v>3.706694397207681</v>
      </c>
      <c r="I29" s="31">
        <f>E29/E8*100</f>
        <v>4.637484579994676</v>
      </c>
    </row>
    <row r="30" spans="1:9" ht="14.25">
      <c r="A30" s="14" t="s">
        <v>70</v>
      </c>
      <c r="B30" s="15">
        <v>33104</v>
      </c>
      <c r="C30" s="15">
        <v>49215</v>
      </c>
      <c r="D30" s="15">
        <v>59467</v>
      </c>
      <c r="E30" s="15">
        <v>66855</v>
      </c>
      <c r="F30" s="31">
        <f>B30/B8*100</f>
        <v>1.6798808088435293</v>
      </c>
      <c r="G30" s="31">
        <f>C30/C8*100</f>
        <v>2.3657600043070626</v>
      </c>
      <c r="H30" s="31">
        <f>D30/D8*100</f>
        <v>2.826300415672952</v>
      </c>
      <c r="I30" s="31">
        <f>E30/E8*100</f>
        <v>3.1334481944064283</v>
      </c>
    </row>
    <row r="31" spans="1:9" ht="14.25">
      <c r="A31" s="14" t="s">
        <v>71</v>
      </c>
      <c r="B31" s="15">
        <v>17258</v>
      </c>
      <c r="C31" s="15">
        <v>28168</v>
      </c>
      <c r="D31" s="15">
        <v>36031</v>
      </c>
      <c r="E31" s="15">
        <v>45099</v>
      </c>
      <c r="F31" s="31">
        <f>B31/B8*100</f>
        <v>0.8757667653160229</v>
      </c>
      <c r="G31" s="31">
        <f>C31/C8*100</f>
        <v>1.3540328721186903</v>
      </c>
      <c r="H31" s="31">
        <f>D31/D8*100</f>
        <v>1.7124527936016973</v>
      </c>
      <c r="I31" s="31">
        <f>E31/E8*100</f>
        <v>2.1137593316810337</v>
      </c>
    </row>
    <row r="32" spans="1:9" ht="14.25">
      <c r="A32" s="14" t="s">
        <v>72</v>
      </c>
      <c r="B32" s="15">
        <v>6304</v>
      </c>
      <c r="C32" s="15">
        <v>11284</v>
      </c>
      <c r="D32" s="15">
        <v>15933</v>
      </c>
      <c r="E32" s="15">
        <v>21981</v>
      </c>
      <c r="F32" s="31">
        <f>B32/B8*100</f>
        <v>0.31989997036459666</v>
      </c>
      <c r="G32" s="31">
        <f>C32/C8*100</f>
        <v>0.5424207231250817</v>
      </c>
      <c r="H32" s="31">
        <f>D32/D8*100</f>
        <v>0.7572509883282685</v>
      </c>
      <c r="I32" s="31">
        <f>E32/E8*100</f>
        <v>1.0302344590718375</v>
      </c>
    </row>
    <row r="33" spans="1:9" ht="14.25">
      <c r="A33" s="14" t="s">
        <v>73</v>
      </c>
      <c r="B33" s="15">
        <v>1243</v>
      </c>
      <c r="C33" s="15">
        <v>2916</v>
      </c>
      <c r="D33" s="15">
        <v>4343</v>
      </c>
      <c r="E33" s="15">
        <v>6682</v>
      </c>
      <c r="F33" s="31">
        <f>B33/B8*100</f>
        <v>0.06307672321751168</v>
      </c>
      <c r="G33" s="31">
        <f>C33/C8*100</f>
        <v>0.14017182104154008</v>
      </c>
      <c r="H33" s="31">
        <f>D33/D8*100</f>
        <v>0.2064106597821923</v>
      </c>
      <c r="I33" s="31">
        <f>E33/E8*100</f>
        <v>0.3131807768308093</v>
      </c>
    </row>
    <row r="34" spans="1:9" ht="14.25">
      <c r="A34" s="14" t="s">
        <v>74</v>
      </c>
      <c r="B34" s="15">
        <v>119</v>
      </c>
      <c r="C34" s="15">
        <v>427</v>
      </c>
      <c r="D34" s="15">
        <v>630</v>
      </c>
      <c r="E34" s="15">
        <v>1140</v>
      </c>
      <c r="F34" s="31">
        <f>B34/B8*100</f>
        <v>0.006038720887275857</v>
      </c>
      <c r="G34" s="31">
        <f>C34/C8*100</f>
        <v>0.020525846222475178</v>
      </c>
      <c r="H34" s="31">
        <f>D34/D8*100</f>
        <v>0.029942140378259534</v>
      </c>
      <c r="I34" s="31">
        <f>E34/E8*100</f>
        <v>0.053431021488644495</v>
      </c>
    </row>
    <row r="35" spans="1:9" ht="14.25">
      <c r="A35" s="14" t="s">
        <v>75</v>
      </c>
      <c r="B35" s="15">
        <v>4</v>
      </c>
      <c r="C35" s="15">
        <v>20</v>
      </c>
      <c r="D35" s="15">
        <v>51</v>
      </c>
      <c r="E35" s="17">
        <v>87</v>
      </c>
      <c r="F35" s="31">
        <f>B35/B8*100</f>
        <v>0.00020298221469834812</v>
      </c>
      <c r="G35" s="31">
        <f>C35/C8*100</f>
        <v>0.0009613979495304533</v>
      </c>
      <c r="H35" s="31">
        <f>D35/D8*100</f>
        <v>0.0024238875544305336</v>
      </c>
      <c r="I35" s="31">
        <f>E35/E8*100</f>
        <v>0.004077630587291292</v>
      </c>
    </row>
    <row r="36" spans="1:5" ht="14.25">
      <c r="A36" s="6"/>
      <c r="B36" s="15"/>
      <c r="C36" s="15"/>
      <c r="D36" s="15"/>
      <c r="E36" s="15"/>
    </row>
    <row r="37" spans="1:9" ht="14.25">
      <c r="A37" s="14" t="s">
        <v>76</v>
      </c>
      <c r="B37" s="15">
        <v>196</v>
      </c>
      <c r="C37" s="15">
        <v>34</v>
      </c>
      <c r="D37" s="15">
        <v>2585</v>
      </c>
      <c r="E37" s="15">
        <v>301</v>
      </c>
      <c r="F37" s="31">
        <f>B37/B8*100</f>
        <v>0.009946128520219059</v>
      </c>
      <c r="G37" s="31">
        <f>C37/C8*100</f>
        <v>0.0016343765142017707</v>
      </c>
      <c r="H37" s="31">
        <f>D37/D8*100</f>
        <v>0.12285782996476333</v>
      </c>
      <c r="I37" s="31">
        <f>E37/E8*100</f>
        <v>0.014107664445685961</v>
      </c>
    </row>
    <row r="38" spans="1:9" ht="14.25">
      <c r="A38" s="32" t="s">
        <v>77</v>
      </c>
      <c r="B38" s="15">
        <f>SUM(B30:B35)</f>
        <v>58032</v>
      </c>
      <c r="C38" s="15">
        <f>SUM(C30:C35)</f>
        <v>92030</v>
      </c>
      <c r="D38" s="15">
        <f>SUM(D30:D35)</f>
        <v>116455</v>
      </c>
      <c r="E38" s="15">
        <f>SUM(E30:E35)</f>
        <v>141844</v>
      </c>
      <c r="F38" s="31">
        <f>B38/B8*100</f>
        <v>2.9448659708436344</v>
      </c>
      <c r="G38" s="31">
        <f>C38/C8*100</f>
        <v>4.423872664764381</v>
      </c>
      <c r="H38" s="31">
        <f>D38/D8*100</f>
        <v>5.5347808853178</v>
      </c>
      <c r="I38" s="31">
        <f>E38/E8*100</f>
        <v>6.648131414066044</v>
      </c>
    </row>
    <row r="39" spans="1:9" ht="14.25">
      <c r="A39" s="32"/>
      <c r="B39" s="15"/>
      <c r="C39" s="15"/>
      <c r="D39" s="15"/>
      <c r="E39" s="15"/>
      <c r="F39" s="31"/>
      <c r="G39" s="31"/>
      <c r="H39" s="31"/>
      <c r="I39" s="31"/>
    </row>
    <row r="40" spans="1:9" ht="14.25">
      <c r="A40" s="28" t="s">
        <v>78</v>
      </c>
      <c r="B40" s="16">
        <f>B10/B15*100</f>
        <v>36.00646121561116</v>
      </c>
      <c r="C40" s="16">
        <f>C10/C15*100</f>
        <v>33.59447226361884</v>
      </c>
      <c r="D40" s="16">
        <f>D10/D15*100</f>
        <v>30.63191608418</v>
      </c>
      <c r="E40" s="16">
        <f>E10/E15*100</f>
        <v>27.641558373810327</v>
      </c>
      <c r="F40" s="17" t="s">
        <v>79</v>
      </c>
      <c r="G40" s="17" t="s">
        <v>79</v>
      </c>
      <c r="H40" s="17" t="s">
        <v>79</v>
      </c>
      <c r="I40" s="17" t="s">
        <v>79</v>
      </c>
    </row>
    <row r="41" spans="1:9" ht="14.25">
      <c r="A41" s="28" t="s">
        <v>80</v>
      </c>
      <c r="B41" s="16">
        <f>B27/B15*100</f>
        <v>13.703186768184136</v>
      </c>
      <c r="C41" s="16">
        <f>C27/C15*100</f>
        <v>18.077789022103364</v>
      </c>
      <c r="D41" s="16">
        <f>D27/D15*100</f>
        <v>21.885580288810814</v>
      </c>
      <c r="E41" s="16">
        <f>E27/E15*100</f>
        <v>26.921449520651958</v>
      </c>
      <c r="F41" s="17" t="s">
        <v>79</v>
      </c>
      <c r="G41" s="17" t="s">
        <v>79</v>
      </c>
      <c r="H41" s="17" t="s">
        <v>79</v>
      </c>
      <c r="I41" s="17" t="s">
        <v>79</v>
      </c>
    </row>
    <row r="42" spans="1:9" ht="14.25">
      <c r="A42" s="28" t="s">
        <v>81</v>
      </c>
      <c r="B42" s="16">
        <f>B27/B10*100</f>
        <v>38.05757718351646</v>
      </c>
      <c r="C42" s="16">
        <f>C27/C10*100</f>
        <v>53.81179641771221</v>
      </c>
      <c r="D42" s="16">
        <f>D27/D10*100</f>
        <v>71.44698434360666</v>
      </c>
      <c r="E42" s="16">
        <f>E27/E10*100</f>
        <v>97.39483265226953</v>
      </c>
      <c r="F42" s="17" t="s">
        <v>79</v>
      </c>
      <c r="G42" s="17" t="s">
        <v>79</v>
      </c>
      <c r="H42" s="17" t="s">
        <v>79</v>
      </c>
      <c r="I42" s="17" t="s">
        <v>79</v>
      </c>
    </row>
    <row r="43" spans="1:9" ht="14.25">
      <c r="A43" s="23"/>
      <c r="B43" s="24"/>
      <c r="C43" s="24"/>
      <c r="D43" s="24"/>
      <c r="E43" s="24"/>
      <c r="F43" s="24"/>
      <c r="G43" s="24"/>
      <c r="H43" s="24"/>
      <c r="I43" s="24"/>
    </row>
    <row r="44" spans="1:2" ht="14.25">
      <c r="A44" s="33" t="s">
        <v>82</v>
      </c>
      <c r="B44" s="2"/>
    </row>
    <row r="45" spans="1:2" ht="14.25">
      <c r="A45" s="33" t="s">
        <v>83</v>
      </c>
      <c r="B45" s="2"/>
    </row>
    <row r="46" spans="1:2" ht="14.25">
      <c r="A46" s="33" t="s">
        <v>84</v>
      </c>
      <c r="B46" s="2"/>
    </row>
    <row r="47" spans="1:2" ht="14.25">
      <c r="A47" s="33" t="s">
        <v>85</v>
      </c>
      <c r="B47" s="2"/>
    </row>
    <row r="48" spans="1:2" ht="14.25">
      <c r="A48" s="33" t="s">
        <v>86</v>
      </c>
      <c r="B48" s="2"/>
    </row>
    <row r="49" spans="1:2" ht="14.25">
      <c r="A49" s="33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</sheetData>
  <printOptions/>
  <pageMargins left="0.9055118110236221" right="0.6692913385826772" top="0" bottom="0" header="0.5118110236220472" footer="0.5118110236220472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3:R51"/>
  <sheetViews>
    <sheetView zoomScale="75" zoomScaleNormal="75" workbookViewId="0" topLeftCell="A19">
      <selection activeCell="A1" sqref="A1"/>
    </sheetView>
  </sheetViews>
  <sheetFormatPr defaultColWidth="8.796875" defaultRowHeight="15"/>
  <cols>
    <col min="1" max="1" width="14.19921875" style="0" customWidth="1"/>
    <col min="2" max="2" width="8.59765625" style="0" customWidth="1"/>
    <col min="3" max="3" width="11.8984375" style="0" customWidth="1"/>
    <col min="4" max="4" width="11.59765625" style="0" customWidth="1"/>
    <col min="5" max="5" width="11.8984375" style="0" customWidth="1"/>
    <col min="6" max="8" width="7.59765625" style="0" customWidth="1"/>
    <col min="9" max="9" width="8.59765625" style="0" customWidth="1"/>
    <col min="10" max="10" width="11.19921875" style="0" customWidth="1"/>
    <col min="11" max="11" width="12.19921875" style="0" customWidth="1"/>
    <col min="12" max="13" width="11.09765625" style="0" customWidth="1"/>
    <col min="14" max="17" width="7.59765625" style="0" customWidth="1"/>
    <col min="18" max="16384" width="11" style="0" customWidth="1"/>
  </cols>
  <sheetData>
    <row r="3" ht="14.25">
      <c r="A3" s="4" t="s">
        <v>87</v>
      </c>
    </row>
    <row r="4" spans="1:17" ht="18" thickBot="1">
      <c r="A4" s="2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</v>
      </c>
      <c r="M4" s="5"/>
      <c r="N4" s="5"/>
      <c r="O4" s="5"/>
      <c r="P4" s="5" t="s">
        <v>1</v>
      </c>
      <c r="Q4" s="5"/>
    </row>
    <row r="5" spans="1:18" ht="15" thickTop="1">
      <c r="A5" s="6"/>
      <c r="B5" s="24"/>
      <c r="C5" s="24" t="s">
        <v>88</v>
      </c>
      <c r="D5" s="24"/>
      <c r="E5" s="23"/>
      <c r="F5" s="24"/>
      <c r="G5" s="24" t="s">
        <v>89</v>
      </c>
      <c r="H5" s="24"/>
      <c r="I5" s="24"/>
      <c r="J5" s="34"/>
      <c r="K5" s="24" t="s">
        <v>90</v>
      </c>
      <c r="L5" s="24"/>
      <c r="M5" s="23"/>
      <c r="N5" s="24"/>
      <c r="O5" s="7" t="s">
        <v>89</v>
      </c>
      <c r="P5" s="7"/>
      <c r="Q5" s="24"/>
      <c r="R5" s="277" t="s">
        <v>3</v>
      </c>
    </row>
    <row r="6" spans="1:18" ht="14.25">
      <c r="A6" s="11" t="s">
        <v>48</v>
      </c>
      <c r="B6" s="11" t="s">
        <v>49</v>
      </c>
      <c r="C6" s="11">
        <v>60</v>
      </c>
      <c r="D6" s="11" t="s">
        <v>50</v>
      </c>
      <c r="E6" s="35">
        <v>7</v>
      </c>
      <c r="F6" s="11" t="s">
        <v>49</v>
      </c>
      <c r="G6" s="11">
        <v>60</v>
      </c>
      <c r="H6" s="11" t="s">
        <v>50</v>
      </c>
      <c r="I6" s="35">
        <v>7</v>
      </c>
      <c r="J6" s="11" t="s">
        <v>49</v>
      </c>
      <c r="K6" s="11">
        <v>60</v>
      </c>
      <c r="L6" s="13" t="s">
        <v>50</v>
      </c>
      <c r="M6" s="36">
        <v>7</v>
      </c>
      <c r="N6" s="11" t="s">
        <v>49</v>
      </c>
      <c r="O6" s="11">
        <v>60</v>
      </c>
      <c r="P6" s="13" t="s">
        <v>50</v>
      </c>
      <c r="Q6" s="37">
        <v>7</v>
      </c>
      <c r="R6" s="10" t="s">
        <v>11</v>
      </c>
    </row>
    <row r="7" spans="1:18" ht="14.25">
      <c r="A7" s="28"/>
      <c r="E7" s="4"/>
      <c r="I7" s="4"/>
      <c r="M7" s="4"/>
      <c r="Q7" s="4"/>
      <c r="R7" s="276"/>
    </row>
    <row r="8" spans="1:18" s="4" customFormat="1" ht="14.25">
      <c r="A8" s="4" t="s">
        <v>51</v>
      </c>
      <c r="B8" s="38">
        <v>953449</v>
      </c>
      <c r="C8" s="39">
        <v>1012456</v>
      </c>
      <c r="D8" s="39">
        <v>1024354</v>
      </c>
      <c r="E8" s="39">
        <v>1042030</v>
      </c>
      <c r="F8" s="40">
        <f>B8/$B$8*100</f>
        <v>100</v>
      </c>
      <c r="G8" s="40">
        <f>C8/$C$8*100</f>
        <v>100</v>
      </c>
      <c r="H8" s="40">
        <f>D8/$D$8*100</f>
        <v>100</v>
      </c>
      <c r="I8" s="40">
        <f>E8/$E$8*100</f>
        <v>100</v>
      </c>
      <c r="J8" s="41">
        <v>1017167</v>
      </c>
      <c r="K8" s="39">
        <v>1067848</v>
      </c>
      <c r="L8" s="39">
        <v>1079704</v>
      </c>
      <c r="M8" s="39">
        <v>1091562</v>
      </c>
      <c r="N8" s="42">
        <f>J8/$J$8*100</f>
        <v>100</v>
      </c>
      <c r="O8" s="42">
        <f>K8/$K$8*100</f>
        <v>100</v>
      </c>
      <c r="P8" s="42">
        <f>L8/$L$8*100</f>
        <v>100</v>
      </c>
      <c r="Q8" s="42">
        <f>M8/$M$8*100</f>
        <v>100</v>
      </c>
      <c r="R8" s="42">
        <f>E8/M8*100</f>
        <v>95.46228249059604</v>
      </c>
    </row>
    <row r="9" spans="2:18" ht="14.25">
      <c r="B9" s="43"/>
      <c r="C9" s="15"/>
      <c r="D9" s="15"/>
      <c r="E9" s="39"/>
      <c r="F9" s="16"/>
      <c r="G9" s="16"/>
      <c r="H9" s="16"/>
      <c r="I9" s="40"/>
      <c r="J9" s="3"/>
      <c r="K9" s="15"/>
      <c r="L9" s="15"/>
      <c r="M9" s="39"/>
      <c r="N9" s="31"/>
      <c r="O9" s="31"/>
      <c r="P9" s="31"/>
      <c r="Q9" s="42"/>
      <c r="R9" s="42"/>
    </row>
    <row r="10" spans="1:18" ht="14.25">
      <c r="A10" t="s">
        <v>52</v>
      </c>
      <c r="B10" s="43">
        <v>241983</v>
      </c>
      <c r="C10" s="15">
        <v>235141</v>
      </c>
      <c r="D10" s="15">
        <v>215829</v>
      </c>
      <c r="E10" s="39">
        <v>195217</v>
      </c>
      <c r="F10" s="16">
        <f>B10/$B$8*100</f>
        <v>25.379752876137058</v>
      </c>
      <c r="G10" s="16">
        <f>C10/$C$8*100</f>
        <v>23.22481174490546</v>
      </c>
      <c r="H10" s="16">
        <f>D10/$D$8*100</f>
        <v>21.06976689699069</v>
      </c>
      <c r="I10" s="40">
        <f>E10/$E$8*100</f>
        <v>18.73429747704001</v>
      </c>
      <c r="J10" s="3">
        <v>231920</v>
      </c>
      <c r="K10" s="15">
        <v>225626</v>
      </c>
      <c r="L10" s="15">
        <v>206235</v>
      </c>
      <c r="M10" s="39">
        <v>186294</v>
      </c>
      <c r="N10" s="31">
        <f>J10/$J$8*100</f>
        <v>22.80058240190647</v>
      </c>
      <c r="O10" s="31">
        <f>K10/$K$8*100</f>
        <v>21.129037091421253</v>
      </c>
      <c r="P10" s="31">
        <f>L10/$L$8*100</f>
        <v>19.10106844098012</v>
      </c>
      <c r="Q10" s="42">
        <f>M10/$M$8*100</f>
        <v>17.06673555876808</v>
      </c>
      <c r="R10" s="42">
        <f>E10/M10*100</f>
        <v>104.78974094710512</v>
      </c>
    </row>
    <row r="11" spans="2:18" ht="14.25">
      <c r="B11" s="43"/>
      <c r="C11" s="15"/>
      <c r="D11" s="15"/>
      <c r="E11" s="39"/>
      <c r="F11" s="16"/>
      <c r="G11" s="16"/>
      <c r="H11" s="16"/>
      <c r="I11" s="40"/>
      <c r="J11" s="3"/>
      <c r="K11" s="15"/>
      <c r="L11" s="15"/>
      <c r="M11" s="39"/>
      <c r="N11" s="31"/>
      <c r="O11" s="31"/>
      <c r="P11" s="31"/>
      <c r="Q11" s="42"/>
      <c r="R11" s="42"/>
    </row>
    <row r="12" spans="1:18" ht="14.25">
      <c r="A12" s="2" t="s">
        <v>53</v>
      </c>
      <c r="B12" s="43">
        <v>80930</v>
      </c>
      <c r="C12" s="15">
        <v>72049</v>
      </c>
      <c r="D12" s="15">
        <v>63151</v>
      </c>
      <c r="E12" s="39">
        <v>56861</v>
      </c>
      <c r="F12" s="16">
        <f>B12/$B$8*100</f>
        <v>8.488130985506304</v>
      </c>
      <c r="G12" s="16">
        <f>C12/$C$8*100</f>
        <v>7.116259867095459</v>
      </c>
      <c r="H12" s="16">
        <f>D12/$D$8*100</f>
        <v>6.164958598297074</v>
      </c>
      <c r="I12" s="40">
        <f>E12/$E$8*100</f>
        <v>5.456752684663589</v>
      </c>
      <c r="J12" s="3">
        <v>77541</v>
      </c>
      <c r="K12" s="15">
        <v>69226</v>
      </c>
      <c r="L12" s="15">
        <v>60165</v>
      </c>
      <c r="M12" s="39">
        <v>54008</v>
      </c>
      <c r="N12" s="31">
        <f>J12/$J$8*100</f>
        <v>7.623231976656735</v>
      </c>
      <c r="O12" s="31">
        <f>K12/$K$8*100</f>
        <v>6.482757845685903</v>
      </c>
      <c r="P12" s="31">
        <f>L12/$L$8*100</f>
        <v>5.5723605728977565</v>
      </c>
      <c r="Q12" s="42">
        <f>M12/$M$8*100</f>
        <v>4.947772091736429</v>
      </c>
      <c r="R12" s="42">
        <f>E12/M12*100</f>
        <v>105.2825507332247</v>
      </c>
    </row>
    <row r="13" spans="1:18" ht="14.25">
      <c r="A13" s="2" t="s">
        <v>54</v>
      </c>
      <c r="B13" s="43">
        <v>75787</v>
      </c>
      <c r="C13" s="15">
        <v>79496</v>
      </c>
      <c r="D13" s="15">
        <v>72957</v>
      </c>
      <c r="E13" s="39">
        <v>64771</v>
      </c>
      <c r="F13" s="16">
        <f>B13/$B$8*100</f>
        <v>7.948720906938914</v>
      </c>
      <c r="G13" s="16">
        <f>C13/$C$8*100</f>
        <v>7.851798004061411</v>
      </c>
      <c r="H13" s="16">
        <f>D13/$D$8*100</f>
        <v>7.122244848948703</v>
      </c>
      <c r="I13" s="40">
        <f>E13/$E$8*100</f>
        <v>6.215847912248208</v>
      </c>
      <c r="J13" s="3">
        <v>72774</v>
      </c>
      <c r="K13" s="15">
        <v>76001</v>
      </c>
      <c r="L13" s="15">
        <v>69954</v>
      </c>
      <c r="M13" s="39">
        <v>61713</v>
      </c>
      <c r="N13" s="31">
        <f>J13/$J$8*100</f>
        <v>7.154577370284329</v>
      </c>
      <c r="O13" s="31">
        <f>K13/$K$8*100</f>
        <v>7.117211438332046</v>
      </c>
      <c r="P13" s="31">
        <f>L13/$L$8*100</f>
        <v>6.478997947585635</v>
      </c>
      <c r="Q13" s="42">
        <f>M13/$M$8*100</f>
        <v>5.653641295684532</v>
      </c>
      <c r="R13" s="42">
        <f>E13/M13*100</f>
        <v>104.95519582583897</v>
      </c>
    </row>
    <row r="14" spans="1:18" ht="14.25">
      <c r="A14" s="2" t="s">
        <v>55</v>
      </c>
      <c r="B14" s="43">
        <v>85266</v>
      </c>
      <c r="C14" s="15">
        <v>83596</v>
      </c>
      <c r="D14" s="15">
        <v>79721</v>
      </c>
      <c r="E14" s="39">
        <v>73585</v>
      </c>
      <c r="F14" s="16">
        <f>B14/$B$8*100</f>
        <v>8.942900983691839</v>
      </c>
      <c r="G14" s="16">
        <f>C14/$C$8*100</f>
        <v>8.256753873748588</v>
      </c>
      <c r="H14" s="16">
        <f>D14/$D$8*100</f>
        <v>7.782563449744913</v>
      </c>
      <c r="I14" s="40">
        <f>E14/$E$8*100</f>
        <v>7.061696880128212</v>
      </c>
      <c r="J14" s="3">
        <v>81605</v>
      </c>
      <c r="K14" s="15">
        <v>80399</v>
      </c>
      <c r="L14" s="15">
        <v>76116</v>
      </c>
      <c r="M14" s="39">
        <v>70573</v>
      </c>
      <c r="N14" s="31">
        <f>J14/$J$8*100</f>
        <v>8.022773054965409</v>
      </c>
      <c r="O14" s="31">
        <f>K14/$K$8*100</f>
        <v>7.5290678074033</v>
      </c>
      <c r="P14" s="31">
        <f>L14/$L$8*100</f>
        <v>7.049709920496729</v>
      </c>
      <c r="Q14" s="42">
        <f>M14/$M$8*100</f>
        <v>6.465322171347116</v>
      </c>
      <c r="R14" s="42">
        <f>E14/M14*100</f>
        <v>104.26792115965029</v>
      </c>
    </row>
    <row r="15" spans="1:18" ht="14.25">
      <c r="A15" s="2"/>
      <c r="B15" s="43"/>
      <c r="C15" s="15"/>
      <c r="D15" s="15"/>
      <c r="E15" s="39"/>
      <c r="F15" s="16"/>
      <c r="G15" s="16"/>
      <c r="H15" s="16"/>
      <c r="I15" s="40"/>
      <c r="J15" s="3"/>
      <c r="K15" s="15"/>
      <c r="L15" s="15"/>
      <c r="M15" s="39"/>
      <c r="N15" s="31"/>
      <c r="O15" s="31"/>
      <c r="P15" s="31"/>
      <c r="Q15" s="42"/>
      <c r="R15" s="42"/>
    </row>
    <row r="16" spans="1:18" ht="14.25">
      <c r="A16" s="2" t="s">
        <v>56</v>
      </c>
      <c r="B16" s="43">
        <v>634821</v>
      </c>
      <c r="C16" s="15">
        <v>675936</v>
      </c>
      <c r="D16" s="15">
        <v>684762</v>
      </c>
      <c r="E16" s="39">
        <v>693786</v>
      </c>
      <c r="F16" s="16">
        <f>B16/$B$8*100</f>
        <v>66.58153713517976</v>
      </c>
      <c r="G16" s="16">
        <f>C16/$C$8*100</f>
        <v>66.76201237387106</v>
      </c>
      <c r="H16" s="16">
        <f>D16/$D$8*100</f>
        <v>66.84817943796773</v>
      </c>
      <c r="I16" s="40">
        <f>E16/$E$8*100</f>
        <v>66.5802328147942</v>
      </c>
      <c r="J16" s="3">
        <v>681340</v>
      </c>
      <c r="K16" s="15">
        <v>695620</v>
      </c>
      <c r="L16" s="15">
        <v>693095</v>
      </c>
      <c r="M16" s="39">
        <v>686422</v>
      </c>
      <c r="N16" s="31">
        <f>J16/$J$8*100</f>
        <v>66.9840842260907</v>
      </c>
      <c r="O16" s="31">
        <f>K16/$K$8*100</f>
        <v>65.14222998029682</v>
      </c>
      <c r="P16" s="31">
        <f>L16/$L$8*100</f>
        <v>64.19305661551684</v>
      </c>
      <c r="Q16" s="42">
        <f>M16/$M$8*100</f>
        <v>62.8843803650182</v>
      </c>
      <c r="R16" s="42">
        <f>E16/M16*100</f>
        <v>101.07280943792594</v>
      </c>
    </row>
    <row r="17" spans="1:18" ht="14.25">
      <c r="A17" s="2"/>
      <c r="B17" s="43"/>
      <c r="C17" s="15"/>
      <c r="D17" s="15"/>
      <c r="E17" s="39"/>
      <c r="F17" s="16"/>
      <c r="G17" s="16"/>
      <c r="H17" s="16"/>
      <c r="I17" s="40"/>
      <c r="J17" s="3"/>
      <c r="K17" s="15"/>
      <c r="L17" s="15"/>
      <c r="M17" s="39"/>
      <c r="N17" s="31"/>
      <c r="O17" s="31"/>
      <c r="P17" s="31"/>
      <c r="Q17" s="42"/>
      <c r="R17" s="42"/>
    </row>
    <row r="18" spans="1:18" ht="14.25">
      <c r="A18" s="2" t="s">
        <v>57</v>
      </c>
      <c r="B18" s="43">
        <v>79386</v>
      </c>
      <c r="C18" s="15">
        <v>68495</v>
      </c>
      <c r="D18" s="15">
        <v>75045</v>
      </c>
      <c r="E18" s="39">
        <v>73315</v>
      </c>
      <c r="F18" s="16">
        <f aca="true" t="shared" si="0" ref="F18:F27">B18/$B$8*100</f>
        <v>8.326192591318465</v>
      </c>
      <c r="G18" s="16">
        <f aca="true" t="shared" si="1" ref="G18:G27">C18/$C$8*100</f>
        <v>6.7652322668836975</v>
      </c>
      <c r="H18" s="16">
        <f aca="true" t="shared" si="2" ref="H18:H27">D18/$D$8*100</f>
        <v>7.326080632281419</v>
      </c>
      <c r="I18" s="40">
        <f aca="true" t="shared" si="3" ref="I18:I27">E18/$E$8*100</f>
        <v>7.035785917871847</v>
      </c>
      <c r="J18" s="3">
        <v>79987</v>
      </c>
      <c r="K18" s="15">
        <v>67175</v>
      </c>
      <c r="L18" s="15">
        <v>73552</v>
      </c>
      <c r="M18" s="39">
        <v>70488</v>
      </c>
      <c r="N18" s="31">
        <f aca="true" t="shared" si="4" ref="N18:N27">J18/$J$8*100</f>
        <v>7.863703796918303</v>
      </c>
      <c r="O18" s="31">
        <f aca="true" t="shared" si="5" ref="O18:O27">K18/$K$8*100</f>
        <v>6.290689311587416</v>
      </c>
      <c r="P18" s="31">
        <f aca="true" t="shared" si="6" ref="P18:P27">L18/$L$8*100</f>
        <v>6.812237428035832</v>
      </c>
      <c r="Q18" s="42">
        <f aca="true" t="shared" si="7" ref="Q18:Q27">M18/$M$8*100</f>
        <v>6.457535165203626</v>
      </c>
      <c r="R18" s="42">
        <f aca="true" t="shared" si="8" ref="R18:R27">E18/M18*100</f>
        <v>104.01061173533084</v>
      </c>
    </row>
    <row r="19" spans="1:18" ht="14.25">
      <c r="A19" t="s">
        <v>58</v>
      </c>
      <c r="B19" s="43">
        <v>68238</v>
      </c>
      <c r="C19" s="15">
        <v>56750</v>
      </c>
      <c r="D19" s="15">
        <v>53888</v>
      </c>
      <c r="E19" s="39">
        <v>64489</v>
      </c>
      <c r="F19" s="16">
        <f t="shared" si="0"/>
        <v>7.156963822920785</v>
      </c>
      <c r="G19" s="16">
        <f t="shared" si="1"/>
        <v>5.605181854816407</v>
      </c>
      <c r="H19" s="16">
        <f t="shared" si="2"/>
        <v>5.2606813660121405</v>
      </c>
      <c r="I19" s="40">
        <f t="shared" si="3"/>
        <v>6.188785351669337</v>
      </c>
      <c r="J19" s="15">
        <v>74755</v>
      </c>
      <c r="K19" s="15">
        <v>59026</v>
      </c>
      <c r="L19" s="15">
        <v>55904</v>
      </c>
      <c r="M19" s="39">
        <v>62948</v>
      </c>
      <c r="N19" s="31">
        <f t="shared" si="4"/>
        <v>7.349333983505167</v>
      </c>
      <c r="O19" s="31">
        <f t="shared" si="5"/>
        <v>5.5275657209640325</v>
      </c>
      <c r="P19" s="31">
        <f t="shared" si="6"/>
        <v>5.177715373843202</v>
      </c>
      <c r="Q19" s="42">
        <f t="shared" si="7"/>
        <v>5.7667819143575905</v>
      </c>
      <c r="R19" s="42">
        <f t="shared" si="8"/>
        <v>102.44805236067866</v>
      </c>
    </row>
    <row r="20" spans="1:18" ht="14.25">
      <c r="A20" t="s">
        <v>59</v>
      </c>
      <c r="B20" s="43">
        <v>78566</v>
      </c>
      <c r="C20" s="15">
        <v>68032</v>
      </c>
      <c r="D20" s="15">
        <v>61293</v>
      </c>
      <c r="E20" s="39">
        <v>60080</v>
      </c>
      <c r="F20" s="16">
        <f t="shared" si="0"/>
        <v>8.240189040001091</v>
      </c>
      <c r="G20" s="16">
        <f t="shared" si="1"/>
        <v>6.7195018845263395</v>
      </c>
      <c r="H20" s="16">
        <f t="shared" si="2"/>
        <v>5.983575990331468</v>
      </c>
      <c r="I20" s="40">
        <f t="shared" si="3"/>
        <v>5.765668934675585</v>
      </c>
      <c r="J20" s="15">
        <v>76699</v>
      </c>
      <c r="K20" s="15">
        <v>68742</v>
      </c>
      <c r="L20" s="15">
        <v>61819</v>
      </c>
      <c r="M20" s="39">
        <v>59914</v>
      </c>
      <c r="N20" s="31">
        <f t="shared" si="4"/>
        <v>7.540453042617387</v>
      </c>
      <c r="O20" s="31">
        <f t="shared" si="5"/>
        <v>6.437433042904983</v>
      </c>
      <c r="P20" s="31">
        <f t="shared" si="6"/>
        <v>5.725550706489927</v>
      </c>
      <c r="Q20" s="42">
        <f t="shared" si="7"/>
        <v>5.488831600953496</v>
      </c>
      <c r="R20" s="42">
        <f t="shared" si="8"/>
        <v>100.2770637914344</v>
      </c>
    </row>
    <row r="21" spans="1:18" ht="14.25">
      <c r="A21" t="s">
        <v>60</v>
      </c>
      <c r="B21" s="43">
        <v>64792</v>
      </c>
      <c r="C21" s="15">
        <v>81828</v>
      </c>
      <c r="D21" s="15">
        <v>69600</v>
      </c>
      <c r="E21" s="39">
        <v>65068</v>
      </c>
      <c r="F21" s="16">
        <f t="shared" si="0"/>
        <v>6.7955391426285</v>
      </c>
      <c r="G21" s="16">
        <f t="shared" si="1"/>
        <v>8.082129001161533</v>
      </c>
      <c r="H21" s="16">
        <f t="shared" si="2"/>
        <v>6.7945261110905015</v>
      </c>
      <c r="I21" s="40">
        <f t="shared" si="3"/>
        <v>6.244349970730209</v>
      </c>
      <c r="J21" s="15">
        <v>64226</v>
      </c>
      <c r="K21" s="15">
        <v>78988</v>
      </c>
      <c r="L21" s="15">
        <v>68549</v>
      </c>
      <c r="M21" s="39">
        <v>63307</v>
      </c>
      <c r="N21" s="31">
        <f t="shared" si="4"/>
        <v>6.314204058920511</v>
      </c>
      <c r="O21" s="31">
        <f t="shared" si="5"/>
        <v>7.396932896816775</v>
      </c>
      <c r="P21" s="31">
        <f t="shared" si="6"/>
        <v>6.348869690211391</v>
      </c>
      <c r="Q21" s="42">
        <f t="shared" si="7"/>
        <v>5.799670563834212</v>
      </c>
      <c r="R21" s="42">
        <f t="shared" si="8"/>
        <v>102.78168291026269</v>
      </c>
    </row>
    <row r="22" spans="1:18" ht="14.25">
      <c r="A22" t="s">
        <v>61</v>
      </c>
      <c r="B22" s="43">
        <v>64868</v>
      </c>
      <c r="C22" s="15">
        <v>84726</v>
      </c>
      <c r="D22" s="15">
        <v>82121</v>
      </c>
      <c r="E22" s="39">
        <v>72136</v>
      </c>
      <c r="F22" s="16">
        <f t="shared" si="0"/>
        <v>6.803510203482305</v>
      </c>
      <c r="G22" s="16">
        <f t="shared" si="1"/>
        <v>8.368363662223347</v>
      </c>
      <c r="H22" s="16">
        <f t="shared" si="2"/>
        <v>8.01685745357562</v>
      </c>
      <c r="I22" s="40">
        <f t="shared" si="3"/>
        <v>6.922641382685719</v>
      </c>
      <c r="J22" s="15">
        <v>68196</v>
      </c>
      <c r="K22" s="15">
        <v>78332</v>
      </c>
      <c r="L22" s="15">
        <v>79196</v>
      </c>
      <c r="M22" s="39">
        <v>69959</v>
      </c>
      <c r="N22" s="31">
        <f t="shared" si="4"/>
        <v>6.7045037835478345</v>
      </c>
      <c r="O22" s="31">
        <f t="shared" si="5"/>
        <v>7.335500932717016</v>
      </c>
      <c r="P22" s="31">
        <f t="shared" si="6"/>
        <v>7.334973288975497</v>
      </c>
      <c r="Q22" s="42">
        <f t="shared" si="7"/>
        <v>6.409072503440025</v>
      </c>
      <c r="R22" s="42">
        <f t="shared" si="8"/>
        <v>103.11182263897425</v>
      </c>
    </row>
    <row r="23" spans="1:18" ht="14.25">
      <c r="A23" t="s">
        <v>62</v>
      </c>
      <c r="B23" s="43">
        <v>71725</v>
      </c>
      <c r="C23" s="15">
        <v>66147</v>
      </c>
      <c r="D23" s="15">
        <v>84535</v>
      </c>
      <c r="E23" s="39">
        <v>83881</v>
      </c>
      <c r="F23" s="16">
        <f t="shared" si="0"/>
        <v>7.522688680778941</v>
      </c>
      <c r="G23" s="16">
        <f t="shared" si="1"/>
        <v>6.533320954194553</v>
      </c>
      <c r="H23" s="16">
        <f t="shared" si="2"/>
        <v>8.252518172428672</v>
      </c>
      <c r="I23" s="40">
        <f t="shared" si="3"/>
        <v>8.049768240837595</v>
      </c>
      <c r="J23" s="15">
        <v>76202</v>
      </c>
      <c r="K23" s="15">
        <v>64767</v>
      </c>
      <c r="L23" s="15">
        <v>77663</v>
      </c>
      <c r="M23" s="39">
        <v>79524</v>
      </c>
      <c r="N23" s="31">
        <f t="shared" si="4"/>
        <v>7.491591842834068</v>
      </c>
      <c r="O23" s="31">
        <f t="shared" si="5"/>
        <v>6.065189053123666</v>
      </c>
      <c r="P23" s="31">
        <f t="shared" si="6"/>
        <v>7.192989930573565</v>
      </c>
      <c r="Q23" s="42">
        <f t="shared" si="7"/>
        <v>7.285339724175081</v>
      </c>
      <c r="R23" s="42">
        <f t="shared" si="8"/>
        <v>105.47884915245712</v>
      </c>
    </row>
    <row r="24" spans="1:18" ht="14.25">
      <c r="A24" t="s">
        <v>63</v>
      </c>
      <c r="B24" s="43">
        <v>72068</v>
      </c>
      <c r="C24" s="15">
        <v>63899</v>
      </c>
      <c r="D24" s="15">
        <v>65192</v>
      </c>
      <c r="E24" s="39">
        <v>85039</v>
      </c>
      <c r="F24" s="16">
        <f t="shared" si="0"/>
        <v>7.558663337000721</v>
      </c>
      <c r="G24" s="16">
        <f t="shared" si="1"/>
        <v>6.311286613936804</v>
      </c>
      <c r="H24" s="16">
        <f t="shared" si="2"/>
        <v>6.36420612405477</v>
      </c>
      <c r="I24" s="40">
        <f t="shared" si="3"/>
        <v>8.160897478959338</v>
      </c>
      <c r="J24" s="15">
        <v>75853</v>
      </c>
      <c r="K24" s="15">
        <v>67247</v>
      </c>
      <c r="L24" s="15">
        <v>63971</v>
      </c>
      <c r="M24" s="39">
        <v>77487</v>
      </c>
      <c r="N24" s="31">
        <f t="shared" si="4"/>
        <v>7.457280859485217</v>
      </c>
      <c r="O24" s="31">
        <f t="shared" si="5"/>
        <v>6.297431844232512</v>
      </c>
      <c r="P24" s="31">
        <f t="shared" si="6"/>
        <v>5.924864592517949</v>
      </c>
      <c r="Q24" s="42">
        <f t="shared" si="7"/>
        <v>7.098726412242273</v>
      </c>
      <c r="R24" s="42">
        <f t="shared" si="8"/>
        <v>109.74615096725901</v>
      </c>
    </row>
    <row r="25" spans="1:18" ht="14.25">
      <c r="A25" t="s">
        <v>64</v>
      </c>
      <c r="B25" s="43">
        <v>54421</v>
      </c>
      <c r="C25" s="15">
        <v>68493</v>
      </c>
      <c r="D25" s="15">
        <v>62094</v>
      </c>
      <c r="E25" s="39">
        <v>64867</v>
      </c>
      <c r="F25" s="16">
        <f t="shared" si="0"/>
        <v>5.707803983223014</v>
      </c>
      <c r="G25" s="16">
        <f t="shared" si="1"/>
        <v>6.7650347274350695</v>
      </c>
      <c r="H25" s="16">
        <f t="shared" si="2"/>
        <v>6.061771614109966</v>
      </c>
      <c r="I25" s="40">
        <f t="shared" si="3"/>
        <v>6.225060698828249</v>
      </c>
      <c r="J25" s="15">
        <v>65713</v>
      </c>
      <c r="K25" s="15">
        <v>74592</v>
      </c>
      <c r="L25" s="15">
        <v>66485</v>
      </c>
      <c r="M25" s="39">
        <v>63787</v>
      </c>
      <c r="N25" s="31">
        <f t="shared" si="4"/>
        <v>6.460394409177647</v>
      </c>
      <c r="O25" s="31">
        <f t="shared" si="5"/>
        <v>6.985263820318997</v>
      </c>
      <c r="P25" s="31">
        <f t="shared" si="6"/>
        <v>6.157706186139905</v>
      </c>
      <c r="Q25" s="42">
        <f t="shared" si="7"/>
        <v>5.843644245585684</v>
      </c>
      <c r="R25" s="42">
        <f t="shared" si="8"/>
        <v>101.69313496480474</v>
      </c>
    </row>
    <row r="26" spans="1:18" ht="14.25">
      <c r="A26" t="s">
        <v>65</v>
      </c>
      <c r="B26" s="43">
        <v>42578</v>
      </c>
      <c r="C26" s="15">
        <v>67596</v>
      </c>
      <c r="D26" s="15">
        <v>66301</v>
      </c>
      <c r="E26" s="39">
        <v>61033</v>
      </c>
      <c r="F26" s="16">
        <f t="shared" si="0"/>
        <v>4.465681960964877</v>
      </c>
      <c r="G26" s="16">
        <f t="shared" si="1"/>
        <v>6.676438284725459</v>
      </c>
      <c r="H26" s="16">
        <f t="shared" si="2"/>
        <v>6.472469478324876</v>
      </c>
      <c r="I26" s="40">
        <f t="shared" si="3"/>
        <v>5.857125034787866</v>
      </c>
      <c r="J26" s="15">
        <v>52588</v>
      </c>
      <c r="K26" s="15">
        <v>73770</v>
      </c>
      <c r="L26" s="15">
        <v>73592</v>
      </c>
      <c r="M26" s="39">
        <v>66218</v>
      </c>
      <c r="N26" s="31">
        <f t="shared" si="4"/>
        <v>5.1700458233505415</v>
      </c>
      <c r="O26" s="31">
        <f t="shared" si="5"/>
        <v>6.908286572620822</v>
      </c>
      <c r="P26" s="31">
        <f t="shared" si="6"/>
        <v>6.815942147106985</v>
      </c>
      <c r="Q26" s="42">
        <f t="shared" si="7"/>
        <v>6.066352621289491</v>
      </c>
      <c r="R26" s="42">
        <f t="shared" si="8"/>
        <v>92.16980277266</v>
      </c>
    </row>
    <row r="27" spans="1:18" ht="14.25">
      <c r="A27" t="s">
        <v>66</v>
      </c>
      <c r="B27" s="43">
        <v>38179</v>
      </c>
      <c r="C27" s="15">
        <v>49970</v>
      </c>
      <c r="D27" s="15">
        <v>64693</v>
      </c>
      <c r="E27" s="39">
        <v>63878</v>
      </c>
      <c r="F27" s="16">
        <f t="shared" si="0"/>
        <v>4.004304372861054</v>
      </c>
      <c r="G27" s="16">
        <f t="shared" si="1"/>
        <v>4.935523123967856</v>
      </c>
      <c r="H27" s="16">
        <f t="shared" si="2"/>
        <v>6.315492495758303</v>
      </c>
      <c r="I27" s="40">
        <f t="shared" si="3"/>
        <v>6.130149803748452</v>
      </c>
      <c r="J27" s="15">
        <v>47121</v>
      </c>
      <c r="K27" s="15">
        <v>62981</v>
      </c>
      <c r="L27" s="15">
        <v>72364</v>
      </c>
      <c r="M27" s="39">
        <v>72790</v>
      </c>
      <c r="N27" s="31">
        <f t="shared" si="4"/>
        <v>4.632572625734023</v>
      </c>
      <c r="O27" s="31">
        <f t="shared" si="5"/>
        <v>5.8979367850106</v>
      </c>
      <c r="P27" s="31">
        <f t="shared" si="6"/>
        <v>6.702207271622592</v>
      </c>
      <c r="Q27" s="42">
        <f t="shared" si="7"/>
        <v>6.6684256139367255</v>
      </c>
      <c r="R27" s="42">
        <f t="shared" si="8"/>
        <v>87.75655996702844</v>
      </c>
    </row>
    <row r="28" spans="2:18" ht="14.25">
      <c r="B28" s="43"/>
      <c r="C28" s="15"/>
      <c r="D28" s="15"/>
      <c r="E28" s="39"/>
      <c r="F28" s="16"/>
      <c r="G28" s="16"/>
      <c r="H28" s="16"/>
      <c r="I28" s="40"/>
      <c r="J28" s="15"/>
      <c r="K28" s="15"/>
      <c r="L28" s="15"/>
      <c r="M28" s="39"/>
      <c r="N28" s="31"/>
      <c r="O28" s="31"/>
      <c r="P28" s="31"/>
      <c r="Q28" s="42"/>
      <c r="R28" s="42"/>
    </row>
    <row r="29" spans="1:18" ht="14.25">
      <c r="A29" t="s">
        <v>67</v>
      </c>
      <c r="B29" s="43">
        <v>76516</v>
      </c>
      <c r="C29" s="15">
        <v>101356</v>
      </c>
      <c r="D29" s="15">
        <v>122022</v>
      </c>
      <c r="E29" s="39">
        <v>152815</v>
      </c>
      <c r="F29" s="16">
        <f>B29/$B$8*100</f>
        <v>8.025180161707652</v>
      </c>
      <c r="G29" s="16">
        <f>C29/$C$8*100</f>
        <v>10.01090417756426</v>
      </c>
      <c r="H29" s="16">
        <f>D29/$D$8*100</f>
        <v>11.912092889762718</v>
      </c>
      <c r="I29" s="40">
        <f>E29/$E$8*100</f>
        <v>14.665124804468203</v>
      </c>
      <c r="J29" s="15">
        <v>103840</v>
      </c>
      <c r="K29" s="15">
        <v>146591</v>
      </c>
      <c r="L29" s="15">
        <v>179530</v>
      </c>
      <c r="M29" s="39">
        <v>218757</v>
      </c>
      <c r="N29" s="31">
        <f>J29/$J$8*100</f>
        <v>10.208746449698033</v>
      </c>
      <c r="O29" s="31">
        <f>K29/$K$8*100</f>
        <v>13.727702819127815</v>
      </c>
      <c r="P29" s="31">
        <f>L29/$L$8*100</f>
        <v>16.627705371101708</v>
      </c>
      <c r="Q29" s="42">
        <f>M29/$M$8*100</f>
        <v>20.0407306227223</v>
      </c>
      <c r="R29" s="42">
        <f>E29/M29*100</f>
        <v>69.85605032067545</v>
      </c>
    </row>
    <row r="30" spans="2:18" ht="14.25">
      <c r="B30" s="43"/>
      <c r="C30" s="15"/>
      <c r="D30" s="15"/>
      <c r="E30" s="39"/>
      <c r="F30" s="16"/>
      <c r="G30" s="16"/>
      <c r="H30" s="16"/>
      <c r="I30" s="40"/>
      <c r="J30" s="15"/>
      <c r="K30" s="15"/>
      <c r="L30" s="15"/>
      <c r="M30" s="39"/>
      <c r="N30" s="31"/>
      <c r="O30" s="31"/>
      <c r="P30" s="31"/>
      <c r="Q30" s="42"/>
      <c r="R30" s="42"/>
    </row>
    <row r="31" spans="1:18" ht="14.25">
      <c r="A31" t="s">
        <v>68</v>
      </c>
      <c r="B31" s="43">
        <v>31312</v>
      </c>
      <c r="C31" s="15">
        <v>36859</v>
      </c>
      <c r="D31" s="15">
        <v>46388</v>
      </c>
      <c r="E31" s="39">
        <v>60266</v>
      </c>
      <c r="F31" s="16">
        <f aca="true" t="shared" si="9" ref="F31:F37">B31/$B$8*100</f>
        <v>3.284077071767866</v>
      </c>
      <c r="G31" s="16">
        <f aca="true" t="shared" si="10" ref="G31:G38">C31/$C$8*100</f>
        <v>3.640553268487717</v>
      </c>
      <c r="H31" s="16">
        <f aca="true" t="shared" si="11" ref="H31:H38">D31/$D$8*100</f>
        <v>4.528512604041181</v>
      </c>
      <c r="I31" s="40">
        <f aca="true" t="shared" si="12" ref="I31:I38">E31/$E$8*100</f>
        <v>5.783518708674414</v>
      </c>
      <c r="J31" s="15">
        <v>37973</v>
      </c>
      <c r="K31" s="15">
        <v>48546</v>
      </c>
      <c r="L31" s="15">
        <v>60718</v>
      </c>
      <c r="M31" s="39">
        <v>70517</v>
      </c>
      <c r="N31" s="31">
        <f aca="true" t="shared" si="13" ref="N31:N38">J31/$J$8*100</f>
        <v>3.733211950446682</v>
      </c>
      <c r="O31" s="31">
        <f aca="true" t="shared" si="14" ref="O31:O38">K31/$K$8*100</f>
        <v>4.5461526359556785</v>
      </c>
      <c r="P31" s="31">
        <f aca="true" t="shared" si="15" ref="P31:P38">L31/$L$8*100</f>
        <v>5.623578314056445</v>
      </c>
      <c r="Q31" s="42">
        <f aca="true" t="shared" si="16" ref="Q31:Q38">M31/$M$8*100</f>
        <v>6.460191908476111</v>
      </c>
      <c r="R31" s="42">
        <f aca="true" t="shared" si="17" ref="R31:R38">E31/M31*100</f>
        <v>85.46307982472312</v>
      </c>
    </row>
    <row r="32" spans="1:18" ht="14.25">
      <c r="A32" t="s">
        <v>69</v>
      </c>
      <c r="B32" s="43">
        <v>23135</v>
      </c>
      <c r="C32" s="15">
        <v>29598</v>
      </c>
      <c r="D32" s="15">
        <v>32415</v>
      </c>
      <c r="E32" s="39">
        <v>41176</v>
      </c>
      <c r="F32" s="16">
        <f t="shared" si="9"/>
        <v>2.4264538533261875</v>
      </c>
      <c r="G32" s="16">
        <f t="shared" si="10"/>
        <v>2.9233863002441587</v>
      </c>
      <c r="H32" s="16">
        <f t="shared" si="11"/>
        <v>3.1644333892384857</v>
      </c>
      <c r="I32" s="40">
        <f t="shared" si="12"/>
        <v>3.9515177106225345</v>
      </c>
      <c r="J32" s="15">
        <v>29904</v>
      </c>
      <c r="K32" s="15">
        <v>40914</v>
      </c>
      <c r="L32" s="15">
        <v>45576</v>
      </c>
      <c r="M32" s="39">
        <v>57769</v>
      </c>
      <c r="N32" s="31">
        <f t="shared" si="13"/>
        <v>2.9399302179484783</v>
      </c>
      <c r="O32" s="31">
        <f t="shared" si="14"/>
        <v>3.83144417557555</v>
      </c>
      <c r="P32" s="31">
        <f t="shared" si="15"/>
        <v>4.22115690967154</v>
      </c>
      <c r="Q32" s="42">
        <f t="shared" si="16"/>
        <v>5.292324210626607</v>
      </c>
      <c r="R32" s="42">
        <f t="shared" si="17"/>
        <v>71.27698246464367</v>
      </c>
    </row>
    <row r="33" spans="1:18" ht="14.25">
      <c r="A33" t="s">
        <v>70</v>
      </c>
      <c r="B33" s="43">
        <v>13403</v>
      </c>
      <c r="C33" s="15">
        <v>19906</v>
      </c>
      <c r="D33" s="15">
        <v>23468</v>
      </c>
      <c r="E33" s="39">
        <v>26175</v>
      </c>
      <c r="F33" s="16">
        <f t="shared" si="9"/>
        <v>1.405738534520462</v>
      </c>
      <c r="G33" s="16">
        <f t="shared" si="10"/>
        <v>1.966110132193399</v>
      </c>
      <c r="H33" s="16">
        <f t="shared" si="11"/>
        <v>2.2910048674579295</v>
      </c>
      <c r="I33" s="40">
        <f t="shared" si="12"/>
        <v>2.511923840964272</v>
      </c>
      <c r="J33" s="15">
        <v>19701</v>
      </c>
      <c r="K33" s="15">
        <v>29309</v>
      </c>
      <c r="L33" s="15">
        <v>35999</v>
      </c>
      <c r="M33" s="39">
        <v>40680</v>
      </c>
      <c r="N33" s="31">
        <f t="shared" si="13"/>
        <v>1.9368500944289384</v>
      </c>
      <c r="O33" s="31">
        <f t="shared" si="14"/>
        <v>2.7446790179875786</v>
      </c>
      <c r="P33" s="31">
        <f t="shared" si="15"/>
        <v>3.334154546060772</v>
      </c>
      <c r="Q33" s="42">
        <f t="shared" si="16"/>
        <v>3.72676952843723</v>
      </c>
      <c r="R33" s="42">
        <f t="shared" si="17"/>
        <v>64.34365781710915</v>
      </c>
    </row>
    <row r="34" spans="1:18" ht="14.25">
      <c r="A34" t="s">
        <v>71</v>
      </c>
      <c r="B34" s="43">
        <v>6290</v>
      </c>
      <c r="C34" s="15">
        <v>10407</v>
      </c>
      <c r="D34" s="15">
        <v>13270</v>
      </c>
      <c r="E34" s="39">
        <v>16079</v>
      </c>
      <c r="F34" s="16">
        <f t="shared" si="9"/>
        <v>0.6597101680320605</v>
      </c>
      <c r="G34" s="16">
        <f t="shared" si="10"/>
        <v>1.0278965209352307</v>
      </c>
      <c r="H34" s="16">
        <f t="shared" si="11"/>
        <v>1.2954505961806173</v>
      </c>
      <c r="I34" s="40">
        <f t="shared" si="12"/>
        <v>1.5430457856299722</v>
      </c>
      <c r="J34" s="15">
        <v>10968</v>
      </c>
      <c r="K34" s="15">
        <v>17761</v>
      </c>
      <c r="L34" s="15">
        <v>22761</v>
      </c>
      <c r="M34" s="39">
        <v>29020</v>
      </c>
      <c r="N34" s="31">
        <f t="shared" si="13"/>
        <v>1.0782890125220344</v>
      </c>
      <c r="O34" s="31">
        <f t="shared" si="14"/>
        <v>1.6632516987436414</v>
      </c>
      <c r="P34" s="31">
        <f t="shared" si="15"/>
        <v>2.1080777694627417</v>
      </c>
      <c r="Q34" s="42">
        <f t="shared" si="16"/>
        <v>2.658575509224396</v>
      </c>
      <c r="R34" s="42">
        <f t="shared" si="17"/>
        <v>55.40661612680909</v>
      </c>
    </row>
    <row r="35" spans="1:18" ht="14.25">
      <c r="A35" t="s">
        <v>72</v>
      </c>
      <c r="B35" s="43">
        <v>2032</v>
      </c>
      <c r="C35" s="15">
        <v>3660</v>
      </c>
      <c r="D35" s="15">
        <v>5120</v>
      </c>
      <c r="E35" s="39">
        <v>7020</v>
      </c>
      <c r="F35" s="16">
        <f t="shared" si="9"/>
        <v>0.21312099545964178</v>
      </c>
      <c r="G35" s="16">
        <f t="shared" si="10"/>
        <v>0.3614971909890405</v>
      </c>
      <c r="H35" s="16">
        <f t="shared" si="11"/>
        <v>0.4998272081721749</v>
      </c>
      <c r="I35" s="40">
        <f t="shared" si="12"/>
        <v>0.6736850186654895</v>
      </c>
      <c r="J35" s="15">
        <v>4272</v>
      </c>
      <c r="K35" s="15">
        <v>7624</v>
      </c>
      <c r="L35" s="15">
        <v>10813</v>
      </c>
      <c r="M35" s="39">
        <v>14961</v>
      </c>
      <c r="N35" s="31">
        <f t="shared" si="13"/>
        <v>0.41999003113549693</v>
      </c>
      <c r="O35" s="31">
        <f t="shared" si="14"/>
        <v>0.7139592900862295</v>
      </c>
      <c r="P35" s="31">
        <f t="shared" si="15"/>
        <v>1.00147818290939</v>
      </c>
      <c r="Q35" s="42">
        <f t="shared" si="16"/>
        <v>1.3706046930911848</v>
      </c>
      <c r="R35" s="42">
        <f t="shared" si="17"/>
        <v>46.92199719270102</v>
      </c>
    </row>
    <row r="36" spans="1:18" ht="14.25">
      <c r="A36" t="s">
        <v>73</v>
      </c>
      <c r="B36" s="43">
        <v>322</v>
      </c>
      <c r="C36" s="15">
        <v>812</v>
      </c>
      <c r="D36" s="15">
        <v>1194</v>
      </c>
      <c r="E36" s="39">
        <v>1818</v>
      </c>
      <c r="F36" s="16">
        <f t="shared" si="9"/>
        <v>0.03377212624901804</v>
      </c>
      <c r="G36" s="16">
        <f t="shared" si="10"/>
        <v>0.08020101614292374</v>
      </c>
      <c r="H36" s="16">
        <f t="shared" si="11"/>
        <v>0.11656126690577671</v>
      </c>
      <c r="I36" s="40">
        <f t="shared" si="12"/>
        <v>0.1744671458595242</v>
      </c>
      <c r="J36" s="15">
        <v>921</v>
      </c>
      <c r="K36" s="15">
        <v>2104</v>
      </c>
      <c r="L36" s="15">
        <v>3149</v>
      </c>
      <c r="M36" s="39">
        <v>4864</v>
      </c>
      <c r="N36" s="31">
        <f t="shared" si="13"/>
        <v>0.09054560362261065</v>
      </c>
      <c r="O36" s="31">
        <f t="shared" si="14"/>
        <v>0.19703178729557017</v>
      </c>
      <c r="P36" s="31">
        <f t="shared" si="15"/>
        <v>0.2916540088765069</v>
      </c>
      <c r="Q36" s="42">
        <f t="shared" si="16"/>
        <v>0.44559997508158034</v>
      </c>
      <c r="R36" s="42">
        <f t="shared" si="17"/>
        <v>37.37664473684211</v>
      </c>
    </row>
    <row r="37" spans="1:18" ht="14.25">
      <c r="A37" t="s">
        <v>74</v>
      </c>
      <c r="B37" s="43">
        <v>22</v>
      </c>
      <c r="C37" s="15">
        <v>110</v>
      </c>
      <c r="D37" s="15">
        <v>150</v>
      </c>
      <c r="E37" s="39">
        <v>270</v>
      </c>
      <c r="F37" s="16">
        <f t="shared" si="9"/>
        <v>0.0023074123524173817</v>
      </c>
      <c r="G37" s="16">
        <f t="shared" si="10"/>
        <v>0.010864669674534004</v>
      </c>
      <c r="H37" s="16">
        <f t="shared" si="11"/>
        <v>0.014643375239419186</v>
      </c>
      <c r="I37" s="40">
        <f t="shared" si="12"/>
        <v>0.02591096225636498</v>
      </c>
      <c r="J37" s="15">
        <v>97</v>
      </c>
      <c r="K37" s="15">
        <v>317</v>
      </c>
      <c r="L37" s="15">
        <v>480</v>
      </c>
      <c r="M37" s="39">
        <v>870</v>
      </c>
      <c r="N37" s="31">
        <f t="shared" si="13"/>
        <v>0.00953629050096985</v>
      </c>
      <c r="O37" s="31">
        <f t="shared" si="14"/>
        <v>0.029685872895767938</v>
      </c>
      <c r="P37" s="31">
        <f t="shared" si="15"/>
        <v>0.04445662885383401</v>
      </c>
      <c r="Q37" s="42">
        <f t="shared" si="16"/>
        <v>0.07970229817454254</v>
      </c>
      <c r="R37" s="42">
        <f t="shared" si="17"/>
        <v>31.03448275862069</v>
      </c>
    </row>
    <row r="38" spans="1:18" ht="14.25">
      <c r="A38" t="s">
        <v>75</v>
      </c>
      <c r="B38" s="44" t="s">
        <v>79</v>
      </c>
      <c r="C38" s="15">
        <v>4</v>
      </c>
      <c r="D38" s="15">
        <v>17</v>
      </c>
      <c r="E38" s="39">
        <v>11</v>
      </c>
      <c r="F38" s="45" t="s">
        <v>79</v>
      </c>
      <c r="G38" s="16">
        <f t="shared" si="10"/>
        <v>0.00039507889725578203</v>
      </c>
      <c r="H38" s="16">
        <f t="shared" si="11"/>
        <v>0.0016595825271341741</v>
      </c>
      <c r="I38" s="40">
        <f t="shared" si="12"/>
        <v>0.0010556317956296843</v>
      </c>
      <c r="J38" s="15">
        <v>4</v>
      </c>
      <c r="K38" s="15">
        <v>16</v>
      </c>
      <c r="L38" s="15">
        <v>34</v>
      </c>
      <c r="M38" s="39">
        <v>76</v>
      </c>
      <c r="N38" s="31">
        <f t="shared" si="13"/>
        <v>0.000393249092823499</v>
      </c>
      <c r="O38" s="31">
        <f t="shared" si="14"/>
        <v>0.0014983405877990125</v>
      </c>
      <c r="P38" s="31">
        <f t="shared" si="15"/>
        <v>0.0031490112104799097</v>
      </c>
      <c r="Q38" s="42">
        <f t="shared" si="16"/>
        <v>0.006962499610649693</v>
      </c>
      <c r="R38" s="42">
        <f t="shared" si="17"/>
        <v>14.473684210526317</v>
      </c>
    </row>
    <row r="39" spans="2:18" ht="14.25">
      <c r="B39" s="43"/>
      <c r="C39" s="15"/>
      <c r="D39" s="15"/>
      <c r="E39" s="39"/>
      <c r="F39" s="16"/>
      <c r="G39" s="16"/>
      <c r="H39" s="16"/>
      <c r="I39" s="40"/>
      <c r="J39" s="15"/>
      <c r="K39" s="15"/>
      <c r="L39" s="15"/>
      <c r="M39" s="39"/>
      <c r="N39" s="31"/>
      <c r="O39" s="31"/>
      <c r="P39" s="31"/>
      <c r="Q39" s="42"/>
      <c r="R39" s="42"/>
    </row>
    <row r="40" spans="1:18" ht="14.25">
      <c r="A40" t="s">
        <v>76</v>
      </c>
      <c r="B40" s="43">
        <v>129</v>
      </c>
      <c r="C40" s="15">
        <v>23</v>
      </c>
      <c r="D40" s="15">
        <v>1741</v>
      </c>
      <c r="E40" s="39">
        <v>212</v>
      </c>
      <c r="F40" s="16">
        <f>B40/$B$8*100</f>
        <v>0.013529826975538284</v>
      </c>
      <c r="G40" s="16">
        <f>C40/$C$8*100</f>
        <v>0.0022717036592207465</v>
      </c>
      <c r="H40" s="16">
        <f>D40/$D$8*100</f>
        <v>0.16996077527885867</v>
      </c>
      <c r="I40" s="40">
        <f>E40/$E$8*100</f>
        <v>0.02034490369759028</v>
      </c>
      <c r="J40" s="15">
        <v>67</v>
      </c>
      <c r="K40" s="15">
        <v>11</v>
      </c>
      <c r="L40" s="15">
        <v>844</v>
      </c>
      <c r="M40" s="39">
        <v>89</v>
      </c>
      <c r="N40" s="31">
        <f>J40/$J$8*100</f>
        <v>0.006586922304793608</v>
      </c>
      <c r="O40" s="31">
        <f>K40/$K$8*100</f>
        <v>0.0010301091541118212</v>
      </c>
      <c r="P40" s="31">
        <f>L40/$L$8*100</f>
        <v>0.07816957240132481</v>
      </c>
      <c r="Q40" s="42">
        <f>M40/$M$8*100</f>
        <v>0.008153453491418718</v>
      </c>
      <c r="R40" s="42">
        <f>E40/M40*100</f>
        <v>238.20224719101125</v>
      </c>
    </row>
    <row r="41" spans="1:18" ht="14.25">
      <c r="A41" s="46" t="s">
        <v>91</v>
      </c>
      <c r="B41" s="3">
        <f>SUM(B33:B38)</f>
        <v>22069</v>
      </c>
      <c r="C41" s="3">
        <f aca="true" t="shared" si="18" ref="C41:H41">SUM(C33:C38)</f>
        <v>34899</v>
      </c>
      <c r="D41" s="3">
        <f t="shared" si="18"/>
        <v>43219</v>
      </c>
      <c r="E41" s="41">
        <f t="shared" si="18"/>
        <v>51373</v>
      </c>
      <c r="F41" s="16">
        <f>B41/$B$8*100</f>
        <v>2.3146492366135996</v>
      </c>
      <c r="G41" s="47">
        <f t="shared" si="18"/>
        <v>3.4469646088323835</v>
      </c>
      <c r="H41" s="47">
        <f t="shared" si="18"/>
        <v>4.2191468964830525</v>
      </c>
      <c r="I41" s="40">
        <f>E41/$E$8*100</f>
        <v>4.930088385171253</v>
      </c>
      <c r="J41" s="15">
        <f>SUM(J33:J38)</f>
        <v>35963</v>
      </c>
      <c r="K41" s="15">
        <f>SUM(K33:K38)</f>
        <v>57131</v>
      </c>
      <c r="L41" s="15">
        <f>SUM(L33:L38)</f>
        <v>73236</v>
      </c>
      <c r="M41" s="39">
        <f>SUM(M33:M38)</f>
        <v>90471</v>
      </c>
      <c r="N41" s="31">
        <f>J41/$J$8*100</f>
        <v>3.535604281302874</v>
      </c>
      <c r="O41" s="31">
        <f>K41/$K$8*100</f>
        <v>5.350106007596587</v>
      </c>
      <c r="P41" s="31">
        <f>L41/$L$8*100</f>
        <v>6.782970147373725</v>
      </c>
      <c r="Q41" s="42">
        <f>M41/$M$8*100</f>
        <v>8.288214503619585</v>
      </c>
      <c r="R41" s="42">
        <f>E41/M41*100</f>
        <v>56.78394181560942</v>
      </c>
    </row>
    <row r="42" spans="2:17" ht="14.25">
      <c r="B42" s="43"/>
      <c r="C42" s="15"/>
      <c r="D42" s="15"/>
      <c r="E42" s="39"/>
      <c r="F42" s="16"/>
      <c r="G42" s="16"/>
      <c r="H42" s="16"/>
      <c r="I42" s="40"/>
      <c r="J42" s="15"/>
      <c r="K42" s="15"/>
      <c r="L42" s="15"/>
      <c r="M42" s="39"/>
      <c r="N42" s="31"/>
      <c r="O42" s="31"/>
      <c r="P42" s="31"/>
      <c r="Q42" s="42"/>
    </row>
    <row r="43" spans="1:17" ht="14.25">
      <c r="A43" s="33" t="s">
        <v>78</v>
      </c>
      <c r="B43" s="48">
        <v>38.11830421488892</v>
      </c>
      <c r="C43" s="16">
        <v>34.78746508545188</v>
      </c>
      <c r="D43" s="16">
        <v>31.51883428110789</v>
      </c>
      <c r="E43" s="40">
        <v>28.137927257108096</v>
      </c>
      <c r="F43" s="45" t="s">
        <v>79</v>
      </c>
      <c r="G43" s="49" t="s">
        <v>79</v>
      </c>
      <c r="H43" s="49" t="s">
        <v>79</v>
      </c>
      <c r="I43" s="45" t="s">
        <v>79</v>
      </c>
      <c r="J43" s="47">
        <v>34.038805882525615</v>
      </c>
      <c r="K43" s="16">
        <v>32.43523762974038</v>
      </c>
      <c r="L43" s="16">
        <v>29.755661200845484</v>
      </c>
      <c r="M43" s="40">
        <v>27.139864398285603</v>
      </c>
      <c r="N43" s="50" t="s">
        <v>79</v>
      </c>
      <c r="O43" s="50" t="s">
        <v>79</v>
      </c>
      <c r="P43" s="50" t="s">
        <v>79</v>
      </c>
      <c r="Q43" s="50" t="s">
        <v>79</v>
      </c>
    </row>
    <row r="44" spans="1:17" ht="14.25">
      <c r="A44" t="s">
        <v>80</v>
      </c>
      <c r="B44" s="48">
        <v>12.053161442359341</v>
      </c>
      <c r="C44" s="16">
        <v>14.994910760782085</v>
      </c>
      <c r="D44" s="16">
        <v>17.819622000052572</v>
      </c>
      <c r="E44" s="40">
        <v>22.026244403893998</v>
      </c>
      <c r="F44" s="49" t="s">
        <v>79</v>
      </c>
      <c r="G44" s="49" t="s">
        <v>79</v>
      </c>
      <c r="H44" s="49" t="s">
        <v>79</v>
      </c>
      <c r="I44" s="45" t="s">
        <v>79</v>
      </c>
      <c r="J44" s="16">
        <v>15.240555376170487</v>
      </c>
      <c r="K44" s="16">
        <v>21.073430896178948</v>
      </c>
      <c r="L44" s="16">
        <v>25.90265403732533</v>
      </c>
      <c r="M44" s="40">
        <v>31.869170859908337</v>
      </c>
      <c r="N44" s="50" t="s">
        <v>79</v>
      </c>
      <c r="O44" s="50" t="s">
        <v>79</v>
      </c>
      <c r="P44" s="50" t="s">
        <v>79</v>
      </c>
      <c r="Q44" s="50" t="s">
        <v>79</v>
      </c>
    </row>
    <row r="45" spans="1:17" ht="14.25">
      <c r="A45" t="s">
        <v>81</v>
      </c>
      <c r="B45" s="48">
        <v>31.620403086167208</v>
      </c>
      <c r="C45" s="16">
        <v>43.104350155863926</v>
      </c>
      <c r="D45" s="16">
        <v>56.53642466953005</v>
      </c>
      <c r="E45" s="40">
        <v>78.27955557149224</v>
      </c>
      <c r="F45" s="49" t="s">
        <v>79</v>
      </c>
      <c r="G45" s="49" t="s">
        <v>79</v>
      </c>
      <c r="H45" s="49" t="s">
        <v>79</v>
      </c>
      <c r="I45" s="45" t="s">
        <v>79</v>
      </c>
      <c r="J45" s="16">
        <v>44.774060020696794</v>
      </c>
      <c r="K45" s="16">
        <v>64.9707923732194</v>
      </c>
      <c r="L45" s="16">
        <v>87.05117947971974</v>
      </c>
      <c r="M45" s="40">
        <v>117.4256819865374</v>
      </c>
      <c r="N45" s="50" t="s">
        <v>79</v>
      </c>
      <c r="O45" s="50" t="s">
        <v>79</v>
      </c>
      <c r="P45" s="50" t="s">
        <v>79</v>
      </c>
      <c r="Q45" s="50" t="s">
        <v>79</v>
      </c>
    </row>
    <row r="46" spans="1:17" ht="14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8" ht="14.25">
      <c r="A47" s="33" t="s">
        <v>82</v>
      </c>
      <c r="B47" s="2"/>
      <c r="J47" s="2"/>
      <c r="R47" s="276"/>
    </row>
    <row r="48" spans="1:10" ht="14.25">
      <c r="A48" s="33" t="s">
        <v>92</v>
      </c>
      <c r="B48" s="2"/>
      <c r="J48" s="2"/>
    </row>
    <row r="49" spans="1:2" ht="14.25">
      <c r="A49" s="33" t="s">
        <v>93</v>
      </c>
      <c r="B49" s="2"/>
    </row>
    <row r="50" spans="1:2" ht="14.25">
      <c r="A50" s="33" t="s">
        <v>94</v>
      </c>
      <c r="B50" s="2"/>
    </row>
    <row r="51" spans="1:2" ht="14.25">
      <c r="A51" s="33" t="s">
        <v>86</v>
      </c>
      <c r="B51" s="2"/>
    </row>
  </sheetData>
  <printOptions/>
  <pageMargins left="0.5905511811023623" right="0" top="0.5905511811023623" bottom="0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8.796875" defaultRowHeight="15"/>
  <cols>
    <col min="1" max="1" width="17" style="52" customWidth="1"/>
    <col min="2" max="7" width="9.69921875" style="52" customWidth="1"/>
    <col min="8" max="16384" width="11" style="0" customWidth="1"/>
  </cols>
  <sheetData>
    <row r="1" spans="1:7" ht="14.25">
      <c r="A1" s="290"/>
      <c r="B1"/>
      <c r="D1" s="51" t="s">
        <v>1</v>
      </c>
      <c r="E1" s="51" t="s">
        <v>1</v>
      </c>
      <c r="F1" s="51"/>
      <c r="G1" s="289"/>
    </row>
    <row r="4" ht="17.25">
      <c r="A4" s="53" t="s">
        <v>95</v>
      </c>
    </row>
    <row r="5" spans="1:7" ht="15" thickBot="1">
      <c r="A5" s="54"/>
      <c r="B5" s="54"/>
      <c r="C5" s="54"/>
      <c r="D5" s="54"/>
      <c r="E5" s="54"/>
      <c r="F5" s="54" t="s">
        <v>96</v>
      </c>
      <c r="G5" s="54"/>
    </row>
    <row r="6" spans="1:7" ht="15" thickTop="1">
      <c r="A6" s="55" t="s">
        <v>97</v>
      </c>
      <c r="B6" s="56" t="s">
        <v>98</v>
      </c>
      <c r="C6" s="55">
        <v>7</v>
      </c>
      <c r="D6" s="55">
        <v>8</v>
      </c>
      <c r="E6" s="55">
        <v>9</v>
      </c>
      <c r="F6" s="319">
        <v>10</v>
      </c>
      <c r="G6" s="321">
        <v>11</v>
      </c>
    </row>
    <row r="7" spans="1:7" ht="24" customHeight="1">
      <c r="A7" s="359" t="s">
        <v>99</v>
      </c>
      <c r="B7" s="360">
        <f aca="true" t="shared" si="0" ref="B7:G7">SUM(B9,B13)</f>
        <v>6119</v>
      </c>
      <c r="C7" s="360">
        <f t="shared" si="0"/>
        <v>3354</v>
      </c>
      <c r="D7" s="360">
        <f t="shared" si="0"/>
        <v>2407</v>
      </c>
      <c r="E7" s="360">
        <f t="shared" si="0"/>
        <v>748</v>
      </c>
      <c r="F7" s="361">
        <f t="shared" si="0"/>
        <v>-740</v>
      </c>
      <c r="G7" s="361">
        <f t="shared" si="0"/>
        <v>-1807</v>
      </c>
    </row>
    <row r="8" spans="1:7" ht="9.75" customHeight="1">
      <c r="A8" s="359"/>
      <c r="B8" s="360"/>
      <c r="C8" s="360"/>
      <c r="D8" s="360"/>
      <c r="E8" s="360"/>
      <c r="F8" s="361"/>
      <c r="G8" s="361"/>
    </row>
    <row r="9" spans="1:8" ht="14.25">
      <c r="A9" s="57" t="s">
        <v>100</v>
      </c>
      <c r="B9" s="15">
        <v>5429</v>
      </c>
      <c r="C9" s="15">
        <v>3649</v>
      </c>
      <c r="D9" s="15">
        <v>3903</v>
      </c>
      <c r="E9" s="15">
        <v>3039</v>
      </c>
      <c r="F9" s="18">
        <v>2444</v>
      </c>
      <c r="G9" s="39">
        <f>G10-G11</f>
        <v>1388</v>
      </c>
      <c r="H9" s="67"/>
    </row>
    <row r="10" spans="1:7" ht="14.25">
      <c r="A10" s="58" t="s">
        <v>101</v>
      </c>
      <c r="B10" s="15">
        <v>22215</v>
      </c>
      <c r="C10" s="15">
        <v>21409</v>
      </c>
      <c r="D10" s="15">
        <v>21506</v>
      </c>
      <c r="E10" s="15">
        <v>20732</v>
      </c>
      <c r="F10" s="18">
        <v>20888</v>
      </c>
      <c r="G10" s="39">
        <v>20748</v>
      </c>
    </row>
    <row r="11" spans="1:7" ht="14.25">
      <c r="A11" s="58" t="s">
        <v>102</v>
      </c>
      <c r="B11" s="15">
        <v>16786</v>
      </c>
      <c r="C11" s="15">
        <v>17760</v>
      </c>
      <c r="D11" s="15">
        <v>17603</v>
      </c>
      <c r="E11" s="15">
        <v>17693</v>
      </c>
      <c r="F11" s="18">
        <v>18444</v>
      </c>
      <c r="G11" s="39">
        <v>19360</v>
      </c>
    </row>
    <row r="12" spans="1:7" ht="14.25">
      <c r="A12" s="59"/>
      <c r="B12" s="15"/>
      <c r="C12" s="15"/>
      <c r="D12" s="15"/>
      <c r="E12" s="15"/>
      <c r="F12" s="18"/>
      <c r="G12" s="39"/>
    </row>
    <row r="13" spans="1:8" ht="14.25">
      <c r="A13" s="57" t="s">
        <v>103</v>
      </c>
      <c r="B13" s="60">
        <v>690</v>
      </c>
      <c r="C13" s="60">
        <v>-295</v>
      </c>
      <c r="D13" s="60">
        <v>-1496</v>
      </c>
      <c r="E13" s="60">
        <v>-2291</v>
      </c>
      <c r="F13" s="320">
        <v>-3184</v>
      </c>
      <c r="G13" s="61">
        <f>G14-G15</f>
        <v>-3195</v>
      </c>
      <c r="H13" s="67"/>
    </row>
    <row r="14" spans="1:7" ht="14.25">
      <c r="A14" s="58" t="s">
        <v>104</v>
      </c>
      <c r="B14" s="15">
        <v>42580</v>
      </c>
      <c r="C14" s="15">
        <v>46281</v>
      </c>
      <c r="D14" s="15">
        <v>41104</v>
      </c>
      <c r="E14" s="15">
        <v>40671</v>
      </c>
      <c r="F14" s="18">
        <v>40017</v>
      </c>
      <c r="G14" s="39">
        <v>39008</v>
      </c>
    </row>
    <row r="15" spans="1:7" ht="14.25">
      <c r="A15" s="58" t="s">
        <v>105</v>
      </c>
      <c r="B15" s="15">
        <v>41890</v>
      </c>
      <c r="C15" s="15">
        <v>46576</v>
      </c>
      <c r="D15" s="15">
        <v>42600</v>
      </c>
      <c r="E15" s="15">
        <v>42962</v>
      </c>
      <c r="F15" s="18">
        <v>43201</v>
      </c>
      <c r="G15" s="39">
        <v>42203</v>
      </c>
    </row>
    <row r="16" spans="1:7" ht="14.25">
      <c r="A16" s="59"/>
      <c r="B16" s="15"/>
      <c r="C16" s="15"/>
      <c r="D16" s="15"/>
      <c r="E16" s="15"/>
      <c r="F16" s="18"/>
      <c r="G16" s="39"/>
    </row>
    <row r="17" spans="1:7" ht="14.25">
      <c r="A17" s="59" t="s">
        <v>106</v>
      </c>
      <c r="B17" s="15">
        <v>11703</v>
      </c>
      <c r="C17" s="15">
        <v>12070</v>
      </c>
      <c r="D17" s="15">
        <v>12133</v>
      </c>
      <c r="E17" s="15">
        <v>12049</v>
      </c>
      <c r="F17" s="18">
        <v>11913</v>
      </c>
      <c r="G17" s="39">
        <v>11613</v>
      </c>
    </row>
    <row r="18" spans="1:7" ht="14.25">
      <c r="A18" s="59" t="s">
        <v>107</v>
      </c>
      <c r="B18" s="15">
        <v>2798</v>
      </c>
      <c r="C18" s="15">
        <v>2903</v>
      </c>
      <c r="D18" s="15">
        <v>2966</v>
      </c>
      <c r="E18" s="15">
        <v>3257</v>
      </c>
      <c r="F18" s="18">
        <v>3624</v>
      </c>
      <c r="G18" s="39">
        <v>3686</v>
      </c>
    </row>
    <row r="19" spans="1:7" ht="14.25">
      <c r="A19" s="62"/>
      <c r="B19" s="63"/>
      <c r="C19" s="63"/>
      <c r="D19" s="63"/>
      <c r="E19" s="63"/>
      <c r="F19" s="21"/>
      <c r="G19" s="63"/>
    </row>
    <row r="20" ht="14.25">
      <c r="A20" s="51" t="s">
        <v>108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J1" sqref="J1"/>
    </sheetView>
  </sheetViews>
  <sheetFormatPr defaultColWidth="8.796875" defaultRowHeight="15"/>
  <cols>
    <col min="1" max="1" width="15.09765625" style="0" customWidth="1"/>
    <col min="2" max="10" width="8.8984375" style="0" customWidth="1"/>
    <col min="11" max="20" width="8.09765625" style="0" customWidth="1"/>
    <col min="21" max="16384" width="11" style="0" customWidth="1"/>
  </cols>
  <sheetData>
    <row r="1" spans="8:11" ht="14.25">
      <c r="H1" t="s">
        <v>1</v>
      </c>
      <c r="J1" s="50"/>
      <c r="K1" s="50"/>
    </row>
    <row r="3" ht="14.25">
      <c r="A3" s="4" t="s">
        <v>109</v>
      </c>
    </row>
    <row r="4" spans="1:10" ht="15" thickBot="1">
      <c r="A4" s="5"/>
      <c r="B4" s="5"/>
      <c r="C4" s="5"/>
      <c r="D4" s="5"/>
      <c r="E4" s="5"/>
      <c r="F4" s="5"/>
      <c r="G4" s="5"/>
      <c r="H4" s="5"/>
      <c r="I4" s="5"/>
      <c r="J4" s="64" t="s">
        <v>110</v>
      </c>
    </row>
    <row r="5" spans="1:10" ht="15" thickTop="1">
      <c r="A5" s="11" t="s">
        <v>111</v>
      </c>
      <c r="B5" s="35" t="s">
        <v>112</v>
      </c>
      <c r="C5" s="11" t="s">
        <v>12</v>
      </c>
      <c r="D5" s="11" t="s">
        <v>113</v>
      </c>
      <c r="E5" s="11" t="s">
        <v>114</v>
      </c>
      <c r="F5" s="11" t="s">
        <v>115</v>
      </c>
      <c r="G5" s="11" t="s">
        <v>116</v>
      </c>
      <c r="H5" s="11" t="s">
        <v>117</v>
      </c>
      <c r="I5" s="11" t="s">
        <v>118</v>
      </c>
      <c r="J5" s="13" t="s">
        <v>14</v>
      </c>
    </row>
    <row r="6" spans="1:10" ht="14.25">
      <c r="A6" s="6"/>
      <c r="J6" s="2"/>
    </row>
    <row r="7" spans="1:10" ht="14.25">
      <c r="A7" s="29" t="s">
        <v>119</v>
      </c>
      <c r="B7" s="15">
        <f aca="true" t="shared" si="0" ref="B7:B17">SUM(C7:J7)</f>
        <v>74724</v>
      </c>
      <c r="C7" s="15">
        <f>SUM(C8:C17)</f>
        <v>11164</v>
      </c>
      <c r="D7" s="15">
        <f>SUM(D8:D17)</f>
        <v>5428</v>
      </c>
      <c r="E7" s="15">
        <f aca="true" t="shared" si="1" ref="E7:J7">SUM(E8:E17)</f>
        <v>29939</v>
      </c>
      <c r="F7" s="15">
        <f t="shared" si="1"/>
        <v>13770</v>
      </c>
      <c r="G7" s="15">
        <f t="shared" si="1"/>
        <v>6599</v>
      </c>
      <c r="H7" s="15">
        <f>SUM(H8:H17)</f>
        <v>4339</v>
      </c>
      <c r="I7" s="15">
        <f t="shared" si="1"/>
        <v>1129</v>
      </c>
      <c r="J7" s="15">
        <f t="shared" si="1"/>
        <v>2356</v>
      </c>
    </row>
    <row r="8" spans="1:10" ht="14.25">
      <c r="A8" s="28" t="s">
        <v>120</v>
      </c>
      <c r="B8" s="15">
        <f t="shared" si="0"/>
        <v>4821</v>
      </c>
      <c r="C8" s="15">
        <f>91+155</f>
        <v>246</v>
      </c>
      <c r="D8" s="15">
        <v>1913</v>
      </c>
      <c r="E8" s="15">
        <v>2416</v>
      </c>
      <c r="F8" s="15">
        <v>151</v>
      </c>
      <c r="G8" s="15">
        <v>72</v>
      </c>
      <c r="H8" s="15">
        <v>16</v>
      </c>
      <c r="I8" s="15">
        <v>2</v>
      </c>
      <c r="J8" s="3">
        <v>5</v>
      </c>
    </row>
    <row r="9" spans="1:10" ht="14.25">
      <c r="A9" s="28" t="s">
        <v>121</v>
      </c>
      <c r="B9" s="15">
        <f t="shared" si="0"/>
        <v>21668</v>
      </c>
      <c r="C9" s="15">
        <f>2818+1834</f>
        <v>4652</v>
      </c>
      <c r="D9" s="15">
        <v>390</v>
      </c>
      <c r="E9" s="15">
        <v>6081</v>
      </c>
      <c r="F9" s="15">
        <v>6026</v>
      </c>
      <c r="G9" s="15">
        <v>2820</v>
      </c>
      <c r="H9" s="15">
        <v>1552</v>
      </c>
      <c r="I9" s="15">
        <v>95</v>
      </c>
      <c r="J9" s="3">
        <v>52</v>
      </c>
    </row>
    <row r="10" spans="1:10" ht="14.25">
      <c r="A10" s="28" t="s">
        <v>122</v>
      </c>
      <c r="B10" s="15">
        <f t="shared" si="0"/>
        <v>4881</v>
      </c>
      <c r="C10" s="15">
        <f>398+148</f>
        <v>546</v>
      </c>
      <c r="D10" s="15">
        <v>276</v>
      </c>
      <c r="E10" s="15">
        <v>2269</v>
      </c>
      <c r="F10" s="15">
        <v>942</v>
      </c>
      <c r="G10" s="15">
        <v>460</v>
      </c>
      <c r="H10" s="15">
        <v>309</v>
      </c>
      <c r="I10" s="15">
        <v>38</v>
      </c>
      <c r="J10" s="3">
        <v>41</v>
      </c>
    </row>
    <row r="11" spans="1:10" ht="14.25">
      <c r="A11" s="28" t="s">
        <v>123</v>
      </c>
      <c r="B11" s="15">
        <f t="shared" si="0"/>
        <v>6771</v>
      </c>
      <c r="C11" s="15">
        <f>124+47</f>
        <v>171</v>
      </c>
      <c r="D11" s="15">
        <v>723</v>
      </c>
      <c r="E11" s="15">
        <v>4781</v>
      </c>
      <c r="F11" s="15">
        <v>659</v>
      </c>
      <c r="G11" s="15">
        <v>255</v>
      </c>
      <c r="H11" s="15">
        <v>142</v>
      </c>
      <c r="I11" s="15">
        <v>17</v>
      </c>
      <c r="J11" s="3">
        <v>23</v>
      </c>
    </row>
    <row r="12" spans="1:10" ht="14.25">
      <c r="A12" s="28" t="s">
        <v>124</v>
      </c>
      <c r="B12" s="15">
        <f t="shared" si="0"/>
        <v>2658</v>
      </c>
      <c r="C12" s="15">
        <f>57+23</f>
        <v>80</v>
      </c>
      <c r="D12" s="15">
        <v>270</v>
      </c>
      <c r="E12" s="15">
        <v>1328</v>
      </c>
      <c r="F12" s="15">
        <v>292</v>
      </c>
      <c r="G12" s="15">
        <v>150</v>
      </c>
      <c r="H12" s="15">
        <v>235</v>
      </c>
      <c r="I12" s="15">
        <v>205</v>
      </c>
      <c r="J12" s="3">
        <v>98</v>
      </c>
    </row>
    <row r="13" spans="1:10" ht="14.25">
      <c r="A13" s="28" t="s">
        <v>106</v>
      </c>
      <c r="B13" s="15">
        <f t="shared" si="0"/>
        <v>6837</v>
      </c>
      <c r="C13" s="15">
        <f>89+84</f>
        <v>173</v>
      </c>
      <c r="D13" s="15">
        <v>297</v>
      </c>
      <c r="E13" s="15">
        <v>4927</v>
      </c>
      <c r="F13" s="15">
        <v>1189</v>
      </c>
      <c r="G13" s="15">
        <v>185</v>
      </c>
      <c r="H13" s="15">
        <v>51</v>
      </c>
      <c r="I13" s="15">
        <v>10</v>
      </c>
      <c r="J13" s="3">
        <v>5</v>
      </c>
    </row>
    <row r="14" spans="1:10" ht="15.75" customHeight="1">
      <c r="A14" s="28" t="s">
        <v>125</v>
      </c>
      <c r="B14" s="15">
        <f t="shared" si="0"/>
        <v>9057</v>
      </c>
      <c r="C14" s="18">
        <f>1305+613</f>
        <v>1918</v>
      </c>
      <c r="D14" s="15">
        <v>423</v>
      </c>
      <c r="E14" s="15">
        <v>2488</v>
      </c>
      <c r="F14" s="15">
        <v>1748</v>
      </c>
      <c r="G14" s="15">
        <v>974</v>
      </c>
      <c r="H14" s="15">
        <v>766</v>
      </c>
      <c r="I14" s="15">
        <v>271</v>
      </c>
      <c r="J14" s="3">
        <v>469</v>
      </c>
    </row>
    <row r="15" spans="1:10" ht="14.25">
      <c r="A15" s="28" t="s">
        <v>126</v>
      </c>
      <c r="B15" s="15">
        <f t="shared" si="0"/>
        <v>4941</v>
      </c>
      <c r="C15" s="15">
        <f>884+484</f>
        <v>1368</v>
      </c>
      <c r="D15" s="15">
        <v>261</v>
      </c>
      <c r="E15" s="15">
        <v>1542</v>
      </c>
      <c r="F15" s="15">
        <v>911</v>
      </c>
      <c r="G15" s="15">
        <v>428</v>
      </c>
      <c r="H15" s="15">
        <v>179</v>
      </c>
      <c r="I15" s="15">
        <v>67</v>
      </c>
      <c r="J15" s="3">
        <v>185</v>
      </c>
    </row>
    <row r="16" spans="1:10" ht="14.25">
      <c r="A16" s="28" t="s">
        <v>127</v>
      </c>
      <c r="B16" s="15">
        <f t="shared" si="0"/>
        <v>11849</v>
      </c>
      <c r="C16" s="15">
        <f>1077+735</f>
        <v>1812</v>
      </c>
      <c r="D16" s="15">
        <v>799</v>
      </c>
      <c r="E16" s="15">
        <v>3713</v>
      </c>
      <c r="F16" s="15">
        <v>1647</v>
      </c>
      <c r="G16" s="15">
        <v>1134</v>
      </c>
      <c r="H16" s="15">
        <v>960</v>
      </c>
      <c r="I16" s="15">
        <v>392</v>
      </c>
      <c r="J16" s="3">
        <v>1392</v>
      </c>
    </row>
    <row r="17" spans="1:10" ht="14.25">
      <c r="A17" s="28" t="s">
        <v>128</v>
      </c>
      <c r="B17" s="15">
        <f t="shared" si="0"/>
        <v>1241</v>
      </c>
      <c r="C17" s="18">
        <f>119+79</f>
        <v>198</v>
      </c>
      <c r="D17" s="15">
        <v>76</v>
      </c>
      <c r="E17" s="15">
        <v>394</v>
      </c>
      <c r="F17" s="15">
        <v>205</v>
      </c>
      <c r="G17" s="15">
        <v>121</v>
      </c>
      <c r="H17" s="15">
        <v>129</v>
      </c>
      <c r="I17" s="15">
        <v>32</v>
      </c>
      <c r="J17" s="3">
        <v>86</v>
      </c>
    </row>
    <row r="18" spans="1:10" ht="15" thickBot="1">
      <c r="A18" s="82"/>
      <c r="B18" s="385"/>
      <c r="C18" s="385"/>
      <c r="D18" s="385"/>
      <c r="E18" s="385"/>
      <c r="F18" s="385"/>
      <c r="G18" s="385"/>
      <c r="H18" s="385"/>
      <c r="I18" s="385"/>
      <c r="J18" s="385"/>
    </row>
    <row r="19" spans="1:10" ht="15" thickTop="1">
      <c r="A19" s="11" t="s">
        <v>111</v>
      </c>
      <c r="B19" s="35" t="s">
        <v>112</v>
      </c>
      <c r="C19" s="11" t="s">
        <v>12</v>
      </c>
      <c r="D19" s="11" t="s">
        <v>113</v>
      </c>
      <c r="E19" s="11" t="s">
        <v>114</v>
      </c>
      <c r="F19" s="11" t="s">
        <v>115</v>
      </c>
      <c r="G19" s="11" t="s">
        <v>116</v>
      </c>
      <c r="H19" s="11" t="s">
        <v>117</v>
      </c>
      <c r="I19" s="11" t="s">
        <v>118</v>
      </c>
      <c r="J19" s="13" t="s">
        <v>14</v>
      </c>
    </row>
    <row r="20" spans="1:10" ht="20.25" customHeight="1">
      <c r="A20" s="29" t="s">
        <v>129</v>
      </c>
      <c r="B20" s="3">
        <f aca="true" t="shared" si="2" ref="B20:B30">SUM(C20:J20)</f>
        <v>77913</v>
      </c>
      <c r="C20" s="370">
        <f>SUM(C21:C30)</f>
        <v>10899</v>
      </c>
      <c r="D20" s="370">
        <f aca="true" t="shared" si="3" ref="D20:J20">SUM(D21:D30)</f>
        <v>9827</v>
      </c>
      <c r="E20" s="370">
        <f t="shared" si="3"/>
        <v>30109</v>
      </c>
      <c r="F20" s="370">
        <f t="shared" si="3"/>
        <v>13325</v>
      </c>
      <c r="G20" s="370">
        <f t="shared" si="3"/>
        <v>6402</v>
      </c>
      <c r="H20" s="370">
        <f t="shared" si="3"/>
        <v>4107</v>
      </c>
      <c r="I20" s="370">
        <f t="shared" si="3"/>
        <v>875</v>
      </c>
      <c r="J20" s="370">
        <f t="shared" si="3"/>
        <v>2369</v>
      </c>
    </row>
    <row r="21" spans="1:10" ht="14.25">
      <c r="A21" s="28" t="s">
        <v>120</v>
      </c>
      <c r="B21" s="3">
        <f t="shared" si="2"/>
        <v>8299</v>
      </c>
      <c r="C21" s="3">
        <f>102+154</f>
        <v>256</v>
      </c>
      <c r="D21" s="3">
        <v>4996</v>
      </c>
      <c r="E21" s="3">
        <v>2808</v>
      </c>
      <c r="F21" s="3">
        <v>134</v>
      </c>
      <c r="G21" s="3">
        <v>75</v>
      </c>
      <c r="H21" s="3">
        <v>25</v>
      </c>
      <c r="I21" s="3">
        <v>1</v>
      </c>
      <c r="J21" s="3">
        <v>4</v>
      </c>
    </row>
    <row r="22" spans="1:10" ht="14.25">
      <c r="A22" s="28" t="s">
        <v>121</v>
      </c>
      <c r="B22" s="3">
        <f t="shared" si="2"/>
        <v>21431</v>
      </c>
      <c r="C22" s="3">
        <f>2889+1907</f>
        <v>4796</v>
      </c>
      <c r="D22" s="3">
        <v>364</v>
      </c>
      <c r="E22" s="3">
        <v>5719</v>
      </c>
      <c r="F22" s="3">
        <v>5865</v>
      </c>
      <c r="G22" s="3">
        <v>2891</v>
      </c>
      <c r="H22" s="3">
        <v>1643</v>
      </c>
      <c r="I22" s="3">
        <v>99</v>
      </c>
      <c r="J22" s="3">
        <v>54</v>
      </c>
    </row>
    <row r="23" spans="1:10" ht="14.25">
      <c r="A23" s="28" t="s">
        <v>122</v>
      </c>
      <c r="B23" s="3">
        <f t="shared" si="2"/>
        <v>4155</v>
      </c>
      <c r="C23" s="3">
        <f>368+151</f>
        <v>519</v>
      </c>
      <c r="D23" s="3">
        <v>169</v>
      </c>
      <c r="E23" s="3">
        <v>2011</v>
      </c>
      <c r="F23" s="3">
        <v>815</v>
      </c>
      <c r="G23" s="3">
        <v>345</v>
      </c>
      <c r="H23" s="3">
        <v>239</v>
      </c>
      <c r="I23" s="3">
        <v>34</v>
      </c>
      <c r="J23" s="3">
        <v>23</v>
      </c>
    </row>
    <row r="24" spans="1:10" ht="14.25">
      <c r="A24" s="28" t="s">
        <v>123</v>
      </c>
      <c r="B24" s="3">
        <f t="shared" si="2"/>
        <v>8648</v>
      </c>
      <c r="C24" s="3">
        <f>89+36</f>
        <v>125</v>
      </c>
      <c r="D24" s="3">
        <v>2369</v>
      </c>
      <c r="E24" s="3">
        <v>5475</v>
      </c>
      <c r="F24" s="3">
        <v>356</v>
      </c>
      <c r="G24" s="3">
        <v>175</v>
      </c>
      <c r="H24" s="3">
        <v>113</v>
      </c>
      <c r="I24" s="3">
        <v>19</v>
      </c>
      <c r="J24" s="3">
        <v>16</v>
      </c>
    </row>
    <row r="25" spans="1:10" ht="14.25">
      <c r="A25" s="28" t="s">
        <v>124</v>
      </c>
      <c r="B25" s="3">
        <f t="shared" si="2"/>
        <v>1320</v>
      </c>
      <c r="C25" s="3">
        <f>37+16</f>
        <v>53</v>
      </c>
      <c r="D25" s="3">
        <v>66</v>
      </c>
      <c r="E25" s="3">
        <v>702</v>
      </c>
      <c r="F25" s="3">
        <v>142</v>
      </c>
      <c r="G25" s="3">
        <v>74</v>
      </c>
      <c r="H25" s="3">
        <v>141</v>
      </c>
      <c r="I25" s="3">
        <v>101</v>
      </c>
      <c r="J25" s="3">
        <v>41</v>
      </c>
    </row>
    <row r="26" spans="1:10" ht="14.25">
      <c r="A26" s="28" t="s">
        <v>106</v>
      </c>
      <c r="B26" s="3">
        <f t="shared" si="2"/>
        <v>6711</v>
      </c>
      <c r="C26" s="3">
        <f>100+79</f>
        <v>179</v>
      </c>
      <c r="D26" s="3">
        <v>317</v>
      </c>
      <c r="E26" s="3">
        <v>4874</v>
      </c>
      <c r="F26" s="3">
        <v>1124</v>
      </c>
      <c r="G26" s="3">
        <v>156</v>
      </c>
      <c r="H26" s="3">
        <v>46</v>
      </c>
      <c r="I26" s="3">
        <v>6</v>
      </c>
      <c r="J26" s="3">
        <v>9</v>
      </c>
    </row>
    <row r="27" spans="1:10" ht="18" customHeight="1">
      <c r="A27" s="28" t="s">
        <v>125</v>
      </c>
      <c r="B27" s="3">
        <f t="shared" si="2"/>
        <v>8609</v>
      </c>
      <c r="C27" s="3">
        <f>1283+600</f>
        <v>1883</v>
      </c>
      <c r="D27" s="3">
        <v>417</v>
      </c>
      <c r="E27" s="3">
        <v>2403</v>
      </c>
      <c r="F27" s="3">
        <v>1740</v>
      </c>
      <c r="G27" s="3">
        <v>943</v>
      </c>
      <c r="H27" s="3">
        <v>645</v>
      </c>
      <c r="I27" s="3">
        <v>188</v>
      </c>
      <c r="J27" s="3">
        <v>390</v>
      </c>
    </row>
    <row r="28" spans="1:10" ht="14.25">
      <c r="A28" s="28" t="s">
        <v>126</v>
      </c>
      <c r="B28" s="3">
        <f t="shared" si="2"/>
        <v>4009</v>
      </c>
      <c r="C28" s="3">
        <f>739+404</f>
        <v>1143</v>
      </c>
      <c r="D28" s="3">
        <v>202</v>
      </c>
      <c r="E28" s="3">
        <v>1161</v>
      </c>
      <c r="F28" s="3">
        <v>729</v>
      </c>
      <c r="G28" s="3">
        <v>357</v>
      </c>
      <c r="H28" s="3">
        <v>129</v>
      </c>
      <c r="I28" s="3">
        <v>54</v>
      </c>
      <c r="J28" s="3">
        <v>234</v>
      </c>
    </row>
    <row r="29" spans="1:10" ht="14.25">
      <c r="A29" s="28" t="s">
        <v>127</v>
      </c>
      <c r="B29" s="3">
        <f t="shared" si="2"/>
        <v>10647</v>
      </c>
      <c r="C29" s="3">
        <f>975+650</f>
        <v>1625</v>
      </c>
      <c r="D29" s="3">
        <v>716</v>
      </c>
      <c r="E29" s="3">
        <v>3151</v>
      </c>
      <c r="F29" s="3">
        <v>1424</v>
      </c>
      <c r="G29" s="3">
        <v>1002</v>
      </c>
      <c r="H29" s="3">
        <v>897</v>
      </c>
      <c r="I29" s="3">
        <v>325</v>
      </c>
      <c r="J29" s="3">
        <v>1507</v>
      </c>
    </row>
    <row r="30" spans="1:10" ht="14.25">
      <c r="A30" s="28" t="s">
        <v>128</v>
      </c>
      <c r="B30" s="3">
        <f t="shared" si="2"/>
        <v>4084</v>
      </c>
      <c r="C30" s="3">
        <f>180+140</f>
        <v>320</v>
      </c>
      <c r="D30" s="3">
        <v>211</v>
      </c>
      <c r="E30" s="3">
        <v>1805</v>
      </c>
      <c r="F30" s="3">
        <v>996</v>
      </c>
      <c r="G30" s="3">
        <v>384</v>
      </c>
      <c r="H30" s="3">
        <v>229</v>
      </c>
      <c r="I30" s="3">
        <v>48</v>
      </c>
      <c r="J30" s="3">
        <v>91</v>
      </c>
    </row>
    <row r="31" spans="1:10" ht="14.25">
      <c r="A31" s="65"/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4.25">
      <c r="A32" s="268" t="s">
        <v>130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268" t="s">
        <v>131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268" t="s">
        <v>132</v>
      </c>
      <c r="B34" s="2"/>
      <c r="C34" s="2"/>
      <c r="D34" s="2"/>
      <c r="E34" s="2"/>
      <c r="F34" s="2"/>
      <c r="G34" s="2"/>
      <c r="H34" s="2"/>
      <c r="I34" s="2"/>
      <c r="J34" s="2"/>
    </row>
    <row r="35" ht="14.25">
      <c r="A35" t="s">
        <v>133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796875" defaultRowHeight="15"/>
  <cols>
    <col min="1" max="1" width="13" style="0" customWidth="1"/>
    <col min="2" max="2" width="8.5" style="0" customWidth="1"/>
    <col min="3" max="3" width="8.09765625" style="0" customWidth="1"/>
    <col min="4" max="4" width="8" style="0" customWidth="1"/>
    <col min="5" max="5" width="8.3984375" style="0" customWidth="1"/>
    <col min="6" max="6" width="8.5" style="0" customWidth="1"/>
    <col min="7" max="7" width="8" style="0" customWidth="1"/>
    <col min="8" max="8" width="7.5" style="0" customWidth="1"/>
    <col min="9" max="9" width="7.59765625" style="0" customWidth="1"/>
    <col min="10" max="16384" width="11" style="0" customWidth="1"/>
  </cols>
  <sheetData>
    <row r="1" spans="1:9" ht="14.25">
      <c r="A1" s="291"/>
      <c r="I1" s="50"/>
    </row>
    <row r="3" ht="14.25">
      <c r="A3" s="4" t="s">
        <v>134</v>
      </c>
    </row>
    <row r="4" spans="1:9" ht="14.25">
      <c r="A4" s="24"/>
      <c r="B4" s="24"/>
      <c r="C4" s="24"/>
      <c r="D4" s="24"/>
      <c r="E4" s="24"/>
      <c r="F4" s="24"/>
      <c r="G4" s="24"/>
      <c r="H4" s="24"/>
      <c r="I4" s="24"/>
    </row>
    <row r="5" spans="1:9" ht="14.25">
      <c r="A5" s="68" t="s">
        <v>135</v>
      </c>
      <c r="B5" s="69" t="s">
        <v>9</v>
      </c>
      <c r="C5" s="68"/>
      <c r="D5" s="68"/>
      <c r="E5" s="68"/>
      <c r="F5" s="69" t="s">
        <v>10</v>
      </c>
      <c r="G5" s="68"/>
      <c r="H5" s="68"/>
      <c r="I5" s="68"/>
    </row>
    <row r="6" spans="1:9" ht="14.25">
      <c r="A6" s="7"/>
      <c r="B6" s="335" t="s">
        <v>136</v>
      </c>
      <c r="C6" s="335">
        <v>50</v>
      </c>
      <c r="D6" s="335">
        <v>60</v>
      </c>
      <c r="E6" s="336" t="s">
        <v>137</v>
      </c>
      <c r="F6" s="335" t="s">
        <v>136</v>
      </c>
      <c r="G6" s="335">
        <v>50</v>
      </c>
      <c r="H6" s="335">
        <v>60</v>
      </c>
      <c r="I6" s="337" t="s">
        <v>137</v>
      </c>
    </row>
    <row r="7" spans="1:2" ht="14.25">
      <c r="A7" s="70"/>
      <c r="B7" s="71"/>
    </row>
    <row r="8" spans="1:9" ht="14.25">
      <c r="A8" s="70" t="s">
        <v>138</v>
      </c>
      <c r="B8" s="72">
        <v>67.74</v>
      </c>
      <c r="C8" s="73">
        <v>71.79</v>
      </c>
      <c r="D8" s="73">
        <v>74.95</v>
      </c>
      <c r="E8" s="74">
        <v>76.7</v>
      </c>
      <c r="F8" s="73">
        <v>72.92</v>
      </c>
      <c r="G8" s="73">
        <v>77.01</v>
      </c>
      <c r="H8" s="73">
        <v>80.75</v>
      </c>
      <c r="I8" s="74">
        <v>83.22</v>
      </c>
    </row>
    <row r="9" spans="1:9" ht="14.25">
      <c r="A9" s="70"/>
      <c r="B9" s="72"/>
      <c r="C9" s="73"/>
      <c r="D9" s="73"/>
      <c r="E9" s="73"/>
      <c r="F9" s="73"/>
      <c r="G9" s="73"/>
      <c r="H9" s="73"/>
      <c r="I9" s="74"/>
    </row>
    <row r="10" spans="1:9" ht="14.25">
      <c r="A10" s="70" t="s">
        <v>139</v>
      </c>
      <c r="B10" s="72">
        <v>66.46</v>
      </c>
      <c r="C10" s="75">
        <v>70.71</v>
      </c>
      <c r="D10" s="76">
        <v>74.38</v>
      </c>
      <c r="E10" s="77">
        <v>76.47</v>
      </c>
      <c r="F10" s="73">
        <v>72.04</v>
      </c>
      <c r="G10" s="76">
        <v>76.35</v>
      </c>
      <c r="H10" s="76">
        <v>80.25</v>
      </c>
      <c r="I10" s="77">
        <v>82.93</v>
      </c>
    </row>
    <row r="11" spans="1:9" ht="14.25">
      <c r="A11" s="70"/>
      <c r="B11" s="72"/>
      <c r="C11" s="75"/>
      <c r="D11" s="76"/>
      <c r="E11" s="77"/>
      <c r="F11" s="73"/>
      <c r="G11" s="76" t="s">
        <v>1</v>
      </c>
      <c r="H11" s="76"/>
      <c r="I11" s="77" t="s">
        <v>1</v>
      </c>
    </row>
    <row r="12" spans="1:9" ht="14.25">
      <c r="A12" s="70">
        <v>5</v>
      </c>
      <c r="B12" s="72">
        <v>63.83</v>
      </c>
      <c r="C12" s="75">
        <v>66.98</v>
      </c>
      <c r="D12" s="76">
        <v>70.06</v>
      </c>
      <c r="E12" s="77">
        <v>71.98</v>
      </c>
      <c r="F12" s="73">
        <v>69.06</v>
      </c>
      <c r="G12" s="76">
        <v>72.42</v>
      </c>
      <c r="H12" s="76">
        <v>75.9</v>
      </c>
      <c r="I12" s="77">
        <v>78.4</v>
      </c>
    </row>
    <row r="13" spans="1:9" ht="14.25">
      <c r="A13" s="70">
        <v>10</v>
      </c>
      <c r="B13" s="72">
        <v>59.08</v>
      </c>
      <c r="C13" s="75">
        <v>62.15</v>
      </c>
      <c r="D13" s="76">
        <v>65.17</v>
      </c>
      <c r="E13" s="77">
        <v>67.03</v>
      </c>
      <c r="F13" s="73">
        <v>64.21</v>
      </c>
      <c r="G13" s="76">
        <v>67.53</v>
      </c>
      <c r="H13" s="76">
        <v>70.97</v>
      </c>
      <c r="I13" s="77">
        <v>73.45</v>
      </c>
    </row>
    <row r="14" spans="1:9" ht="14.25">
      <c r="A14" s="70">
        <v>15</v>
      </c>
      <c r="B14" s="72">
        <v>54.22</v>
      </c>
      <c r="C14" s="75">
        <v>57.27</v>
      </c>
      <c r="D14" s="76">
        <v>60.23</v>
      </c>
      <c r="E14" s="77">
        <v>62.08</v>
      </c>
      <c r="F14" s="73">
        <v>59.31</v>
      </c>
      <c r="G14" s="76">
        <v>62.59</v>
      </c>
      <c r="H14" s="76">
        <v>66.01</v>
      </c>
      <c r="I14" s="77">
        <v>68.49</v>
      </c>
    </row>
    <row r="15" spans="1:9" ht="14.25">
      <c r="A15" s="70">
        <v>20</v>
      </c>
      <c r="B15" s="72">
        <v>49.5</v>
      </c>
      <c r="C15" s="75">
        <v>52.55</v>
      </c>
      <c r="D15" s="76">
        <v>55.49</v>
      </c>
      <c r="E15" s="77">
        <v>57.27</v>
      </c>
      <c r="F15" s="73">
        <v>54.45</v>
      </c>
      <c r="G15" s="76">
        <v>57.69</v>
      </c>
      <c r="H15" s="76">
        <v>61.09</v>
      </c>
      <c r="I15" s="77">
        <v>63.58</v>
      </c>
    </row>
    <row r="16" spans="1:9" ht="14.25">
      <c r="A16" s="70">
        <v>25</v>
      </c>
      <c r="B16" s="72">
        <v>44.97</v>
      </c>
      <c r="C16" s="75">
        <v>47.9</v>
      </c>
      <c r="D16" s="76">
        <v>50.75</v>
      </c>
      <c r="E16" s="77">
        <v>52.47</v>
      </c>
      <c r="F16" s="73">
        <v>49.69</v>
      </c>
      <c r="G16" s="76">
        <v>52.87</v>
      </c>
      <c r="H16" s="76">
        <v>56.21</v>
      </c>
      <c r="I16" s="77">
        <v>58.67</v>
      </c>
    </row>
    <row r="17" spans="1:9" ht="14.25">
      <c r="A17" s="70"/>
      <c r="B17" s="72"/>
      <c r="C17" s="75"/>
      <c r="D17" s="76" t="s">
        <v>1</v>
      </c>
      <c r="E17" s="77"/>
      <c r="F17" s="73"/>
      <c r="G17" s="76"/>
      <c r="H17" s="76"/>
      <c r="I17" s="77"/>
    </row>
    <row r="18" spans="1:9" ht="14.25">
      <c r="A18" s="70">
        <v>30</v>
      </c>
      <c r="B18" s="72">
        <v>40.4</v>
      </c>
      <c r="C18" s="75">
        <v>43.18</v>
      </c>
      <c r="D18" s="76">
        <v>45.99</v>
      </c>
      <c r="E18" s="77">
        <v>47.67</v>
      </c>
      <c r="F18" s="73">
        <v>44.96</v>
      </c>
      <c r="G18" s="76">
        <v>48.06</v>
      </c>
      <c r="H18" s="76">
        <v>51.36</v>
      </c>
      <c r="I18" s="77">
        <v>53.77</v>
      </c>
    </row>
    <row r="19" spans="1:9" ht="14.25">
      <c r="A19" s="70">
        <v>35</v>
      </c>
      <c r="B19" s="72">
        <v>35.81</v>
      </c>
      <c r="C19" s="75">
        <v>38.47</v>
      </c>
      <c r="D19" s="76">
        <v>41.21</v>
      </c>
      <c r="E19" s="77">
        <v>42.87</v>
      </c>
      <c r="F19" s="73">
        <v>40.23</v>
      </c>
      <c r="G19" s="76">
        <v>43.25</v>
      </c>
      <c r="H19" s="76">
        <v>46.53</v>
      </c>
      <c r="I19" s="77">
        <v>48.91</v>
      </c>
    </row>
    <row r="20" spans="1:9" ht="14.25">
      <c r="A20" s="70">
        <v>40</v>
      </c>
      <c r="B20" s="72">
        <v>31.3</v>
      </c>
      <c r="C20" s="75">
        <v>33.91</v>
      </c>
      <c r="D20" s="76">
        <v>36.53</v>
      </c>
      <c r="E20" s="77">
        <v>38.12</v>
      </c>
      <c r="F20" s="73">
        <v>35.55</v>
      </c>
      <c r="G20" s="76">
        <v>38.49</v>
      </c>
      <c r="H20" s="76">
        <v>41.73</v>
      </c>
      <c r="I20" s="77">
        <v>44.08</v>
      </c>
    </row>
    <row r="21" spans="1:9" ht="14.25">
      <c r="A21" s="70">
        <v>45</v>
      </c>
      <c r="B21" s="72">
        <v>26.83</v>
      </c>
      <c r="C21" s="75">
        <v>29.47</v>
      </c>
      <c r="D21" s="76">
        <v>32</v>
      </c>
      <c r="E21" s="77">
        <v>33.45</v>
      </c>
      <c r="F21" s="73">
        <v>30.91</v>
      </c>
      <c r="G21" s="76">
        <v>33.79</v>
      </c>
      <c r="H21" s="76">
        <v>37</v>
      </c>
      <c r="I21" s="77">
        <v>39.31</v>
      </c>
    </row>
    <row r="22" spans="1:9" ht="14.25">
      <c r="A22" s="70">
        <v>50</v>
      </c>
      <c r="B22" s="72">
        <v>22.54</v>
      </c>
      <c r="C22" s="75">
        <v>25.14</v>
      </c>
      <c r="D22" s="76">
        <v>27.65</v>
      </c>
      <c r="E22" s="77">
        <v>28.93</v>
      </c>
      <c r="F22" s="73">
        <v>26.44</v>
      </c>
      <c r="G22" s="76">
        <v>29.18</v>
      </c>
      <c r="H22" s="76">
        <v>32.3</v>
      </c>
      <c r="I22" s="77">
        <v>34.6</v>
      </c>
    </row>
    <row r="23" spans="1:9" ht="14.25">
      <c r="A23" s="70"/>
      <c r="B23" s="72"/>
      <c r="C23" s="75" t="s">
        <v>1</v>
      </c>
      <c r="D23" s="76"/>
      <c r="E23" s="77"/>
      <c r="F23" s="73"/>
      <c r="G23" s="76"/>
      <c r="H23" s="76" t="s">
        <v>1</v>
      </c>
      <c r="I23" s="77"/>
    </row>
    <row r="24" spans="1:9" ht="14.25">
      <c r="A24" s="70">
        <v>55</v>
      </c>
      <c r="B24" s="72">
        <v>18.52</v>
      </c>
      <c r="C24" s="75">
        <v>20.93</v>
      </c>
      <c r="D24" s="76">
        <v>23.42</v>
      </c>
      <c r="E24" s="77">
        <v>24.57</v>
      </c>
      <c r="F24" s="73">
        <v>22.16</v>
      </c>
      <c r="G24" s="76">
        <v>24.66</v>
      </c>
      <c r="H24" s="76">
        <v>27.7</v>
      </c>
      <c r="I24" s="77">
        <v>30.01</v>
      </c>
    </row>
    <row r="25" spans="1:9" ht="14.25">
      <c r="A25" s="70">
        <v>60</v>
      </c>
      <c r="B25" s="72">
        <v>14.83</v>
      </c>
      <c r="C25" s="75">
        <v>16.97</v>
      </c>
      <c r="D25" s="76">
        <v>19.39</v>
      </c>
      <c r="E25" s="77">
        <v>20.51</v>
      </c>
      <c r="F25" s="73">
        <v>18.04</v>
      </c>
      <c r="G25" s="76">
        <v>20.34</v>
      </c>
      <c r="H25" s="76">
        <v>23.19</v>
      </c>
      <c r="I25" s="77">
        <v>25.46</v>
      </c>
    </row>
    <row r="26" spans="1:9" ht="14.25">
      <c r="A26" s="70">
        <v>65</v>
      </c>
      <c r="B26" s="72">
        <v>11.59</v>
      </c>
      <c r="C26" s="75">
        <v>13.37</v>
      </c>
      <c r="D26" s="76">
        <v>15.51</v>
      </c>
      <c r="E26" s="77">
        <v>16.67</v>
      </c>
      <c r="F26" s="73">
        <v>14.21</v>
      </c>
      <c r="G26" s="76">
        <v>16.26</v>
      </c>
      <c r="H26" s="76">
        <v>18.83</v>
      </c>
      <c r="I26" s="77">
        <v>21.03</v>
      </c>
    </row>
    <row r="27" spans="1:9" ht="14.25">
      <c r="A27" s="70">
        <v>70</v>
      </c>
      <c r="B27" s="72">
        <v>8.83</v>
      </c>
      <c r="C27" s="75">
        <v>10.27</v>
      </c>
      <c r="D27" s="76">
        <v>11.99</v>
      </c>
      <c r="E27" s="77">
        <v>13.1</v>
      </c>
      <c r="F27" s="73">
        <v>10.83</v>
      </c>
      <c r="G27" s="76">
        <v>12.52</v>
      </c>
      <c r="H27" s="76">
        <v>14.74</v>
      </c>
      <c r="I27" s="77">
        <v>16.76</v>
      </c>
    </row>
    <row r="28" spans="1:9" ht="14.25">
      <c r="A28" s="70">
        <v>75</v>
      </c>
      <c r="B28" s="72">
        <v>6.6</v>
      </c>
      <c r="C28" s="75">
        <v>7.66</v>
      </c>
      <c r="D28" s="76">
        <v>8.92</v>
      </c>
      <c r="E28" s="77">
        <v>9.93</v>
      </c>
      <c r="F28" s="73">
        <v>7.98</v>
      </c>
      <c r="G28" s="76">
        <v>9.28</v>
      </c>
      <c r="H28" s="76">
        <v>11.01</v>
      </c>
      <c r="I28" s="77">
        <v>12.78</v>
      </c>
    </row>
    <row r="29" spans="1:9" ht="14.25">
      <c r="A29" s="70"/>
      <c r="B29" s="72"/>
      <c r="C29" s="75"/>
      <c r="D29" s="76"/>
      <c r="E29" s="77"/>
      <c r="F29" s="73"/>
      <c r="G29" s="76"/>
      <c r="H29" s="76"/>
      <c r="I29" s="77"/>
    </row>
    <row r="30" spans="1:9" ht="14.25">
      <c r="A30" s="70">
        <v>80</v>
      </c>
      <c r="B30" s="72">
        <v>4.89</v>
      </c>
      <c r="C30" s="75">
        <v>5.8</v>
      </c>
      <c r="D30" s="76">
        <v>6.45</v>
      </c>
      <c r="E30" s="77">
        <v>7.3</v>
      </c>
      <c r="F30" s="73">
        <v>5.81</v>
      </c>
      <c r="G30" s="76">
        <v>6.68</v>
      </c>
      <c r="H30" s="76">
        <v>7.91</v>
      </c>
      <c r="I30" s="77">
        <v>9.34</v>
      </c>
    </row>
    <row r="31" spans="1:9" ht="14.25">
      <c r="A31" s="70">
        <v>85</v>
      </c>
      <c r="B31" s="72">
        <v>3.95</v>
      </c>
      <c r="C31" s="75">
        <v>4.62</v>
      </c>
      <c r="D31" s="76">
        <v>4.63</v>
      </c>
      <c r="E31" s="77">
        <v>5.23</v>
      </c>
      <c r="F31" s="73">
        <v>4.5</v>
      </c>
      <c r="G31" s="76">
        <v>4.94</v>
      </c>
      <c r="H31" s="76">
        <v>5.5</v>
      </c>
      <c r="I31" s="77">
        <v>6.51</v>
      </c>
    </row>
    <row r="32" spans="1:9" ht="14.25">
      <c r="A32" s="70">
        <v>90</v>
      </c>
      <c r="B32" s="78" t="s">
        <v>140</v>
      </c>
      <c r="C32" s="75" t="s">
        <v>140</v>
      </c>
      <c r="D32" s="76">
        <v>3.31</v>
      </c>
      <c r="E32" s="77">
        <v>3.71</v>
      </c>
      <c r="F32" s="75" t="s">
        <v>140</v>
      </c>
      <c r="G32" s="76" t="s">
        <v>140</v>
      </c>
      <c r="H32" s="76">
        <v>3.9</v>
      </c>
      <c r="I32" s="77">
        <v>4.51</v>
      </c>
    </row>
    <row r="33" spans="1:9" ht="14.25">
      <c r="A33" s="1">
        <v>95</v>
      </c>
      <c r="B33" s="78" t="s">
        <v>140</v>
      </c>
      <c r="C33" s="75" t="s">
        <v>140</v>
      </c>
      <c r="D33" s="75" t="s">
        <v>140</v>
      </c>
      <c r="E33" s="79">
        <v>2.66</v>
      </c>
      <c r="F33" s="75" t="s">
        <v>140</v>
      </c>
      <c r="G33" s="75" t="s">
        <v>140</v>
      </c>
      <c r="H33" s="75" t="s">
        <v>140</v>
      </c>
      <c r="I33" s="79">
        <v>3.12</v>
      </c>
    </row>
    <row r="34" spans="1:9" ht="14.25">
      <c r="A34" s="13"/>
      <c r="B34" s="34"/>
      <c r="C34" s="24"/>
      <c r="D34" s="24"/>
      <c r="E34" s="24"/>
      <c r="F34" s="24"/>
      <c r="G34" s="24"/>
      <c r="H34" s="24"/>
      <c r="I34" s="80"/>
    </row>
    <row r="35" spans="1:9" ht="14.25">
      <c r="A35" s="2" t="s">
        <v>141</v>
      </c>
      <c r="B35" s="2"/>
      <c r="C35" s="2"/>
      <c r="D35" s="2"/>
      <c r="E35" s="2"/>
      <c r="F35" s="2"/>
      <c r="G35" s="2"/>
      <c r="H35" s="2"/>
      <c r="I35" s="2"/>
    </row>
    <row r="36" ht="14.25">
      <c r="A36" t="s">
        <v>142</v>
      </c>
    </row>
  </sheetData>
  <printOptions/>
  <pageMargins left="0.75" right="0.75" top="1" bottom="1" header="0.5" footer="0.5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workbookViewId="0" topLeftCell="A1">
      <selection activeCell="O30" sqref="O30"/>
    </sheetView>
  </sheetViews>
  <sheetFormatPr defaultColWidth="8.796875" defaultRowHeight="15"/>
  <cols>
    <col min="1" max="1" width="11" style="0" customWidth="1"/>
    <col min="2" max="2" width="17.5" style="0" customWidth="1"/>
    <col min="3" max="3" width="13.5" style="0" customWidth="1"/>
    <col min="4" max="4" width="11" style="0" customWidth="1"/>
    <col min="5" max="5" width="5.5" style="0" customWidth="1"/>
    <col min="6" max="6" width="11" style="0" customWidth="1"/>
    <col min="7" max="7" width="5.5" style="0" customWidth="1"/>
    <col min="8" max="8" width="15.5" style="0" customWidth="1"/>
    <col min="9" max="9" width="13.5" style="0" customWidth="1"/>
    <col min="11" max="11" width="5.5" style="0" customWidth="1"/>
    <col min="12" max="12" width="8.8984375" style="0" customWidth="1"/>
    <col min="13" max="13" width="5.5" style="0" customWidth="1"/>
    <col min="14" max="16384" width="11" style="0" customWidth="1"/>
  </cols>
  <sheetData>
    <row r="1" ht="14.25">
      <c r="B1" t="s">
        <v>143</v>
      </c>
    </row>
    <row r="2" spans="2:13" ht="1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3.5" customHeight="1" thickTop="1">
      <c r="A3" s="2"/>
      <c r="B3" s="11" t="s">
        <v>144</v>
      </c>
      <c r="C3" s="355" t="s">
        <v>145</v>
      </c>
      <c r="D3" s="355" t="s">
        <v>9</v>
      </c>
      <c r="E3" s="355" t="s">
        <v>146</v>
      </c>
      <c r="F3" s="355" t="s">
        <v>10</v>
      </c>
      <c r="G3" s="356" t="s">
        <v>146</v>
      </c>
      <c r="H3" s="357" t="s">
        <v>144</v>
      </c>
      <c r="I3" s="355" t="s">
        <v>145</v>
      </c>
      <c r="J3" s="355" t="s">
        <v>9</v>
      </c>
      <c r="K3" s="355" t="s">
        <v>146</v>
      </c>
      <c r="L3" s="355" t="s">
        <v>10</v>
      </c>
      <c r="M3" s="356" t="s">
        <v>146</v>
      </c>
      <c r="N3" s="2"/>
    </row>
    <row r="4" spans="2:13" ht="13.5" customHeight="1">
      <c r="B4" s="276"/>
      <c r="C4" s="276"/>
      <c r="D4" s="276"/>
      <c r="E4" s="276"/>
      <c r="F4" s="276"/>
      <c r="G4" s="276"/>
      <c r="H4" s="348"/>
      <c r="I4" s="276"/>
      <c r="J4" s="276"/>
      <c r="K4" s="276"/>
      <c r="L4" s="276"/>
      <c r="M4" s="276"/>
    </row>
    <row r="5" spans="2:22" ht="13.5" customHeight="1">
      <c r="B5" s="2" t="s">
        <v>147</v>
      </c>
      <c r="C5" s="286">
        <v>1998</v>
      </c>
      <c r="D5" s="2">
        <v>77.16</v>
      </c>
      <c r="E5" s="349">
        <v>1</v>
      </c>
      <c r="F5" s="350">
        <v>84.01</v>
      </c>
      <c r="G5" s="2">
        <v>1</v>
      </c>
      <c r="H5" s="347" t="s">
        <v>148</v>
      </c>
      <c r="I5" s="286" t="s">
        <v>149</v>
      </c>
      <c r="J5" s="350">
        <v>73.29</v>
      </c>
      <c r="K5" s="349">
        <v>16</v>
      </c>
      <c r="L5" s="350">
        <v>79.72</v>
      </c>
      <c r="M5" s="2">
        <v>13</v>
      </c>
      <c r="Q5" t="s">
        <v>144</v>
      </c>
      <c r="R5" t="s">
        <v>145</v>
      </c>
      <c r="S5" t="s">
        <v>9</v>
      </c>
      <c r="T5" t="s">
        <v>146</v>
      </c>
      <c r="U5" t="s">
        <v>10</v>
      </c>
      <c r="V5" t="s">
        <v>146</v>
      </c>
    </row>
    <row r="6" spans="2:22" ht="13.5" customHeight="1">
      <c r="B6" s="2" t="s">
        <v>150</v>
      </c>
      <c r="C6" s="286" t="s">
        <v>151</v>
      </c>
      <c r="D6" s="351">
        <v>76.4</v>
      </c>
      <c r="E6" s="349">
        <v>2</v>
      </c>
      <c r="F6" s="351">
        <v>81.3</v>
      </c>
      <c r="G6" s="2">
        <v>5</v>
      </c>
      <c r="H6" s="347" t="s">
        <v>152</v>
      </c>
      <c r="I6" s="286">
        <v>1996</v>
      </c>
      <c r="J6" s="351">
        <v>73.1</v>
      </c>
      <c r="K6" s="349">
        <v>17</v>
      </c>
      <c r="L6" s="351">
        <v>79.1</v>
      </c>
      <c r="M6" s="2">
        <v>17</v>
      </c>
      <c r="P6">
        <v>1</v>
      </c>
      <c r="Q6" t="s">
        <v>147</v>
      </c>
      <c r="R6" s="50">
        <v>1998</v>
      </c>
      <c r="S6">
        <v>77.16</v>
      </c>
      <c r="T6" s="346">
        <v>1</v>
      </c>
      <c r="U6" s="73">
        <v>84.01</v>
      </c>
      <c r="V6">
        <v>1</v>
      </c>
    </row>
    <row r="7" spans="2:22" ht="13.5" customHeight="1">
      <c r="B7" s="2" t="s">
        <v>153</v>
      </c>
      <c r="C7" s="286">
        <v>1996</v>
      </c>
      <c r="D7" s="350">
        <v>75.91</v>
      </c>
      <c r="E7" s="349">
        <v>3</v>
      </c>
      <c r="F7" s="350">
        <v>81.18</v>
      </c>
      <c r="G7" s="2">
        <v>7</v>
      </c>
      <c r="H7" s="347" t="s">
        <v>154</v>
      </c>
      <c r="I7" s="286" t="s">
        <v>155</v>
      </c>
      <c r="J7" s="350">
        <v>72.62</v>
      </c>
      <c r="K7" s="349">
        <v>18</v>
      </c>
      <c r="L7" s="350">
        <v>77.82</v>
      </c>
      <c r="M7" s="2">
        <v>19</v>
      </c>
      <c r="P7">
        <v>24</v>
      </c>
      <c r="Q7" t="s">
        <v>150</v>
      </c>
      <c r="R7" s="50" t="s">
        <v>151</v>
      </c>
      <c r="S7" s="31">
        <v>76.4</v>
      </c>
      <c r="T7" s="346">
        <v>2</v>
      </c>
      <c r="U7" s="31">
        <v>81.3</v>
      </c>
      <c r="V7">
        <v>6</v>
      </c>
    </row>
    <row r="8" spans="2:22" ht="13.5" customHeight="1">
      <c r="B8" s="2" t="s">
        <v>156</v>
      </c>
      <c r="C8" s="286">
        <v>1997</v>
      </c>
      <c r="D8" s="350">
        <v>75.8</v>
      </c>
      <c r="E8" s="349">
        <v>4</v>
      </c>
      <c r="F8" s="350">
        <v>81.37</v>
      </c>
      <c r="G8" s="2">
        <v>4</v>
      </c>
      <c r="H8" s="347" t="s">
        <v>157</v>
      </c>
      <c r="I8" s="286">
        <v>1996</v>
      </c>
      <c r="J8" s="350">
        <v>70.37</v>
      </c>
      <c r="K8" s="349">
        <v>19</v>
      </c>
      <c r="L8" s="350">
        <v>77.27</v>
      </c>
      <c r="M8" s="2">
        <v>20</v>
      </c>
      <c r="P8">
        <v>26</v>
      </c>
      <c r="Q8" t="s">
        <v>153</v>
      </c>
      <c r="R8" s="50">
        <v>1996</v>
      </c>
      <c r="S8" s="73">
        <v>75.91</v>
      </c>
      <c r="T8" s="346">
        <v>3</v>
      </c>
      <c r="U8" s="73">
        <v>81.18</v>
      </c>
      <c r="V8">
        <v>7</v>
      </c>
    </row>
    <row r="9" spans="2:22" ht="13.5" customHeight="1">
      <c r="B9" s="2" t="s">
        <v>158</v>
      </c>
      <c r="C9" s="286" t="s">
        <v>159</v>
      </c>
      <c r="D9" s="350">
        <v>75.7</v>
      </c>
      <c r="E9" s="349">
        <v>5</v>
      </c>
      <c r="F9" s="350">
        <v>81.9</v>
      </c>
      <c r="G9" s="2">
        <v>2</v>
      </c>
      <c r="H9" s="347" t="s">
        <v>160</v>
      </c>
      <c r="I9" s="286" t="s">
        <v>161</v>
      </c>
      <c r="J9" s="350">
        <v>69.6</v>
      </c>
      <c r="K9" s="349">
        <v>20</v>
      </c>
      <c r="L9" s="350">
        <v>78.5</v>
      </c>
      <c r="M9" s="2">
        <v>18</v>
      </c>
      <c r="P9">
        <v>4</v>
      </c>
      <c r="Q9" t="s">
        <v>156</v>
      </c>
      <c r="R9" s="50">
        <v>1997</v>
      </c>
      <c r="S9" s="73">
        <v>75.8</v>
      </c>
      <c r="T9" s="346">
        <v>4</v>
      </c>
      <c r="U9" s="73">
        <v>81.37</v>
      </c>
      <c r="V9">
        <v>4</v>
      </c>
    </row>
    <row r="10" spans="2:22" ht="13.5" customHeight="1">
      <c r="B10" s="2" t="s">
        <v>162</v>
      </c>
      <c r="C10" s="286">
        <v>1995</v>
      </c>
      <c r="D10" s="351">
        <v>75.5</v>
      </c>
      <c r="E10" s="349">
        <v>6</v>
      </c>
      <c r="F10" s="351">
        <v>79.5</v>
      </c>
      <c r="G10" s="2">
        <v>15</v>
      </c>
      <c r="H10" s="347" t="s">
        <v>163</v>
      </c>
      <c r="I10" s="286" t="s">
        <v>164</v>
      </c>
      <c r="J10" s="350">
        <v>68.5</v>
      </c>
      <c r="K10" s="349">
        <v>21</v>
      </c>
      <c r="L10" s="350">
        <v>74.5</v>
      </c>
      <c r="M10" s="2">
        <v>23</v>
      </c>
      <c r="P10">
        <v>19</v>
      </c>
      <c r="Q10" t="s">
        <v>158</v>
      </c>
      <c r="R10" s="50" t="s">
        <v>159</v>
      </c>
      <c r="S10" s="73">
        <v>75.5</v>
      </c>
      <c r="T10" s="346">
        <v>5</v>
      </c>
      <c r="U10" s="73">
        <v>81.9</v>
      </c>
      <c r="V10">
        <v>3</v>
      </c>
    </row>
    <row r="11" spans="2:22" ht="13.5" customHeight="1">
      <c r="B11" s="2" t="s">
        <v>165</v>
      </c>
      <c r="C11" s="286">
        <v>1997</v>
      </c>
      <c r="D11" s="350">
        <v>75.45</v>
      </c>
      <c r="E11" s="349">
        <v>7</v>
      </c>
      <c r="F11" s="350">
        <v>80.97</v>
      </c>
      <c r="G11" s="2">
        <v>9</v>
      </c>
      <c r="H11" s="347" t="s">
        <v>166</v>
      </c>
      <c r="I11" s="286" t="s">
        <v>161</v>
      </c>
      <c r="J11" s="2">
        <v>68.42</v>
      </c>
      <c r="K11" s="349">
        <v>22</v>
      </c>
      <c r="L11" s="350">
        <v>75.59</v>
      </c>
      <c r="M11" s="2">
        <v>22</v>
      </c>
      <c r="P11">
        <v>14</v>
      </c>
      <c r="Q11" t="s">
        <v>162</v>
      </c>
      <c r="R11" s="50">
        <v>1995</v>
      </c>
      <c r="S11" s="31">
        <v>75.5</v>
      </c>
      <c r="T11" s="346">
        <v>6</v>
      </c>
      <c r="U11" s="31">
        <v>79.5</v>
      </c>
      <c r="V11">
        <v>15</v>
      </c>
    </row>
    <row r="12" spans="2:22" ht="13.5" customHeight="1">
      <c r="B12" s="2" t="s">
        <v>167</v>
      </c>
      <c r="C12" s="286" t="s">
        <v>149</v>
      </c>
      <c r="D12" s="351">
        <v>75.2</v>
      </c>
      <c r="E12" s="349">
        <v>8</v>
      </c>
      <c r="F12" s="350">
        <v>81.05</v>
      </c>
      <c r="G12" s="2">
        <v>8</v>
      </c>
      <c r="H12" s="347" t="s">
        <v>168</v>
      </c>
      <c r="I12" s="286">
        <v>1991</v>
      </c>
      <c r="J12" s="2">
        <v>67.66</v>
      </c>
      <c r="K12" s="349">
        <v>23</v>
      </c>
      <c r="L12" s="350">
        <v>75.67</v>
      </c>
      <c r="M12" s="2">
        <v>21</v>
      </c>
      <c r="P12">
        <v>25</v>
      </c>
      <c r="Q12" t="s">
        <v>165</v>
      </c>
      <c r="R12" s="50">
        <v>1997</v>
      </c>
      <c r="S12" s="73">
        <v>75.45</v>
      </c>
      <c r="T12" s="346">
        <v>7</v>
      </c>
      <c r="U12" s="73">
        <v>80.97</v>
      </c>
      <c r="V12">
        <v>9</v>
      </c>
    </row>
    <row r="13" spans="2:22" ht="13.5" customHeight="1">
      <c r="B13" s="2" t="s">
        <v>169</v>
      </c>
      <c r="C13" s="286">
        <v>1997</v>
      </c>
      <c r="D13" s="351">
        <v>74.9</v>
      </c>
      <c r="E13" s="349">
        <v>9</v>
      </c>
      <c r="F13" s="351">
        <v>81.3</v>
      </c>
      <c r="G13" s="2">
        <v>5</v>
      </c>
      <c r="H13" s="347" t="s">
        <v>170</v>
      </c>
      <c r="I13" s="286" t="s">
        <v>164</v>
      </c>
      <c r="J13" s="350">
        <v>66.7</v>
      </c>
      <c r="K13" s="349">
        <v>24</v>
      </c>
      <c r="L13" s="350">
        <v>70.5</v>
      </c>
      <c r="M13" s="2">
        <v>26</v>
      </c>
      <c r="P13">
        <v>29</v>
      </c>
      <c r="Q13" t="s">
        <v>167</v>
      </c>
      <c r="R13" s="50" t="s">
        <v>149</v>
      </c>
      <c r="S13" s="73">
        <v>75.2</v>
      </c>
      <c r="T13" s="346">
        <v>8</v>
      </c>
      <c r="U13" s="73">
        <v>81.05</v>
      </c>
      <c r="V13">
        <v>8</v>
      </c>
    </row>
    <row r="14" spans="2:22" ht="13.5" customHeight="1">
      <c r="B14" s="2" t="s">
        <v>171</v>
      </c>
      <c r="C14" s="286" t="s">
        <v>159</v>
      </c>
      <c r="D14" s="350">
        <v>74.52</v>
      </c>
      <c r="E14" s="349">
        <v>10</v>
      </c>
      <c r="F14" s="350">
        <v>80.2</v>
      </c>
      <c r="G14" s="2">
        <v>11</v>
      </c>
      <c r="H14" s="347" t="s">
        <v>172</v>
      </c>
      <c r="I14" s="286">
        <v>1996</v>
      </c>
      <c r="J14" s="2">
        <v>65.15</v>
      </c>
      <c r="K14" s="349">
        <v>25</v>
      </c>
      <c r="L14" s="350">
        <v>69</v>
      </c>
      <c r="M14" s="2">
        <v>27</v>
      </c>
      <c r="P14">
        <v>20</v>
      </c>
      <c r="Q14" t="s">
        <v>169</v>
      </c>
      <c r="R14" s="50">
        <v>1997</v>
      </c>
      <c r="S14" s="31">
        <v>74.9</v>
      </c>
      <c r="T14" s="346">
        <v>9</v>
      </c>
      <c r="U14" s="31">
        <v>81.3</v>
      </c>
      <c r="V14">
        <v>5</v>
      </c>
    </row>
    <row r="15" spans="2:22" ht="13.5" customHeight="1">
      <c r="B15" s="2" t="s">
        <v>173</v>
      </c>
      <c r="C15" s="286">
        <v>1996</v>
      </c>
      <c r="D15" s="350">
        <v>74.31</v>
      </c>
      <c r="E15" s="349">
        <v>11</v>
      </c>
      <c r="F15" s="350">
        <v>79.48</v>
      </c>
      <c r="G15" s="2">
        <v>16</v>
      </c>
      <c r="H15" s="347" t="s">
        <v>174</v>
      </c>
      <c r="I15" s="286">
        <v>1996</v>
      </c>
      <c r="J15" s="2">
        <v>64.12</v>
      </c>
      <c r="K15" s="349">
        <v>26</v>
      </c>
      <c r="L15" s="350">
        <v>70.64</v>
      </c>
      <c r="M15" s="2">
        <v>25</v>
      </c>
      <c r="P15">
        <v>18</v>
      </c>
      <c r="Q15" t="s">
        <v>171</v>
      </c>
      <c r="R15" s="50" t="s">
        <v>159</v>
      </c>
      <c r="S15" s="73">
        <v>74.52</v>
      </c>
      <c r="T15" s="346">
        <v>10</v>
      </c>
      <c r="U15" s="73">
        <v>80.2</v>
      </c>
      <c r="V15">
        <v>11</v>
      </c>
    </row>
    <row r="16" spans="2:22" ht="13.5" customHeight="1">
      <c r="B16" s="2" t="s">
        <v>175</v>
      </c>
      <c r="C16" s="286" t="s">
        <v>176</v>
      </c>
      <c r="D16" s="351">
        <v>74.3</v>
      </c>
      <c r="E16" s="349">
        <v>12</v>
      </c>
      <c r="F16" s="351">
        <v>79.6</v>
      </c>
      <c r="G16" s="2">
        <v>14</v>
      </c>
      <c r="H16" s="347" t="s">
        <v>177</v>
      </c>
      <c r="I16" s="286" t="s">
        <v>164</v>
      </c>
      <c r="J16" s="350">
        <v>61</v>
      </c>
      <c r="K16" s="349">
        <v>27</v>
      </c>
      <c r="L16" s="350">
        <v>64.5</v>
      </c>
      <c r="M16" s="2">
        <v>28</v>
      </c>
      <c r="P16">
        <v>27</v>
      </c>
      <c r="Q16" t="s">
        <v>173</v>
      </c>
      <c r="R16" s="50">
        <v>1996</v>
      </c>
      <c r="S16" s="73">
        <v>74.31</v>
      </c>
      <c r="T16" s="346">
        <v>11</v>
      </c>
      <c r="U16" s="73">
        <v>79.48</v>
      </c>
      <c r="V16">
        <v>16</v>
      </c>
    </row>
    <row r="17" spans="2:22" ht="13.5" customHeight="1">
      <c r="B17" s="2" t="s">
        <v>178</v>
      </c>
      <c r="C17" s="286">
        <v>1996</v>
      </c>
      <c r="D17" s="351">
        <v>74</v>
      </c>
      <c r="E17" s="349">
        <v>13</v>
      </c>
      <c r="F17" s="351">
        <v>81.9</v>
      </c>
      <c r="G17" s="2">
        <v>2</v>
      </c>
      <c r="H17" s="347" t="s">
        <v>179</v>
      </c>
      <c r="I17" s="286">
        <v>1995</v>
      </c>
      <c r="J17" s="350">
        <v>58.27</v>
      </c>
      <c r="K17" s="349">
        <v>28</v>
      </c>
      <c r="L17" s="350">
        <v>71.7</v>
      </c>
      <c r="M17" s="2">
        <v>24</v>
      </c>
      <c r="P17">
        <v>30</v>
      </c>
      <c r="Q17" t="s">
        <v>175</v>
      </c>
      <c r="R17" s="50" t="s">
        <v>176</v>
      </c>
      <c r="S17" s="31">
        <v>74.3</v>
      </c>
      <c r="T17" s="346">
        <v>12</v>
      </c>
      <c r="U17" s="31">
        <v>79.6</v>
      </c>
      <c r="V17">
        <v>14</v>
      </c>
    </row>
    <row r="18" spans="2:22" ht="13.5" customHeight="1">
      <c r="B18" s="2" t="s">
        <v>180</v>
      </c>
      <c r="C18" s="286">
        <v>1996</v>
      </c>
      <c r="D18" s="350">
        <v>73.93</v>
      </c>
      <c r="E18" s="349">
        <v>14</v>
      </c>
      <c r="F18" s="350">
        <v>80.19</v>
      </c>
      <c r="G18" s="2">
        <v>12</v>
      </c>
      <c r="H18" s="347" t="s">
        <v>181</v>
      </c>
      <c r="I18" s="286" t="s">
        <v>182</v>
      </c>
      <c r="J18" s="350">
        <v>57.7</v>
      </c>
      <c r="K18" s="349">
        <v>29</v>
      </c>
      <c r="L18" s="350">
        <v>58.1</v>
      </c>
      <c r="M18" s="2">
        <v>29</v>
      </c>
      <c r="P18">
        <v>16</v>
      </c>
      <c r="Q18" t="s">
        <v>178</v>
      </c>
      <c r="R18" s="50">
        <v>1996</v>
      </c>
      <c r="S18" s="31">
        <v>74</v>
      </c>
      <c r="T18" s="346">
        <v>13</v>
      </c>
      <c r="U18" s="31">
        <v>81.9</v>
      </c>
      <c r="V18">
        <v>2</v>
      </c>
    </row>
    <row r="19" spans="2:22" ht="13.5" customHeight="1">
      <c r="B19" s="2" t="s">
        <v>183</v>
      </c>
      <c r="C19" s="286">
        <v>1998</v>
      </c>
      <c r="D19" s="351">
        <v>73.5</v>
      </c>
      <c r="E19" s="349">
        <v>15</v>
      </c>
      <c r="F19" s="351">
        <v>80.8</v>
      </c>
      <c r="G19" s="2">
        <v>10</v>
      </c>
      <c r="H19" s="347" t="s">
        <v>184</v>
      </c>
      <c r="I19" s="286" t="s">
        <v>164</v>
      </c>
      <c r="J19" s="350">
        <v>48.8</v>
      </c>
      <c r="K19" s="349">
        <v>30</v>
      </c>
      <c r="L19" s="350">
        <v>52</v>
      </c>
      <c r="M19" s="2">
        <v>30</v>
      </c>
      <c r="P19">
        <v>15</v>
      </c>
      <c r="Q19" t="s">
        <v>167</v>
      </c>
      <c r="R19" s="50">
        <v>1996</v>
      </c>
      <c r="S19" s="73">
        <v>73.93</v>
      </c>
      <c r="T19" s="346">
        <v>14</v>
      </c>
      <c r="U19" s="73">
        <v>80.19</v>
      </c>
      <c r="V19">
        <v>12</v>
      </c>
    </row>
    <row r="20" spans="2:22" ht="14.25">
      <c r="B20" s="24"/>
      <c r="C20" s="352"/>
      <c r="D20" s="353"/>
      <c r="E20" s="354"/>
      <c r="F20" s="353"/>
      <c r="G20" s="24"/>
      <c r="H20" s="24"/>
      <c r="I20" s="24"/>
      <c r="J20" s="24"/>
      <c r="K20" s="24"/>
      <c r="L20" s="24"/>
      <c r="M20" s="24"/>
      <c r="P20">
        <v>23</v>
      </c>
      <c r="Q20" t="s">
        <v>183</v>
      </c>
      <c r="R20" s="50">
        <v>1998</v>
      </c>
      <c r="S20" s="31">
        <v>73.5</v>
      </c>
      <c r="T20" s="346">
        <v>15</v>
      </c>
      <c r="U20" s="31">
        <v>80.8</v>
      </c>
      <c r="V20">
        <v>10</v>
      </c>
    </row>
    <row r="21" spans="2:22" ht="14.25">
      <c r="B21" t="s">
        <v>185</v>
      </c>
      <c r="C21" s="50"/>
      <c r="D21" s="31"/>
      <c r="E21" s="346"/>
      <c r="F21" s="31"/>
      <c r="P21">
        <v>17</v>
      </c>
      <c r="Q21" t="s">
        <v>148</v>
      </c>
      <c r="R21" s="50" t="s">
        <v>149</v>
      </c>
      <c r="S21" s="73">
        <v>73.29</v>
      </c>
      <c r="T21" s="346">
        <v>16</v>
      </c>
      <c r="U21" s="73">
        <v>79.72</v>
      </c>
      <c r="V21">
        <v>13</v>
      </c>
    </row>
    <row r="22" spans="2:22" ht="14.25">
      <c r="B22" t="s">
        <v>186</v>
      </c>
      <c r="C22" s="50"/>
      <c r="D22" s="73"/>
      <c r="E22" s="346"/>
      <c r="F22" s="73"/>
      <c r="P22">
        <v>5</v>
      </c>
      <c r="Q22" t="s">
        <v>152</v>
      </c>
      <c r="R22" s="50">
        <v>1996</v>
      </c>
      <c r="S22" s="31">
        <v>73.1</v>
      </c>
      <c r="T22" s="346">
        <v>17</v>
      </c>
      <c r="U22" s="31">
        <v>79.1</v>
      </c>
      <c r="V22">
        <v>17</v>
      </c>
    </row>
    <row r="23" spans="3:22" ht="14.25">
      <c r="C23" s="50"/>
      <c r="D23" s="73"/>
      <c r="E23" s="346"/>
      <c r="F23" s="73"/>
      <c r="P23">
        <v>22</v>
      </c>
      <c r="Q23" t="s">
        <v>154</v>
      </c>
      <c r="R23" s="50" t="s">
        <v>155</v>
      </c>
      <c r="S23" s="73">
        <v>72.62</v>
      </c>
      <c r="T23" s="346">
        <v>18</v>
      </c>
      <c r="U23" s="73">
        <v>77.82</v>
      </c>
      <c r="V23">
        <v>19</v>
      </c>
    </row>
    <row r="24" spans="3:22" ht="14.25">
      <c r="C24" s="50"/>
      <c r="D24" s="73"/>
      <c r="E24" s="346"/>
      <c r="F24" s="73"/>
      <c r="P24">
        <v>21</v>
      </c>
      <c r="Q24" t="s">
        <v>157</v>
      </c>
      <c r="R24" s="50">
        <v>1996</v>
      </c>
      <c r="S24" s="73">
        <v>70.37</v>
      </c>
      <c r="T24" s="346">
        <v>19</v>
      </c>
      <c r="U24" s="73">
        <v>77.27</v>
      </c>
      <c r="V24">
        <v>20</v>
      </c>
    </row>
    <row r="25" spans="3:22" ht="14.25">
      <c r="C25" s="50"/>
      <c r="D25" s="73"/>
      <c r="E25" s="346"/>
      <c r="F25" s="73"/>
      <c r="P25">
        <v>9</v>
      </c>
      <c r="Q25" t="s">
        <v>160</v>
      </c>
      <c r="R25" s="50" t="s">
        <v>161</v>
      </c>
      <c r="S25" s="73">
        <v>69.6</v>
      </c>
      <c r="T25" s="346">
        <v>20</v>
      </c>
      <c r="U25" s="73">
        <v>78.5</v>
      </c>
      <c r="V25">
        <v>18</v>
      </c>
    </row>
    <row r="26" spans="3:22" ht="14.25">
      <c r="C26" s="50"/>
      <c r="E26" s="346"/>
      <c r="F26" s="73"/>
      <c r="P26">
        <v>6</v>
      </c>
      <c r="Q26" t="s">
        <v>163</v>
      </c>
      <c r="R26" s="50" t="s">
        <v>164</v>
      </c>
      <c r="S26" s="73">
        <v>68.5</v>
      </c>
      <c r="T26" s="346">
        <v>21</v>
      </c>
      <c r="U26" s="73">
        <v>74.5</v>
      </c>
      <c r="V26">
        <v>23</v>
      </c>
    </row>
    <row r="27" spans="3:22" ht="14.25">
      <c r="C27" s="50"/>
      <c r="E27" s="346"/>
      <c r="F27" s="73"/>
      <c r="P27">
        <v>8</v>
      </c>
      <c r="Q27" t="s">
        <v>166</v>
      </c>
      <c r="R27" s="50" t="s">
        <v>161</v>
      </c>
      <c r="S27">
        <v>68.42</v>
      </c>
      <c r="T27" s="346">
        <v>22</v>
      </c>
      <c r="U27" s="73">
        <v>75.59</v>
      </c>
      <c r="V27">
        <v>22</v>
      </c>
    </row>
    <row r="28" spans="3:22" ht="14.25">
      <c r="C28" s="50"/>
      <c r="D28" s="73"/>
      <c r="E28" s="346"/>
      <c r="F28" s="73"/>
      <c r="P28">
        <v>11</v>
      </c>
      <c r="Q28" t="s">
        <v>168</v>
      </c>
      <c r="R28" s="50">
        <v>1991</v>
      </c>
      <c r="S28">
        <v>67.66</v>
      </c>
      <c r="T28" s="346">
        <v>23</v>
      </c>
      <c r="U28" s="73">
        <v>75.67</v>
      </c>
      <c r="V28">
        <v>21</v>
      </c>
    </row>
    <row r="29" spans="3:22" ht="14.25">
      <c r="C29" s="50"/>
      <c r="E29" s="346"/>
      <c r="F29" s="73"/>
      <c r="P29">
        <v>10</v>
      </c>
      <c r="Q29" t="s">
        <v>170</v>
      </c>
      <c r="R29" s="50" t="s">
        <v>164</v>
      </c>
      <c r="S29" s="73">
        <v>66.7</v>
      </c>
      <c r="T29" s="346">
        <v>24</v>
      </c>
      <c r="U29" s="73">
        <v>70.5</v>
      </c>
      <c r="V29">
        <v>26</v>
      </c>
    </row>
    <row r="30" spans="3:22" ht="14.25">
      <c r="C30" s="50"/>
      <c r="E30" s="346"/>
      <c r="F30" s="73"/>
      <c r="P30">
        <v>2</v>
      </c>
      <c r="Q30" t="s">
        <v>172</v>
      </c>
      <c r="R30" s="50">
        <v>1996</v>
      </c>
      <c r="S30">
        <v>65.15</v>
      </c>
      <c r="T30" s="346">
        <v>25</v>
      </c>
      <c r="U30" s="73">
        <v>69</v>
      </c>
      <c r="V30">
        <v>27</v>
      </c>
    </row>
    <row r="31" spans="3:22" ht="14.25">
      <c r="C31" s="50"/>
      <c r="D31" s="73"/>
      <c r="E31" s="346"/>
      <c r="F31" s="73"/>
      <c r="P31">
        <v>7</v>
      </c>
      <c r="Q31" t="s">
        <v>174</v>
      </c>
      <c r="R31" s="50">
        <v>1996</v>
      </c>
      <c r="S31">
        <v>64.12</v>
      </c>
      <c r="T31" s="346">
        <v>26</v>
      </c>
      <c r="U31" s="73">
        <v>70.64</v>
      </c>
      <c r="V31">
        <v>25</v>
      </c>
    </row>
    <row r="32" spans="3:22" ht="14.25">
      <c r="C32" s="50"/>
      <c r="D32" s="73"/>
      <c r="E32" s="346"/>
      <c r="F32" s="73"/>
      <c r="P32">
        <v>13</v>
      </c>
      <c r="Q32" t="s">
        <v>177</v>
      </c>
      <c r="R32" s="50" t="s">
        <v>164</v>
      </c>
      <c r="S32" s="73">
        <v>61</v>
      </c>
      <c r="T32" s="346">
        <v>27</v>
      </c>
      <c r="U32" s="73">
        <v>64.5</v>
      </c>
      <c r="V32">
        <v>28</v>
      </c>
    </row>
    <row r="33" spans="3:22" ht="14.25">
      <c r="C33" s="50"/>
      <c r="D33" s="73"/>
      <c r="E33" s="346"/>
      <c r="F33" s="73"/>
      <c r="P33">
        <v>28</v>
      </c>
      <c r="Q33" t="s">
        <v>179</v>
      </c>
      <c r="R33" s="50">
        <v>1995</v>
      </c>
      <c r="S33" s="73">
        <v>58.27</v>
      </c>
      <c r="T33" s="346">
        <v>28</v>
      </c>
      <c r="U33" s="73">
        <v>71.7</v>
      </c>
      <c r="V33">
        <v>24</v>
      </c>
    </row>
    <row r="34" spans="3:22" ht="14.25">
      <c r="C34" s="50"/>
      <c r="D34" s="73"/>
      <c r="E34" s="346"/>
      <c r="F34" s="73"/>
      <c r="P34">
        <v>12</v>
      </c>
      <c r="Q34" t="s">
        <v>181</v>
      </c>
      <c r="R34" s="50" t="s">
        <v>182</v>
      </c>
      <c r="S34" s="73">
        <v>57.7</v>
      </c>
      <c r="T34" s="346">
        <v>29</v>
      </c>
      <c r="U34" s="73">
        <v>58.1</v>
      </c>
      <c r="V34">
        <v>29</v>
      </c>
    </row>
    <row r="35" spans="16:22" ht="14.25">
      <c r="P35">
        <v>3</v>
      </c>
      <c r="Q35" t="s">
        <v>184</v>
      </c>
      <c r="R35" s="50" t="s">
        <v>164</v>
      </c>
      <c r="S35" s="73">
        <v>48.8</v>
      </c>
      <c r="T35" s="346">
        <v>30</v>
      </c>
      <c r="U35" s="73">
        <v>52</v>
      </c>
      <c r="V35">
        <v>30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1" sqref="E1"/>
    </sheetView>
  </sheetViews>
  <sheetFormatPr defaultColWidth="8.796875" defaultRowHeight="15"/>
  <cols>
    <col min="1" max="1" width="15.59765625" style="0" customWidth="1"/>
    <col min="2" max="16384" width="11" style="0" customWidth="1"/>
  </cols>
  <sheetData>
    <row r="1" ht="14.25">
      <c r="E1" s="50"/>
    </row>
    <row r="3" ht="14.25">
      <c r="A3" s="4" t="s">
        <v>187</v>
      </c>
    </row>
    <row r="4" spans="1:5" ht="15" thickBot="1">
      <c r="A4" s="5"/>
      <c r="B4" s="5"/>
      <c r="C4" s="5"/>
      <c r="D4" s="5"/>
      <c r="E4" s="64" t="s">
        <v>110</v>
      </c>
    </row>
    <row r="5" spans="1:5" ht="27.75" customHeight="1" thickTop="1">
      <c r="A5" s="66" t="s">
        <v>97</v>
      </c>
      <c r="B5" s="66" t="s">
        <v>188</v>
      </c>
      <c r="C5" s="66">
        <v>9</v>
      </c>
      <c r="D5" s="323">
        <v>10</v>
      </c>
      <c r="E5" s="322">
        <v>11</v>
      </c>
    </row>
    <row r="6" spans="1:5" ht="14.25">
      <c r="A6" s="6"/>
      <c r="D6" s="324"/>
      <c r="E6" s="4"/>
    </row>
    <row r="7" spans="1:5" ht="14.25">
      <c r="A7" s="29" t="s">
        <v>51</v>
      </c>
      <c r="B7" s="39">
        <f>SUM(B8:B21)</f>
        <v>8649</v>
      </c>
      <c r="C7" s="39">
        <f>SUM(C8:C21)</f>
        <v>9214</v>
      </c>
      <c r="D7" s="39">
        <f>SUM(D8:D21)</f>
        <v>9511</v>
      </c>
      <c r="E7" s="39">
        <f>SUM(E8:E21)</f>
        <v>9780</v>
      </c>
    </row>
    <row r="8" spans="1:5" ht="14.25">
      <c r="A8" s="28" t="s">
        <v>170</v>
      </c>
      <c r="B8" s="15">
        <v>1780</v>
      </c>
      <c r="C8" s="15">
        <v>2072</v>
      </c>
      <c r="D8" s="18">
        <v>2339</v>
      </c>
      <c r="E8">
        <v>2651</v>
      </c>
    </row>
    <row r="9" spans="1:5" ht="14.25">
      <c r="A9" s="28" t="s">
        <v>189</v>
      </c>
      <c r="B9" s="15">
        <v>2103</v>
      </c>
      <c r="C9" s="15">
        <v>2087</v>
      </c>
      <c r="D9" s="325">
        <v>2087</v>
      </c>
      <c r="E9">
        <v>2060</v>
      </c>
    </row>
    <row r="10" spans="1:5" ht="14.25">
      <c r="A10" s="28" t="s">
        <v>190</v>
      </c>
      <c r="B10" s="15">
        <v>1697</v>
      </c>
      <c r="C10" s="15">
        <v>1569</v>
      </c>
      <c r="D10" s="18">
        <v>1772</v>
      </c>
      <c r="E10">
        <v>2109</v>
      </c>
    </row>
    <row r="11" spans="1:5" ht="14.25">
      <c r="A11" s="28" t="s">
        <v>174</v>
      </c>
      <c r="B11" s="15">
        <v>1330</v>
      </c>
      <c r="C11" s="15">
        <v>1725</v>
      </c>
      <c r="D11" s="18">
        <v>1552</v>
      </c>
      <c r="E11">
        <v>1232</v>
      </c>
    </row>
    <row r="12" spans="1:5" ht="14.25">
      <c r="A12" s="28" t="s">
        <v>191</v>
      </c>
      <c r="B12" s="15">
        <v>366</v>
      </c>
      <c r="C12" s="15">
        <v>381</v>
      </c>
      <c r="D12" s="18">
        <v>398</v>
      </c>
      <c r="E12">
        <v>362</v>
      </c>
    </row>
    <row r="13" spans="1:5" ht="14.25">
      <c r="A13" s="28" t="s">
        <v>192</v>
      </c>
      <c r="B13" s="15">
        <v>176</v>
      </c>
      <c r="C13" s="15">
        <v>204</v>
      </c>
      <c r="D13" s="18">
        <v>187</v>
      </c>
      <c r="E13">
        <v>178</v>
      </c>
    </row>
    <row r="14" spans="1:5" ht="14.25">
      <c r="A14" s="28" t="s">
        <v>193</v>
      </c>
      <c r="B14" s="15">
        <v>179</v>
      </c>
      <c r="C14" s="15">
        <v>174</v>
      </c>
      <c r="D14" s="18">
        <v>181</v>
      </c>
      <c r="E14">
        <v>172</v>
      </c>
    </row>
    <row r="15" spans="1:5" ht="14.25">
      <c r="A15" s="28" t="s">
        <v>156</v>
      </c>
      <c r="B15" s="15">
        <v>105</v>
      </c>
      <c r="C15" s="15">
        <v>122</v>
      </c>
      <c r="D15" s="18">
        <v>136</v>
      </c>
      <c r="E15">
        <v>130</v>
      </c>
    </row>
    <row r="16" spans="1:5" ht="14.25">
      <c r="A16" s="28" t="s">
        <v>177</v>
      </c>
      <c r="B16" s="15">
        <v>82</v>
      </c>
      <c r="C16" s="15">
        <v>97</v>
      </c>
      <c r="D16" s="18">
        <v>98</v>
      </c>
      <c r="E16">
        <v>113</v>
      </c>
    </row>
    <row r="17" spans="1:5" ht="14.25">
      <c r="A17" s="28" t="s">
        <v>194</v>
      </c>
      <c r="B17" s="15">
        <v>94</v>
      </c>
      <c r="C17" s="15">
        <v>92</v>
      </c>
      <c r="D17" s="18">
        <v>93</v>
      </c>
      <c r="E17">
        <v>94</v>
      </c>
    </row>
    <row r="18" spans="1:5" ht="14.25">
      <c r="A18" s="28" t="s">
        <v>195</v>
      </c>
      <c r="B18" s="15">
        <v>85</v>
      </c>
      <c r="C18" s="15">
        <v>88</v>
      </c>
      <c r="D18" s="18">
        <v>70</v>
      </c>
      <c r="E18">
        <v>83</v>
      </c>
    </row>
    <row r="19" spans="1:6" ht="14.25">
      <c r="A19" s="28" t="s">
        <v>167</v>
      </c>
      <c r="B19" s="15">
        <v>60</v>
      </c>
      <c r="C19" s="15">
        <v>67</v>
      </c>
      <c r="D19" s="18">
        <v>62</v>
      </c>
      <c r="E19">
        <v>75</v>
      </c>
      <c r="F19" s="67" t="s">
        <v>1</v>
      </c>
    </row>
    <row r="20" spans="1:5" ht="16.5" customHeight="1">
      <c r="A20" s="28" t="s">
        <v>196</v>
      </c>
      <c r="B20" s="15">
        <v>103</v>
      </c>
      <c r="C20" s="15">
        <v>59</v>
      </c>
      <c r="D20" s="18">
        <v>59</v>
      </c>
      <c r="E20">
        <v>56</v>
      </c>
    </row>
    <row r="21" spans="1:5" ht="16.5" customHeight="1">
      <c r="A21" s="28" t="s">
        <v>127</v>
      </c>
      <c r="B21" s="18">
        <v>489</v>
      </c>
      <c r="C21" s="18">
        <v>477</v>
      </c>
      <c r="D21" s="18">
        <v>477</v>
      </c>
      <c r="E21">
        <v>465</v>
      </c>
    </row>
    <row r="22" spans="1:5" ht="14.25">
      <c r="A22" s="23"/>
      <c r="B22" s="24"/>
      <c r="C22" s="24"/>
      <c r="D22" s="24"/>
      <c r="E22" s="24"/>
    </row>
    <row r="23" ht="14.25">
      <c r="A23" t="s">
        <v>197</v>
      </c>
    </row>
    <row r="24" ht="14.25">
      <c r="A24" t="s">
        <v>198</v>
      </c>
    </row>
    <row r="26" ht="14.25">
      <c r="C26" s="67"/>
    </row>
  </sheetData>
  <printOptions/>
  <pageMargins left="0.7874015748031497" right="0.3937007874015748" top="0.984251968503937" bottom="0.984251968503937" header="0.5118110236220472" footer="0.5118110236220472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2">
      <selection activeCell="I14" sqref="I14"/>
    </sheetView>
  </sheetViews>
  <sheetFormatPr defaultColWidth="8.796875" defaultRowHeight="15"/>
  <cols>
    <col min="1" max="1" width="18.19921875" style="87" customWidth="1"/>
    <col min="2" max="2" width="10.19921875" style="0" customWidth="1"/>
    <col min="3" max="3" width="9.69921875" style="0" customWidth="1"/>
    <col min="4" max="4" width="10" style="0" customWidth="1"/>
    <col min="5" max="7" width="8.8984375" style="0" customWidth="1"/>
    <col min="8" max="16384" width="11" style="0" customWidth="1"/>
  </cols>
  <sheetData>
    <row r="1" ht="14.25">
      <c r="A1" s="87" t="s">
        <v>199</v>
      </c>
    </row>
    <row r="3" ht="17.25">
      <c r="A3" s="81" t="s">
        <v>200</v>
      </c>
    </row>
    <row r="4" spans="1:7" ht="15" thickBot="1">
      <c r="A4" s="82"/>
      <c r="B4" s="5"/>
      <c r="C4" s="5"/>
      <c r="D4" s="5"/>
      <c r="E4" s="5"/>
      <c r="F4" s="5"/>
      <c r="G4" s="5"/>
    </row>
    <row r="5" spans="1:7" ht="15" thickTop="1">
      <c r="A5" s="28"/>
      <c r="B5" s="24"/>
      <c r="C5" s="24" t="s">
        <v>201</v>
      </c>
      <c r="D5" s="24"/>
      <c r="E5" s="24"/>
      <c r="F5" s="24"/>
      <c r="G5" s="24"/>
    </row>
    <row r="6" spans="1:7" ht="14.25">
      <c r="A6" s="83" t="s">
        <v>48</v>
      </c>
      <c r="B6" s="24" t="s">
        <v>202</v>
      </c>
      <c r="C6" s="24"/>
      <c r="D6" s="23"/>
      <c r="E6" s="24" t="s">
        <v>203</v>
      </c>
      <c r="F6" s="24"/>
      <c r="G6" s="24"/>
    </row>
    <row r="7" spans="1:8" ht="14.25">
      <c r="A7" s="65"/>
      <c r="B7" s="11" t="s">
        <v>204</v>
      </c>
      <c r="C7" s="11" t="s">
        <v>205</v>
      </c>
      <c r="D7" s="11">
        <v>7</v>
      </c>
      <c r="E7" s="84" t="s">
        <v>204</v>
      </c>
      <c r="F7" s="84" t="s">
        <v>205</v>
      </c>
      <c r="G7" s="13">
        <v>7</v>
      </c>
      <c r="H7" s="2"/>
    </row>
    <row r="8" ht="14.25">
      <c r="A8" s="28"/>
    </row>
    <row r="9" spans="1:7" ht="14.25">
      <c r="A9" s="29" t="s">
        <v>206</v>
      </c>
      <c r="B9" s="15">
        <v>574968</v>
      </c>
      <c r="C9" s="15">
        <v>606936</v>
      </c>
      <c r="D9" s="15">
        <v>653814</v>
      </c>
      <c r="E9" s="31"/>
      <c r="F9" s="31"/>
      <c r="G9" s="31"/>
    </row>
    <row r="10" spans="1:4" ht="7.5" customHeight="1">
      <c r="A10" s="28"/>
      <c r="B10" s="15"/>
      <c r="C10" s="15"/>
      <c r="D10" s="15"/>
    </row>
    <row r="11" spans="1:7" ht="14.25">
      <c r="A11" s="28" t="s">
        <v>207</v>
      </c>
      <c r="B11" s="15">
        <f>SUM(B12:B22)</f>
        <v>573668</v>
      </c>
      <c r="C11" s="15">
        <f>SUM(C12:C22)</f>
        <v>603712</v>
      </c>
      <c r="D11" s="15">
        <f>SUM(D12:D22)</f>
        <v>652011</v>
      </c>
      <c r="E11" s="31">
        <v>100</v>
      </c>
      <c r="F11" s="31">
        <v>100</v>
      </c>
      <c r="G11" s="31">
        <v>100</v>
      </c>
    </row>
    <row r="12" spans="1:7" ht="14.25">
      <c r="A12" s="28" t="s">
        <v>208</v>
      </c>
      <c r="B12" s="15">
        <v>89525</v>
      </c>
      <c r="C12" s="15">
        <v>106398</v>
      </c>
      <c r="D12" s="15">
        <v>135125</v>
      </c>
      <c r="E12" s="31">
        <f>B12/$B$11*100</f>
        <v>15.60571619821918</v>
      </c>
      <c r="F12" s="31">
        <f>C12/$C$11*100</f>
        <v>17.623966394572246</v>
      </c>
      <c r="G12" s="31">
        <f>D12/$D$11*100</f>
        <v>20.72434360769987</v>
      </c>
    </row>
    <row r="13" spans="1:7" ht="14.25">
      <c r="A13" s="85" t="s">
        <v>209</v>
      </c>
      <c r="B13" s="15">
        <v>98996</v>
      </c>
      <c r="C13" s="15">
        <v>116194</v>
      </c>
      <c r="D13" s="15">
        <v>138500</v>
      </c>
      <c r="E13" s="31">
        <f aca="true" t="shared" si="0" ref="E13:E22">B13/$B$11*100</f>
        <v>17.256671105935837</v>
      </c>
      <c r="F13" s="31">
        <f aca="true" t="shared" si="1" ref="F13:F22">C13/$C$11*100</f>
        <v>19.246594402629068</v>
      </c>
      <c r="G13" s="31">
        <f aca="true" t="shared" si="2" ref="G13:G22">D13/$D$11*100</f>
        <v>21.24197291149996</v>
      </c>
    </row>
    <row r="14" spans="1:7" ht="14.25">
      <c r="A14" s="85" t="s">
        <v>210</v>
      </c>
      <c r="B14" s="15">
        <v>100709</v>
      </c>
      <c r="C14" s="15">
        <v>106273</v>
      </c>
      <c r="D14" s="15">
        <v>115636</v>
      </c>
      <c r="E14" s="31">
        <f t="shared" si="0"/>
        <v>17.55527587385038</v>
      </c>
      <c r="F14" s="31">
        <f t="shared" si="1"/>
        <v>17.603261157638077</v>
      </c>
      <c r="G14" s="31">
        <f t="shared" si="2"/>
        <v>17.735283607178406</v>
      </c>
    </row>
    <row r="15" spans="1:7" ht="14.25">
      <c r="A15" s="85" t="s">
        <v>211</v>
      </c>
      <c r="B15" s="15">
        <v>116747</v>
      </c>
      <c r="C15" s="15">
        <v>113649</v>
      </c>
      <c r="D15" s="15">
        <v>110600</v>
      </c>
      <c r="E15" s="31">
        <f t="shared" si="0"/>
        <v>20.35096955033225</v>
      </c>
      <c r="F15" s="31">
        <f t="shared" si="1"/>
        <v>18.825035778649422</v>
      </c>
      <c r="G15" s="31">
        <f t="shared" si="2"/>
        <v>16.96290400008589</v>
      </c>
    </row>
    <row r="16" spans="1:7" ht="14.25">
      <c r="A16" s="85" t="s">
        <v>212</v>
      </c>
      <c r="B16" s="15">
        <v>72809</v>
      </c>
      <c r="C16" s="15">
        <v>66748</v>
      </c>
      <c r="D16" s="15">
        <v>64522</v>
      </c>
      <c r="E16" s="31">
        <f t="shared" si="0"/>
        <v>12.691835695907738</v>
      </c>
      <c r="F16" s="31">
        <f t="shared" si="1"/>
        <v>11.056265239054383</v>
      </c>
      <c r="G16" s="31">
        <f t="shared" si="2"/>
        <v>9.895845315493142</v>
      </c>
    </row>
    <row r="17" spans="1:7" ht="14.25">
      <c r="A17" s="85"/>
      <c r="B17" s="15"/>
      <c r="C17" s="15"/>
      <c r="D17" s="15"/>
      <c r="E17" s="31"/>
      <c r="F17" s="31"/>
      <c r="G17" s="31"/>
    </row>
    <row r="18" spans="1:7" ht="14.25">
      <c r="A18" s="85" t="s">
        <v>213</v>
      </c>
      <c r="B18" s="15">
        <v>49786</v>
      </c>
      <c r="C18" s="15">
        <v>49790</v>
      </c>
      <c r="D18" s="15">
        <v>47010</v>
      </c>
      <c r="E18" s="31">
        <f t="shared" si="0"/>
        <v>8.678538806417649</v>
      </c>
      <c r="F18" s="31">
        <f t="shared" si="1"/>
        <v>8.247309975617513</v>
      </c>
      <c r="G18" s="31">
        <f t="shared" si="2"/>
        <v>7.210001058264355</v>
      </c>
    </row>
    <row r="19" spans="1:7" ht="14.25">
      <c r="A19" s="85" t="s">
        <v>214</v>
      </c>
      <c r="B19" s="15">
        <v>30670</v>
      </c>
      <c r="C19" s="15">
        <v>31133</v>
      </c>
      <c r="D19" s="15">
        <v>28570</v>
      </c>
      <c r="E19" s="31">
        <f t="shared" si="0"/>
        <v>5.346297858691787</v>
      </c>
      <c r="F19" s="31">
        <f t="shared" si="1"/>
        <v>5.156929131771441</v>
      </c>
      <c r="G19" s="31">
        <f t="shared" si="2"/>
        <v>4.381827913946237</v>
      </c>
    </row>
    <row r="20" spans="1:7" ht="14.25">
      <c r="A20" s="85" t="s">
        <v>215</v>
      </c>
      <c r="B20" s="15">
        <v>10643</v>
      </c>
      <c r="C20" s="15">
        <v>10296</v>
      </c>
      <c r="D20" s="15">
        <v>9329</v>
      </c>
      <c r="E20" s="31">
        <f t="shared" si="0"/>
        <v>1.8552542585607006</v>
      </c>
      <c r="F20" s="31">
        <f t="shared" si="1"/>
        <v>1.7054489557934909</v>
      </c>
      <c r="G20" s="31">
        <f t="shared" si="2"/>
        <v>1.430804081526232</v>
      </c>
    </row>
    <row r="21" spans="1:7" ht="14.25">
      <c r="A21" s="85" t="s">
        <v>216</v>
      </c>
      <c r="B21" s="15">
        <v>2870</v>
      </c>
      <c r="C21" s="15">
        <v>2515</v>
      </c>
      <c r="D21" s="15">
        <v>2117</v>
      </c>
      <c r="E21" s="31">
        <f t="shared" si="0"/>
        <v>0.5002893659747449</v>
      </c>
      <c r="F21" s="31">
        <f t="shared" si="1"/>
        <v>0.4165893671154458</v>
      </c>
      <c r="G21" s="31">
        <f t="shared" si="2"/>
        <v>0.32468777367253004</v>
      </c>
    </row>
    <row r="22" spans="1:7" ht="15.75" customHeight="1">
      <c r="A22" s="28" t="s">
        <v>217</v>
      </c>
      <c r="B22" s="15">
        <v>913</v>
      </c>
      <c r="C22" s="15">
        <v>716</v>
      </c>
      <c r="D22" s="15">
        <v>602</v>
      </c>
      <c r="E22" s="31">
        <f t="shared" si="0"/>
        <v>0.15915128610973595</v>
      </c>
      <c r="F22" s="31">
        <f t="shared" si="1"/>
        <v>0.11859959715891022</v>
      </c>
      <c r="G22" s="31">
        <f t="shared" si="2"/>
        <v>0.09232973063337889</v>
      </c>
    </row>
    <row r="23" spans="1:7" ht="15.75" customHeight="1">
      <c r="A23" s="28"/>
      <c r="B23" s="15"/>
      <c r="C23" s="15"/>
      <c r="D23" s="15"/>
      <c r="E23" s="31"/>
      <c r="F23" s="31"/>
      <c r="G23" s="31"/>
    </row>
    <row r="24" spans="1:7" ht="15.75" customHeight="1">
      <c r="A24" s="28" t="s">
        <v>218</v>
      </c>
      <c r="B24" s="15">
        <v>2054505</v>
      </c>
      <c r="C24" s="15">
        <v>2075004</v>
      </c>
      <c r="D24" s="15">
        <v>2105986</v>
      </c>
      <c r="E24" s="31"/>
      <c r="F24" s="31"/>
      <c r="G24" s="31"/>
    </row>
    <row r="25" spans="1:7" ht="15.75" customHeight="1">
      <c r="A25" s="28" t="s">
        <v>219</v>
      </c>
      <c r="B25" s="382">
        <v>3.58</v>
      </c>
      <c r="C25" s="382">
        <v>3.58</v>
      </c>
      <c r="D25" s="382">
        <v>3.58</v>
      </c>
      <c r="E25" s="31"/>
      <c r="F25" s="31"/>
      <c r="G25" s="31"/>
    </row>
    <row r="26" spans="1:7" ht="14.25">
      <c r="A26" s="65"/>
      <c r="B26" s="24"/>
      <c r="C26" s="24"/>
      <c r="D26" s="24"/>
      <c r="E26" s="24"/>
      <c r="F26" s="24"/>
      <c r="G26" s="24"/>
    </row>
    <row r="27" ht="14.25">
      <c r="A27" s="86" t="s">
        <v>220</v>
      </c>
    </row>
    <row r="28" ht="14.25">
      <c r="A28" s="86" t="s">
        <v>86</v>
      </c>
    </row>
    <row r="29" ht="14.25">
      <c r="A29" s="86"/>
    </row>
  </sheetData>
  <printOptions/>
  <pageMargins left="0.7874015748031497" right="0.3937007874015748" top="0.984251968503937" bottom="0.984251968503937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dcterms:created xsi:type="dcterms:W3CDTF">2002-02-25T06:38:17Z</dcterms:created>
  <dcterms:modified xsi:type="dcterms:W3CDTF">2003-09-19T03:03:12Z</dcterms:modified>
  <cp:category/>
  <cp:version/>
  <cp:contentType/>
  <cp:contentStatus/>
</cp:coreProperties>
</file>