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0730" windowHeight="11760" tabRatio="935"/>
  </bookViews>
  <sheets>
    <sheet name="総括表" sheetId="1" r:id="rId1"/>
    <sheet name="●財政力附表" sheetId="123" r:id="rId2"/>
    <sheet name="●消防費" sheetId="120" r:id="rId3"/>
    <sheet name="●道路橋りょう費" sheetId="50" r:id="rId4"/>
    <sheet name="●港湾費（港湾）" sheetId="83" r:id="rId5"/>
    <sheet name="●港湾費（漁港） " sheetId="84" r:id="rId6"/>
    <sheet name="●都市計画費" sheetId="121" r:id="rId7"/>
    <sheet name="●公園費" sheetId="122" r:id="rId8"/>
    <sheet name="○下水道費" sheetId="124" r:id="rId9"/>
    <sheet name="○下水道費２" sheetId="125" r:id="rId10"/>
    <sheet name="○下水道費附表" sheetId="126" r:id="rId11"/>
    <sheet name="●その他の土木費" sheetId="152" r:id="rId12"/>
    <sheet name="●附表１（財政力補正係数）" sheetId="142" r:id="rId13"/>
    <sheet name="小学校費" sheetId="58" r:id="rId14"/>
    <sheet name="中学校費" sheetId="154" r:id="rId15"/>
    <sheet name="●高等学校費" sheetId="60" r:id="rId16"/>
    <sheet name="●社会福祉費" sheetId="118" r:id="rId17"/>
    <sheet name="●保健衛生費 " sheetId="137" r:id="rId18"/>
    <sheet name="保健衛生費附表 " sheetId="138" r:id="rId19"/>
    <sheet name="注 " sheetId="139" r:id="rId20"/>
    <sheet name="●高齢者保健福祉費" sheetId="119" r:id="rId21"/>
    <sheet name="●清掃費" sheetId="151" r:id="rId22"/>
    <sheet name="●農業行政費(1)" sheetId="64" r:id="rId23"/>
    <sheet name="●農業行政費(2)" sheetId="65" r:id="rId24"/>
    <sheet name="●林野水産行政費" sheetId="117" r:id="rId25"/>
    <sheet name="地域振興費・市（人口）その１" sheetId="143" r:id="rId26"/>
    <sheet name="地域振興費（人口）その２" sheetId="144" r:id="rId27"/>
    <sheet name="附表２（財政力係数）30年度同意" sheetId="147" r:id="rId28"/>
    <sheet name="附表３（財政力指数）" sheetId="153" r:id="rId29"/>
    <sheet name="地域振興費・面積" sheetId="146" r:id="rId30"/>
    <sheet name="○災害復旧費" sheetId="127" r:id="rId31"/>
    <sheet name="○補正（10以前）" sheetId="128" r:id="rId32"/>
    <sheet name="○補正（11以降）" sheetId="129" r:id="rId33"/>
    <sheet name="○減収補填債" sheetId="130" r:id="rId34"/>
    <sheet name="臨時財政特例" sheetId="131" state="hidden" r:id="rId35"/>
    <sheet name="○財源対策債" sheetId="132" r:id="rId36"/>
    <sheet name="○減税補填債" sheetId="133" r:id="rId37"/>
    <sheet name="○臨時財政対策" sheetId="134" r:id="rId38"/>
    <sheet name="○緊防債" sheetId="135" r:id="rId39"/>
    <sheet name="○その他公債費" sheetId="136" r:id="rId40"/>
  </sheets>
  <externalReferences>
    <externalReference r:id="rId41"/>
  </externalReferences>
  <definedNames>
    <definedName name="_xlnm._FilterDatabase" localSheetId="11" hidden="1">●その他の土木費!$L$1:$L$2</definedName>
    <definedName name="_xlnm._FilterDatabase" localSheetId="35" hidden="1">○財源対策債!$A$6:$BL$6</definedName>
    <definedName name="_xlnm._FilterDatabase" localSheetId="32" hidden="1">'○補正（11以降）'!$A$6:$BL$6</definedName>
    <definedName name="_xlnm._FilterDatabase" localSheetId="37" hidden="1">○臨時財政対策!$A$6:$BL$42</definedName>
    <definedName name="_xlnm.Print_Area" localSheetId="11">●その他の土木費!$A$1:$K$468</definedName>
    <definedName name="_xlnm.Print_Area" localSheetId="8">○下水道費!$A$1:$K$264</definedName>
    <definedName name="_xlnm.Print_Area" localSheetId="9">○下水道費２!$A$1:$K$219</definedName>
    <definedName name="_xlnm.Print_Area" localSheetId="10">○下水道費附表!$A$1:$G$35</definedName>
    <definedName name="_xlnm.Print_Area" localSheetId="7">●公園費!$A$1:$L$23</definedName>
    <definedName name="_xlnm.Print_Area" localSheetId="5">'●港湾費（漁港） '!$A$1:$K$57</definedName>
    <definedName name="_xlnm.Print_Area" localSheetId="4">'●港湾費（港湾）'!$A$1:$K$57</definedName>
    <definedName name="_xlnm.Print_Area" localSheetId="30">○災害復旧費!$A$1:$AN$52</definedName>
    <definedName name="_xlnm.Print_Area" localSheetId="35">○財源対策債!$A$1:$K$122</definedName>
    <definedName name="_xlnm.Print_Area" localSheetId="1">●財政力附表!$A$1:$AM$77</definedName>
    <definedName name="_xlnm.Print_Area" localSheetId="16">●社会福祉費!$A$1:$K$68</definedName>
    <definedName name="_xlnm.Print_Area" localSheetId="2">●消防費!$A$1:$K$37</definedName>
    <definedName name="_xlnm.Print_Area" localSheetId="21">●清掃費!$A$1:$K$104</definedName>
    <definedName name="_xlnm.Print_Area" localSheetId="6">●都市計画費!$A$1:$K$473</definedName>
    <definedName name="_xlnm.Print_Area" localSheetId="3">●道路橋りょう費!$A$1:$K$258</definedName>
    <definedName name="_xlnm.Print_Area" localSheetId="22">'●農業行政費(1)'!$A$1:$M$105</definedName>
    <definedName name="_xlnm.Print_Area" localSheetId="23">'●農業行政費(2)'!$A$1:$L$160</definedName>
    <definedName name="_xlnm.Print_Area" localSheetId="12">'●附表１（財政力補正係数）'!$A$1:$AK$72</definedName>
    <definedName name="_xlnm.Print_Area" localSheetId="17">'●保健衛生費 '!$A$1:$L$468</definedName>
    <definedName name="_xlnm.Print_Area" localSheetId="24">●林野水産行政費!$A$1:$L$80</definedName>
    <definedName name="_xlnm.Print_Area" localSheetId="13">小学校費!$A$1:$K$273</definedName>
    <definedName name="_xlnm.Print_Area" localSheetId="0">総括表!$A$1:$O$50</definedName>
    <definedName name="_xlnm.Print_Area" localSheetId="26">'地域振興費（人口）その２'!$A$1:$L$584</definedName>
    <definedName name="_xlnm.Print_Area" localSheetId="25">'地域振興費・市（人口）その１'!$A$1:$K$285</definedName>
    <definedName name="_xlnm.Print_Area" localSheetId="29">地域振興費・面積!$A$1:$K$121</definedName>
    <definedName name="_xlnm.Print_Area" localSheetId="14">中学校費!$A$1:$K$289</definedName>
    <definedName name="_xlnm.Print_Area" localSheetId="19">'注 '!$A$1:$J$34</definedName>
    <definedName name="_xlnm.Print_Area" localSheetId="27">'附表２（財政力係数）30年度同意'!$A$1:$AM$49</definedName>
    <definedName name="_xlnm.Print_Area" localSheetId="28">'附表３（財政力指数）'!$A$1:$AM$51</definedName>
    <definedName name="_xlnm.Print_Area">'[1]その３（旧〃その土）'!#REF!</definedName>
    <definedName name="Z_1947FFE7_8D82_4F09_9510_9A27BB54E34B_.wvu.FilterData" localSheetId="32" hidden="1">'○補正（11以降）'!$A$6:$K$91</definedName>
    <definedName name="Z_1947FFE7_8D82_4F09_9510_9A27BB54E34B_.wvu.PrintArea" localSheetId="8" hidden="1">○下水道費!$A$1:$K$254</definedName>
    <definedName name="Z_1947FFE7_8D82_4F09_9510_9A27BB54E34B_.wvu.PrintArea" localSheetId="9" hidden="1">○下水道費２!$A$1:$K$204</definedName>
    <definedName name="Z_1947FFE7_8D82_4F09_9510_9A27BB54E34B_.wvu.PrintArea" localSheetId="10" hidden="1">○下水道費附表!$A$1:$G$38</definedName>
    <definedName name="Z_1947FFE7_8D82_4F09_9510_9A27BB54E34B_.wvu.PrintArea" localSheetId="30" hidden="1">○災害復旧費!$A$1:$AN$46</definedName>
    <definedName name="Z_1947FFE7_8D82_4F09_9510_9A27BB54E34B_.wvu.PrintArea" localSheetId="1" hidden="1">●財政力附表!$A$1:$AM$73</definedName>
    <definedName name="Z_1947FFE7_8D82_4F09_9510_9A27BB54E34B_.wvu.PrintArea" localSheetId="3" hidden="1">●道路橋りょう費!$A$1:$K$258</definedName>
    <definedName name="Z_1947FFE7_8D82_4F09_9510_9A27BB54E34B_.wvu.PrintArea" localSheetId="17" hidden="1">'●保健衛生費 '!$A$1:$L$439</definedName>
    <definedName name="Z_1947FFE7_8D82_4F09_9510_9A27BB54E34B_.wvu.PrintArea" localSheetId="24" hidden="1">●林野水産行政費!$A$1:$L$80</definedName>
    <definedName name="Z_1947FFE7_8D82_4F09_9510_9A27BB54E34B_.wvu.PrintArea" localSheetId="19" hidden="1">'注 '!$A$1:$I$34</definedName>
    <definedName name="Z_1947FFE7_8D82_4F09_9510_9A27BB54E34B_.wvu.PrintArea" localSheetId="28" hidden="1">'附表３（財政力指数）'!$A$1:$AM$33</definedName>
    <definedName name="Z_1947FFE7_8D82_4F09_9510_9A27BB54E34B_.wvu.Rows" localSheetId="0" hidden="1">総括表!#REF!</definedName>
    <definedName name="Z_3440C0F6_9CA9_4EA5_9903_1F2301F788AC_.wvu.FilterData" localSheetId="32" hidden="1">'○補正（11以降）'!$A$6:$K$91</definedName>
    <definedName name="Z_3440C0F6_9CA9_4EA5_9903_1F2301F788AC_.wvu.PrintArea" localSheetId="8" hidden="1">○下水道費!$A$1:$K$254</definedName>
    <definedName name="Z_3440C0F6_9CA9_4EA5_9903_1F2301F788AC_.wvu.PrintArea" localSheetId="9" hidden="1">○下水道費２!$A$1:$K$204</definedName>
    <definedName name="Z_3440C0F6_9CA9_4EA5_9903_1F2301F788AC_.wvu.PrintArea" localSheetId="10" hidden="1">○下水道費附表!$A$1:$G$38</definedName>
    <definedName name="Z_3440C0F6_9CA9_4EA5_9903_1F2301F788AC_.wvu.PrintArea" localSheetId="30" hidden="1">○災害復旧費!$A$1:$AN$46</definedName>
    <definedName name="Z_3440C0F6_9CA9_4EA5_9903_1F2301F788AC_.wvu.PrintArea" localSheetId="1" hidden="1">●財政力附表!$A$1:$AM$73</definedName>
    <definedName name="Z_3440C0F6_9CA9_4EA5_9903_1F2301F788AC_.wvu.PrintArea" localSheetId="6" hidden="1">●都市計画費!$A$1:$K$473</definedName>
    <definedName name="Z_3440C0F6_9CA9_4EA5_9903_1F2301F788AC_.wvu.PrintArea" localSheetId="3" hidden="1">●道路橋りょう費!$A$1:$K$258</definedName>
    <definedName name="Z_3440C0F6_9CA9_4EA5_9903_1F2301F788AC_.wvu.PrintArea" localSheetId="17" hidden="1">'●保健衛生費 '!$A$1:$L$439</definedName>
    <definedName name="Z_3440C0F6_9CA9_4EA5_9903_1F2301F788AC_.wvu.PrintArea" localSheetId="24" hidden="1">●林野水産行政費!$A$1:$L$80</definedName>
    <definedName name="Z_3440C0F6_9CA9_4EA5_9903_1F2301F788AC_.wvu.PrintArea" localSheetId="19" hidden="1">'注 '!$A$1:$I$34</definedName>
    <definedName name="Z_3440C0F6_9CA9_4EA5_9903_1F2301F788AC_.wvu.PrintArea" localSheetId="28" hidden="1">'附表３（財政力指数）'!$A$1:$AM$33</definedName>
    <definedName name="Z_3440C0F6_9CA9_4EA5_9903_1F2301F788AC_.wvu.Rows" localSheetId="0" hidden="1">総括表!#REF!</definedName>
    <definedName name="Z_42F2F959_EC3E_49AA_9D91_9629A96700BE_.wvu.PrintArea" localSheetId="17" hidden="1">'●保健衛生費 '!$A$1:$L$439</definedName>
    <definedName name="Z_42F2F959_EC3E_49AA_9D91_9629A96700BE_.wvu.PrintArea" localSheetId="19" hidden="1">'注 '!$A$1:$I$34</definedName>
    <definedName name="Z_60164960_A02C_4B81_A042_4F7F421EC2AD_.wvu.FilterData" localSheetId="32" hidden="1">'○補正（11以降）'!$A$6:$K$91</definedName>
    <definedName name="Z_60164960_A02C_4B81_A042_4F7F421EC2AD_.wvu.PrintArea" localSheetId="8" hidden="1">○下水道費!$A$1:$K$254</definedName>
    <definedName name="Z_60164960_A02C_4B81_A042_4F7F421EC2AD_.wvu.PrintArea" localSheetId="9" hidden="1">○下水道費２!$A$1:$K$204</definedName>
    <definedName name="Z_60164960_A02C_4B81_A042_4F7F421EC2AD_.wvu.PrintArea" localSheetId="10" hidden="1">○下水道費附表!$A$1:$G$38</definedName>
    <definedName name="Z_60164960_A02C_4B81_A042_4F7F421EC2AD_.wvu.PrintArea" localSheetId="30" hidden="1">○災害復旧費!$A$1:$AN$46</definedName>
    <definedName name="Z_60164960_A02C_4B81_A042_4F7F421EC2AD_.wvu.PrintArea" localSheetId="1" hidden="1">●財政力附表!$A$1:$AM$73</definedName>
    <definedName name="Z_60164960_A02C_4B81_A042_4F7F421EC2AD_.wvu.PrintArea" localSheetId="3" hidden="1">●道路橋りょう費!$A$1:$K$258</definedName>
    <definedName name="Z_60164960_A02C_4B81_A042_4F7F421EC2AD_.wvu.PrintArea" localSheetId="17" hidden="1">'●保健衛生費 '!$A$1:$L$439</definedName>
    <definedName name="Z_60164960_A02C_4B81_A042_4F7F421EC2AD_.wvu.PrintArea" localSheetId="24" hidden="1">●林野水産行政費!$A$1:$L$80</definedName>
    <definedName name="Z_60164960_A02C_4B81_A042_4F7F421EC2AD_.wvu.PrintArea" localSheetId="19" hidden="1">'注 '!$A$1:$I$34</definedName>
    <definedName name="Z_60164960_A02C_4B81_A042_4F7F421EC2AD_.wvu.PrintArea" localSheetId="28" hidden="1">'附表３（財政力指数）'!$A$1:$AM$33</definedName>
    <definedName name="Z_60164960_A02C_4B81_A042_4F7F421EC2AD_.wvu.Rows" localSheetId="0" hidden="1">総括表!#REF!</definedName>
    <definedName name="Z_6BA8A50B_56F5_4A82_A2F9_F3001B2C1B67_.wvu.FilterData" localSheetId="11" hidden="1">●その他の土木費!$L$1:$L$2</definedName>
    <definedName name="Z_6BA8A50B_56F5_4A82_A2F9_F3001B2C1B67_.wvu.FilterData" localSheetId="32" hidden="1">'○補正（11以降）'!$A$6:$K$91</definedName>
    <definedName name="Z_6BA8A50B_56F5_4A82_A2F9_F3001B2C1B67_.wvu.PrintArea" localSheetId="11" hidden="1">●その他の土木費!$A$1:$K$452</definedName>
    <definedName name="Z_6BA8A50B_56F5_4A82_A2F9_F3001B2C1B67_.wvu.PrintArea" localSheetId="8" hidden="1">○下水道費!$A$1:$K$254</definedName>
    <definedName name="Z_6BA8A50B_56F5_4A82_A2F9_F3001B2C1B67_.wvu.PrintArea" localSheetId="9" hidden="1">○下水道費２!$A$1:$K$204</definedName>
    <definedName name="Z_6BA8A50B_56F5_4A82_A2F9_F3001B2C1B67_.wvu.PrintArea" localSheetId="10" hidden="1">○下水道費附表!$A$1:$G$38</definedName>
    <definedName name="Z_6BA8A50B_56F5_4A82_A2F9_F3001B2C1B67_.wvu.PrintArea" localSheetId="30" hidden="1">○災害復旧費!$A$1:$AN$46</definedName>
    <definedName name="Z_6BA8A50B_56F5_4A82_A2F9_F3001B2C1B67_.wvu.PrintArea" localSheetId="1" hidden="1">●財政力附表!$A$1:$AM$73</definedName>
    <definedName name="Z_6BA8A50B_56F5_4A82_A2F9_F3001B2C1B67_.wvu.PrintArea" localSheetId="6" hidden="1">●都市計画費!$A$1:$K$473</definedName>
    <definedName name="Z_6BA8A50B_56F5_4A82_A2F9_F3001B2C1B67_.wvu.PrintArea" localSheetId="3" hidden="1">●道路橋りょう費!$A$1:$K$258</definedName>
    <definedName name="Z_6BA8A50B_56F5_4A82_A2F9_F3001B2C1B67_.wvu.PrintArea" localSheetId="12" hidden="1">'●附表１（財政力補正係数）'!$A$1:$AK$72</definedName>
    <definedName name="Z_6BA8A50B_56F5_4A82_A2F9_F3001B2C1B67_.wvu.PrintArea" localSheetId="24" hidden="1">●林野水産行政費!$A$1:$L$80</definedName>
    <definedName name="Z_6BA8A50B_56F5_4A82_A2F9_F3001B2C1B67_.wvu.PrintArea" localSheetId="28" hidden="1">'附表３（財政力指数）'!$A$1:$AM$33</definedName>
    <definedName name="Z_6BA8A50B_56F5_4A82_A2F9_F3001B2C1B67_.wvu.Rows" localSheetId="0" hidden="1">総括表!#REF!</definedName>
    <definedName name="Z_7ECC69F7_CC97_4F9B_B486_7318BE064811_.wvu.FilterData" localSheetId="32" hidden="1">'○補正（11以降）'!$A$6:$K$91</definedName>
    <definedName name="Z_7ECC69F7_CC97_4F9B_B486_7318BE064811_.wvu.PrintArea" localSheetId="8" hidden="1">○下水道費!$A$1:$K$254</definedName>
    <definedName name="Z_7ECC69F7_CC97_4F9B_B486_7318BE064811_.wvu.PrintArea" localSheetId="9" hidden="1">○下水道費２!$A$1:$K$204</definedName>
    <definedName name="Z_7ECC69F7_CC97_4F9B_B486_7318BE064811_.wvu.PrintArea" localSheetId="10" hidden="1">○下水道費附表!$A$1:$G$38</definedName>
    <definedName name="Z_7ECC69F7_CC97_4F9B_B486_7318BE064811_.wvu.PrintArea" localSheetId="30" hidden="1">○災害復旧費!$A$1:$AN$46</definedName>
    <definedName name="Z_7ECC69F7_CC97_4F9B_B486_7318BE064811_.wvu.PrintArea" localSheetId="1" hidden="1">●財政力附表!$A$1:$AM$73</definedName>
    <definedName name="Z_7ECC69F7_CC97_4F9B_B486_7318BE064811_.wvu.PrintArea" localSheetId="6" hidden="1">●都市計画費!$A$1:$K$473</definedName>
    <definedName name="Z_7ECC69F7_CC97_4F9B_B486_7318BE064811_.wvu.PrintArea" localSheetId="3" hidden="1">●道路橋りょう費!$A$1:$K$258</definedName>
    <definedName name="Z_7ECC69F7_CC97_4F9B_B486_7318BE064811_.wvu.PrintArea" localSheetId="17" hidden="1">'●保健衛生費 '!$A$1:$L$439</definedName>
    <definedName name="Z_7ECC69F7_CC97_4F9B_B486_7318BE064811_.wvu.PrintArea" localSheetId="24" hidden="1">●林野水産行政費!$A$1:$L$80</definedName>
    <definedName name="Z_7ECC69F7_CC97_4F9B_B486_7318BE064811_.wvu.PrintArea" localSheetId="19" hidden="1">'注 '!$A$1:$I$34</definedName>
    <definedName name="Z_7ECC69F7_CC97_4F9B_B486_7318BE064811_.wvu.PrintArea" localSheetId="28" hidden="1">'附表３（財政力指数）'!$A$1:$AM$33</definedName>
    <definedName name="Z_7ECC69F7_CC97_4F9B_B486_7318BE064811_.wvu.Rows" localSheetId="0" hidden="1">総括表!#REF!</definedName>
    <definedName name="Z_A5A20B3D_D424_4261_8AB6_D1F1115C976B_.wvu.FilterData" localSheetId="32" hidden="1">'○補正（11以降）'!$A$6:$K$91</definedName>
    <definedName name="Z_A5A20B3D_D424_4261_8AB6_D1F1115C976B_.wvu.PrintArea" localSheetId="8" hidden="1">○下水道費!$A$1:$K$254</definedName>
    <definedName name="Z_A5A20B3D_D424_4261_8AB6_D1F1115C976B_.wvu.PrintArea" localSheetId="9" hidden="1">○下水道費２!$A$1:$K$204</definedName>
    <definedName name="Z_A5A20B3D_D424_4261_8AB6_D1F1115C976B_.wvu.PrintArea" localSheetId="10" hidden="1">○下水道費附表!$A$1:$G$38</definedName>
    <definedName name="Z_A5A20B3D_D424_4261_8AB6_D1F1115C976B_.wvu.PrintArea" localSheetId="30" hidden="1">○災害復旧費!$A$1:$AN$46</definedName>
    <definedName name="Z_A5A20B3D_D424_4261_8AB6_D1F1115C976B_.wvu.PrintArea" localSheetId="1" hidden="1">●財政力附表!$A$1:$AM$73</definedName>
    <definedName name="Z_A5A20B3D_D424_4261_8AB6_D1F1115C976B_.wvu.PrintArea" localSheetId="3" hidden="1">●道路橋りょう費!$A$1:$K$258</definedName>
    <definedName name="Z_A5A20B3D_D424_4261_8AB6_D1F1115C976B_.wvu.PrintArea" localSheetId="17" hidden="1">'●保健衛生費 '!$A$1:$L$439</definedName>
    <definedName name="Z_A5A20B3D_D424_4261_8AB6_D1F1115C976B_.wvu.PrintArea" localSheetId="24" hidden="1">●林野水産行政費!$A$1:$L$80</definedName>
    <definedName name="Z_A5A20B3D_D424_4261_8AB6_D1F1115C976B_.wvu.PrintArea" localSheetId="19" hidden="1">'注 '!$A$1:$I$34</definedName>
    <definedName name="Z_A5A20B3D_D424_4261_8AB6_D1F1115C976B_.wvu.PrintArea" localSheetId="28" hidden="1">'附表３（財政力指数）'!$A$1:$AM$33</definedName>
    <definedName name="Z_A5A20B3D_D424_4261_8AB6_D1F1115C976B_.wvu.Rows" localSheetId="0" hidden="1">総括表!#REF!</definedName>
    <definedName name="Z_B277AE7E_1032_4305_910D_1C8A935181B3_.wvu.FilterData" localSheetId="32" hidden="1">'○補正（11以降）'!$A$6:$K$91</definedName>
    <definedName name="Z_B277AE7E_1032_4305_910D_1C8A935181B3_.wvu.PrintArea" localSheetId="8" hidden="1">○下水道費!$A$1:$K$254</definedName>
    <definedName name="Z_B277AE7E_1032_4305_910D_1C8A935181B3_.wvu.PrintArea" localSheetId="9" hidden="1">○下水道費２!$A$1:$K$204</definedName>
    <definedName name="Z_B277AE7E_1032_4305_910D_1C8A935181B3_.wvu.PrintArea" localSheetId="10" hidden="1">○下水道費附表!$A$1:$G$38</definedName>
    <definedName name="Z_B277AE7E_1032_4305_910D_1C8A935181B3_.wvu.PrintArea" localSheetId="30" hidden="1">○災害復旧費!$A$1:$AN$46</definedName>
    <definedName name="Z_B277AE7E_1032_4305_910D_1C8A935181B3_.wvu.PrintArea" localSheetId="1" hidden="1">●財政力附表!$A$1:$AM$73</definedName>
    <definedName name="Z_B277AE7E_1032_4305_910D_1C8A935181B3_.wvu.PrintArea" localSheetId="3" hidden="1">●道路橋りょう費!$A$1:$K$258</definedName>
    <definedName name="Z_B277AE7E_1032_4305_910D_1C8A935181B3_.wvu.PrintArea" localSheetId="17" hidden="1">'●保健衛生費 '!$A$1:$L$439</definedName>
    <definedName name="Z_B277AE7E_1032_4305_910D_1C8A935181B3_.wvu.PrintArea" localSheetId="24" hidden="1">●林野水産行政費!$A$1:$L$80</definedName>
    <definedName name="Z_B277AE7E_1032_4305_910D_1C8A935181B3_.wvu.PrintArea" localSheetId="19" hidden="1">'注 '!$A$1:$I$34</definedName>
    <definedName name="Z_B277AE7E_1032_4305_910D_1C8A935181B3_.wvu.PrintArea" localSheetId="28" hidden="1">'附表３（財政力指数）'!$A$1:$AM$33</definedName>
    <definedName name="Z_B277AE7E_1032_4305_910D_1C8A935181B3_.wvu.Rows" localSheetId="0" hidden="1">総括表!#REF!</definedName>
    <definedName name="Z_BF35C5C6_A3C6_42F7_8627_51C970A332A1_.wvu.FilterData" localSheetId="32" hidden="1">'○補正（11以降）'!$A$6:$K$91</definedName>
    <definedName name="Z_BF35C5C6_A3C6_42F7_8627_51C970A332A1_.wvu.PrintArea" localSheetId="8" hidden="1">○下水道費!$A$1:$K$254</definedName>
    <definedName name="Z_BF35C5C6_A3C6_42F7_8627_51C970A332A1_.wvu.PrintArea" localSheetId="9" hidden="1">○下水道費２!$A$1:$K$204</definedName>
    <definedName name="Z_BF35C5C6_A3C6_42F7_8627_51C970A332A1_.wvu.PrintArea" localSheetId="10" hidden="1">○下水道費附表!$A$1:$G$38</definedName>
    <definedName name="Z_BF35C5C6_A3C6_42F7_8627_51C970A332A1_.wvu.PrintArea" localSheetId="30" hidden="1">○災害復旧費!$A$1:$AN$46</definedName>
    <definedName name="Z_BF35C5C6_A3C6_42F7_8627_51C970A332A1_.wvu.PrintArea" localSheetId="1" hidden="1">●財政力附表!$A$1:$AM$73</definedName>
    <definedName name="Z_BF35C5C6_A3C6_42F7_8627_51C970A332A1_.wvu.PrintArea" localSheetId="6" hidden="1">●都市計画費!$A$1:$K$473</definedName>
    <definedName name="Z_BF35C5C6_A3C6_42F7_8627_51C970A332A1_.wvu.PrintArea" localSheetId="3" hidden="1">●道路橋りょう費!$A$1:$K$258</definedName>
    <definedName name="Z_BF35C5C6_A3C6_42F7_8627_51C970A332A1_.wvu.PrintArea" localSheetId="24" hidden="1">●林野水産行政費!$A$1:$L$80</definedName>
    <definedName name="Z_BF35C5C6_A3C6_42F7_8627_51C970A332A1_.wvu.PrintArea" localSheetId="28" hidden="1">'附表３（財政力指数）'!$A$1:$AM$33</definedName>
    <definedName name="Z_BF35C5C6_A3C6_42F7_8627_51C970A332A1_.wvu.Rows" localSheetId="0" hidden="1">総括表!#REF!</definedName>
    <definedName name="Z_C21E437E_A9AE_4D92_B0B3_1AE7931C1507_.wvu.FilterData" localSheetId="32" hidden="1">'○補正（11以降）'!$A$6:$K$91</definedName>
    <definedName name="Z_C21E437E_A9AE_4D92_B0B3_1AE7931C1507_.wvu.PrintArea" localSheetId="8" hidden="1">○下水道費!$A$1:$K$254</definedName>
    <definedName name="Z_C21E437E_A9AE_4D92_B0B3_1AE7931C1507_.wvu.PrintArea" localSheetId="9" hidden="1">○下水道費２!$A$1:$K$204</definedName>
    <definedName name="Z_C21E437E_A9AE_4D92_B0B3_1AE7931C1507_.wvu.PrintArea" localSheetId="10" hidden="1">○下水道費附表!$A$1:$G$38</definedName>
    <definedName name="Z_C21E437E_A9AE_4D92_B0B3_1AE7931C1507_.wvu.PrintArea" localSheetId="30" hidden="1">○災害復旧費!$A$1:$AN$46</definedName>
    <definedName name="Z_C21E437E_A9AE_4D92_B0B3_1AE7931C1507_.wvu.PrintArea" localSheetId="1" hidden="1">●財政力附表!$A$1:$AM$73</definedName>
    <definedName name="Z_C21E437E_A9AE_4D92_B0B3_1AE7931C1507_.wvu.PrintArea" localSheetId="3" hidden="1">●道路橋りょう費!$A$1:$K$258</definedName>
    <definedName name="Z_C21E437E_A9AE_4D92_B0B3_1AE7931C1507_.wvu.PrintArea" localSheetId="17" hidden="1">'●保健衛生費 '!$A$1:$L$439</definedName>
    <definedName name="Z_C21E437E_A9AE_4D92_B0B3_1AE7931C1507_.wvu.PrintArea" localSheetId="24" hidden="1">●林野水産行政費!$A$1:$L$80</definedName>
    <definedName name="Z_C21E437E_A9AE_4D92_B0B3_1AE7931C1507_.wvu.PrintArea" localSheetId="19" hidden="1">'注 '!$A$1:$I$34</definedName>
    <definedName name="Z_C21E437E_A9AE_4D92_B0B3_1AE7931C1507_.wvu.PrintArea" localSheetId="28" hidden="1">'附表３（財政力指数）'!$A$1:$AM$33</definedName>
    <definedName name="Z_C21E437E_A9AE_4D92_B0B3_1AE7931C1507_.wvu.Rows" localSheetId="0" hidden="1">総括表!#REF!</definedName>
    <definedName name="Z_C30AA9B7_41F3_42AD_9B8E_7396EE9C2375_.wvu.FilterData" localSheetId="32" hidden="1">'○補正（11以降）'!$A$6:$K$91</definedName>
    <definedName name="Z_C30AA9B7_41F3_42AD_9B8E_7396EE9C2375_.wvu.PrintArea" localSheetId="8" hidden="1">○下水道費!$A$1:$K$254</definedName>
    <definedName name="Z_C30AA9B7_41F3_42AD_9B8E_7396EE9C2375_.wvu.PrintArea" localSheetId="9" hidden="1">○下水道費２!$A$1:$K$204</definedName>
    <definedName name="Z_C30AA9B7_41F3_42AD_9B8E_7396EE9C2375_.wvu.PrintArea" localSheetId="10" hidden="1">○下水道費附表!$A$1:$G$38</definedName>
    <definedName name="Z_C30AA9B7_41F3_42AD_9B8E_7396EE9C2375_.wvu.PrintArea" localSheetId="30" hidden="1">○災害復旧費!$A$1:$AN$46</definedName>
    <definedName name="Z_C30AA9B7_41F3_42AD_9B8E_7396EE9C2375_.wvu.PrintArea" localSheetId="1" hidden="1">●財政力附表!$A$1:$AM$73</definedName>
    <definedName name="Z_C30AA9B7_41F3_42AD_9B8E_7396EE9C2375_.wvu.PrintArea" localSheetId="3" hidden="1">●道路橋りょう費!$A$1:$K$258</definedName>
    <definedName name="Z_C30AA9B7_41F3_42AD_9B8E_7396EE9C2375_.wvu.PrintArea" localSheetId="17" hidden="1">'●保健衛生費 '!$A$1:$L$439</definedName>
    <definedName name="Z_C30AA9B7_41F3_42AD_9B8E_7396EE9C2375_.wvu.PrintArea" localSheetId="24" hidden="1">●林野水産行政費!$A$1:$L$80</definedName>
    <definedName name="Z_C30AA9B7_41F3_42AD_9B8E_7396EE9C2375_.wvu.PrintArea" localSheetId="19" hidden="1">'注 '!$A$1:$I$34</definedName>
    <definedName name="Z_C30AA9B7_41F3_42AD_9B8E_7396EE9C2375_.wvu.PrintArea" localSheetId="28" hidden="1">'附表３（財政力指数）'!$A$1:$AM$33</definedName>
    <definedName name="Z_C30AA9B7_41F3_42AD_9B8E_7396EE9C2375_.wvu.Rows" localSheetId="0" hidden="1">総括表!#REF!</definedName>
    <definedName name="Z_EC46CD94_62E4_4462_A1B3_5E8509EFFCDA_.wvu.FilterData" localSheetId="11" hidden="1">●その他の土木費!$L$1:$L$2</definedName>
    <definedName name="Z_EC46CD94_62E4_4462_A1B3_5E8509EFFCDA_.wvu.FilterData" localSheetId="32" hidden="1">'○補正（11以降）'!$A$6:$K$91</definedName>
    <definedName name="Z_EC46CD94_62E4_4462_A1B3_5E8509EFFCDA_.wvu.PrintArea" localSheetId="11" hidden="1">●その他の土木費!$A$1:$K$452</definedName>
    <definedName name="Z_EC46CD94_62E4_4462_A1B3_5E8509EFFCDA_.wvu.PrintArea" localSheetId="8" hidden="1">○下水道費!$A$1:$K$254</definedName>
    <definedName name="Z_EC46CD94_62E4_4462_A1B3_5E8509EFFCDA_.wvu.PrintArea" localSheetId="9" hidden="1">○下水道費２!$A$1:$K$204</definedName>
    <definedName name="Z_EC46CD94_62E4_4462_A1B3_5E8509EFFCDA_.wvu.PrintArea" localSheetId="10" hidden="1">○下水道費附表!$A$1:$G$38</definedName>
    <definedName name="Z_EC46CD94_62E4_4462_A1B3_5E8509EFFCDA_.wvu.PrintArea" localSheetId="30" hidden="1">○災害復旧費!$A$1:$AN$46</definedName>
    <definedName name="Z_EC46CD94_62E4_4462_A1B3_5E8509EFFCDA_.wvu.PrintArea" localSheetId="1" hidden="1">●財政力附表!$A$1:$AM$73</definedName>
    <definedName name="Z_EC46CD94_62E4_4462_A1B3_5E8509EFFCDA_.wvu.PrintArea" localSheetId="6" hidden="1">●都市計画費!$A$1:$K$473</definedName>
    <definedName name="Z_EC46CD94_62E4_4462_A1B3_5E8509EFFCDA_.wvu.PrintArea" localSheetId="3" hidden="1">●道路橋りょう費!$A$1:$K$258</definedName>
    <definedName name="Z_EC46CD94_62E4_4462_A1B3_5E8509EFFCDA_.wvu.PrintArea" localSheetId="12" hidden="1">'●附表１（財政力補正係数）'!$A$1:$AK$72</definedName>
    <definedName name="Z_EC46CD94_62E4_4462_A1B3_5E8509EFFCDA_.wvu.PrintArea" localSheetId="24" hidden="1">●林野水産行政費!$A$1:$L$80</definedName>
    <definedName name="Z_EC46CD94_62E4_4462_A1B3_5E8509EFFCDA_.wvu.PrintArea" localSheetId="28" hidden="1">'附表３（財政力指数）'!$A$1:$AM$33</definedName>
    <definedName name="Z_EC46CD94_62E4_4462_A1B3_5E8509EFFCDA_.wvu.Rows" localSheetId="0" hidden="1">総括表!#REF!</definedName>
    <definedName name="Z_F99C1ACD_12A1_4398_A75C_0C6FF506F0BD_.wvu.PrintArea" localSheetId="17" hidden="1">'●保健衛生費 '!$A$1:$L$439</definedName>
    <definedName name="Z_F99C1ACD_12A1_4398_A75C_0C6FF506F0BD_.wvu.PrintArea" localSheetId="19" hidden="1">'注 '!$A$1:$I$34</definedName>
    <definedName name="一枚目" localSheetId="27">'附表２（財政力係数）30年度同意'!#REF!</definedName>
    <definedName name="三枚目" localSheetId="11">'[1]その３（旧〃その土）'!#REF!</definedName>
    <definedName name="三枚目" localSheetId="14">'[1]その３（旧〃その土）'!#REF!</definedName>
    <definedName name="三枚目" localSheetId="27">'附表２（財政力係数）30年度同意'!$B$2:$AL$4</definedName>
    <definedName name="三枚目" localSheetId="28">'[1]その３（旧〃その土）'!#REF!</definedName>
    <definedName name="三枚目">'[1]その３（旧〃その土）'!#REF!</definedName>
    <definedName name="二枚名" localSheetId="11">'[1]その３（旧〃その土）'!#REF!</definedName>
    <definedName name="二枚名" localSheetId="21">'[1]その３（旧〃その土）'!#REF!</definedName>
    <definedName name="二枚名" localSheetId="14">'[1]その３（旧〃その土）'!#REF!</definedName>
    <definedName name="二枚名" localSheetId="27">'附表２（財政力係数）30年度同意'!#REF!</definedName>
    <definedName name="二枚名" localSheetId="28">'[1]その３（旧〃その土）'!#REF!</definedName>
    <definedName name="二枚名">'[1]その３（旧〃その土）'!#REF!</definedName>
  </definedNames>
  <calcPr calcId="145621"/>
  <customWorkbookViews>
    <customWorkbookView name="交付税課 - 個人用ビュー" guid="{EC46CD94-62E4-4462-A1B3-5E8509EFFCDA}" mergeInterval="0" personalView="1" maximized="1" xWindow="1" yWindow="1" windowWidth="1436" windowHeight="632" tabRatio="885" activeSheetId="3"/>
    <customWorkbookView name="906013 - 個人用ビュー" guid="{BF35C5C6-A3C6-42F7-8627-51C970A332A1}" mergeInterval="0" personalView="1" maximized="1" xWindow="1" yWindow="1" windowWidth="1396" windowHeight="824" tabRatio="885" activeSheetId="26"/>
    <customWorkbookView name="010937 - 個人用ビュー" guid="{7ECC69F7-CC97-4F9B-B486-7318BE064811}" mergeInterval="0" personalView="1" maximized="1" xWindow="1" yWindow="1" windowWidth="1396" windowHeight="824" tabRatio="885" activeSheetId="1"/>
    <customWorkbookView name="007169 - 個人用ビュー" guid="{1947FFE7-8D82-4F09-9510-9A27BB54E34B}" mergeInterval="0" personalView="1" maximized="1" xWindow="1" yWindow="1" windowWidth="1396" windowHeight="824" tabRatio="885" activeSheetId="1"/>
    <customWorkbookView name="010347 - 個人用ビュー" guid="{C30AA9B7-41F3-42AD-9B8E-7396EE9C2375}" mergeInterval="0" personalView="1" maximized="1" xWindow="1" yWindow="1" windowWidth="1396" windowHeight="824" tabRatio="885" activeSheetId="22"/>
    <customWorkbookView name="009231 - 個人用ビュー" guid="{B277AE7E-1032-4305-910D-1C8A935181B3}" mergeInterval="0" personalView="1" maximized="1" xWindow="1" yWindow="1" windowWidth="1396" windowHeight="828" tabRatio="885" activeSheetId="18"/>
    <customWorkbookView name="和田克彦 - 個人用ビュー" guid="{C21E437E-A9AE-4D92-B0B3-1AE7931C1507}" mergeInterval="0" personalView="1" maximized="1" xWindow="1" yWindow="1" windowWidth="1042" windowHeight="530" tabRatio="885" activeSheetId="15"/>
    <customWorkbookView name="kijimatakeyuki - 個人用ビュー" guid="{60164960-A02C-4B81-A042-4F7F421EC2AD}" mergeInterval="0" personalView="1" maximized="1" xWindow="1" yWindow="1" windowWidth="1396" windowHeight="824" tabRatio="885" activeSheetId="17" showComments="commIndAndComment"/>
    <customWorkbookView name="008417 - 個人用ビュー" guid="{A5A20B3D-D424-4261-8AB6-D1F1115C976B}" mergeInterval="0" personalView="1" maximized="1" xWindow="1" yWindow="1" windowWidth="1396" windowHeight="833" tabRatio="885" activeSheetId="3"/>
    <customWorkbookView name="905543 - 個人用ビュー" guid="{3440C0F6-9CA9-4EA5-9903-1F2301F788AC}" mergeInterval="0" personalView="1" maximized="1" xWindow="1" yWindow="1" windowWidth="1396" windowHeight="811" tabRatio="885" activeSheetId="1"/>
    <customWorkbookView name="905544 - 個人用ビュー" guid="{6BA8A50B-56F5-4A82-A2F9-F3001B2C1B67}" mergeInterval="0" personalView="1" maximized="1" xWindow="1" yWindow="1" windowWidth="1396" windowHeight="862" tabRatio="885" activeSheetId="12"/>
  </customWorkbookViews>
</workbook>
</file>

<file path=xl/calcChain.xml><?xml version="1.0" encoding="utf-8"?>
<calcChain xmlns="http://schemas.openxmlformats.org/spreadsheetml/2006/main">
  <c r="I1" i="134" l="1"/>
  <c r="I1" i="151"/>
  <c r="J581" i="144" l="1"/>
  <c r="J584" i="144"/>
  <c r="J298" i="144"/>
  <c r="J260" i="144"/>
  <c r="J293" i="144" l="1"/>
  <c r="J295" i="144"/>
  <c r="J531" i="144" l="1"/>
  <c r="J120" i="146" l="1"/>
  <c r="J117" i="146"/>
  <c r="J115" i="146"/>
  <c r="J95" i="146"/>
  <c r="J97" i="146"/>
  <c r="J83" i="146"/>
  <c r="J70" i="146"/>
  <c r="J68" i="146"/>
  <c r="J47" i="146"/>
  <c r="J49" i="146"/>
  <c r="J32" i="146"/>
  <c r="F32" i="146"/>
  <c r="J30" i="146"/>
  <c r="J16" i="146"/>
  <c r="J18" i="146"/>
  <c r="J558" i="144" l="1"/>
  <c r="J557" i="144"/>
  <c r="J576" i="144"/>
  <c r="J575" i="144"/>
  <c r="J578" i="144" s="1"/>
  <c r="J567" i="144"/>
  <c r="J566" i="144"/>
  <c r="S45" i="153"/>
  <c r="J560" i="144" l="1"/>
  <c r="J569" i="144"/>
  <c r="J210" i="125"/>
  <c r="J8" i="144"/>
  <c r="T52" i="147" l="1"/>
  <c r="H536" i="144" s="1"/>
  <c r="J64" i="125" l="1"/>
  <c r="J273" i="58" l="1"/>
  <c r="J270" i="58"/>
  <c r="J468" i="152"/>
  <c r="J305" i="152"/>
  <c r="F2" i="138" l="1"/>
  <c r="J1" i="137"/>
  <c r="G9" i="137" l="1"/>
  <c r="G6" i="137" l="1"/>
  <c r="K50" i="1" l="1"/>
  <c r="O76" i="123"/>
  <c r="E74" i="123"/>
  <c r="E59" i="123"/>
  <c r="E46" i="123"/>
  <c r="E37" i="123"/>
  <c r="E56" i="123"/>
  <c r="J180" i="154" l="1"/>
  <c r="J179" i="154"/>
  <c r="J170" i="154"/>
  <c r="J169" i="154"/>
  <c r="J160" i="154"/>
  <c r="J159" i="154"/>
  <c r="J150" i="154"/>
  <c r="J149" i="154"/>
  <c r="J140" i="154"/>
  <c r="J139" i="154"/>
  <c r="J128" i="154"/>
  <c r="J127" i="154"/>
  <c r="J116" i="154"/>
  <c r="J115" i="154"/>
  <c r="J102" i="154"/>
  <c r="J101" i="154"/>
  <c r="J284" i="154"/>
  <c r="J283" i="154"/>
  <c r="J282" i="154"/>
  <c r="J281" i="154"/>
  <c r="J272" i="154"/>
  <c r="J271" i="154"/>
  <c r="J270" i="154"/>
  <c r="J269" i="154"/>
  <c r="J260" i="154"/>
  <c r="J259" i="154"/>
  <c r="J258" i="154"/>
  <c r="J257" i="154"/>
  <c r="J256" i="154"/>
  <c r="J255" i="154"/>
  <c r="J254" i="154"/>
  <c r="J253" i="154"/>
  <c r="J252" i="154"/>
  <c r="J251" i="154"/>
  <c r="J250" i="154"/>
  <c r="J249" i="154"/>
  <c r="J248" i="154"/>
  <c r="J247" i="154"/>
  <c r="J246" i="154"/>
  <c r="J245" i="154"/>
  <c r="J244" i="154"/>
  <c r="J243" i="154"/>
  <c r="J242" i="154"/>
  <c r="J241" i="154"/>
  <c r="J240" i="154"/>
  <c r="J239" i="154"/>
  <c r="J230" i="154"/>
  <c r="J229" i="154"/>
  <c r="J228" i="154"/>
  <c r="J227" i="154"/>
  <c r="J226" i="154"/>
  <c r="J225" i="154"/>
  <c r="J224" i="154"/>
  <c r="J223" i="154"/>
  <c r="J222" i="154"/>
  <c r="J221" i="154"/>
  <c r="J220" i="154"/>
  <c r="J219" i="154"/>
  <c r="J218" i="154"/>
  <c r="J217" i="154"/>
  <c r="J216" i="154"/>
  <c r="J215" i="154"/>
  <c r="J214" i="154"/>
  <c r="J213" i="154"/>
  <c r="J212" i="154"/>
  <c r="J211" i="154"/>
  <c r="J210" i="154"/>
  <c r="J209" i="154"/>
  <c r="J208" i="154"/>
  <c r="J207" i="154"/>
  <c r="J206" i="154"/>
  <c r="J205" i="154"/>
  <c r="J196" i="154"/>
  <c r="J195" i="154"/>
  <c r="J194" i="154"/>
  <c r="J193" i="154"/>
  <c r="J192" i="154"/>
  <c r="J191" i="154"/>
  <c r="J190" i="154"/>
  <c r="J189" i="154"/>
  <c r="J188" i="154"/>
  <c r="J187" i="154"/>
  <c r="J186" i="154"/>
  <c r="J185" i="154"/>
  <c r="J184" i="154"/>
  <c r="J183" i="154"/>
  <c r="J182" i="154"/>
  <c r="J181" i="154"/>
  <c r="J178" i="154"/>
  <c r="J177" i="154"/>
  <c r="J176" i="154"/>
  <c r="J175" i="154"/>
  <c r="J174" i="154"/>
  <c r="J173" i="154"/>
  <c r="J172" i="154"/>
  <c r="J171" i="154"/>
  <c r="J168" i="154"/>
  <c r="J167" i="154"/>
  <c r="J166" i="154"/>
  <c r="J165" i="154"/>
  <c r="J164" i="154"/>
  <c r="J163" i="154"/>
  <c r="J162" i="154"/>
  <c r="J161" i="154"/>
  <c r="J158" i="154"/>
  <c r="J157" i="154"/>
  <c r="J156" i="154"/>
  <c r="J155" i="154"/>
  <c r="J154" i="154"/>
  <c r="J153" i="154"/>
  <c r="J152" i="154"/>
  <c r="J151" i="154"/>
  <c r="J148" i="154"/>
  <c r="J147" i="154"/>
  <c r="J146" i="154"/>
  <c r="J145" i="154"/>
  <c r="J144" i="154"/>
  <c r="J143" i="154"/>
  <c r="J142" i="154"/>
  <c r="J141" i="154"/>
  <c r="J138" i="154"/>
  <c r="J137" i="154"/>
  <c r="J136" i="154"/>
  <c r="J135" i="154"/>
  <c r="J134" i="154"/>
  <c r="J133" i="154"/>
  <c r="J132" i="154"/>
  <c r="J131" i="154"/>
  <c r="J130" i="154"/>
  <c r="J129" i="154"/>
  <c r="J126" i="154"/>
  <c r="J125" i="154"/>
  <c r="J124" i="154"/>
  <c r="J123" i="154"/>
  <c r="J122" i="154"/>
  <c r="J121" i="154"/>
  <c r="J120" i="154"/>
  <c r="J119" i="154"/>
  <c r="J118" i="154"/>
  <c r="J117" i="154"/>
  <c r="J114" i="154"/>
  <c r="J113" i="154"/>
  <c r="J112" i="154"/>
  <c r="J111" i="154"/>
  <c r="J110" i="154"/>
  <c r="J109" i="154"/>
  <c r="J108" i="154"/>
  <c r="J107" i="154"/>
  <c r="J106" i="154"/>
  <c r="J105" i="154"/>
  <c r="J104" i="154"/>
  <c r="J103" i="154"/>
  <c r="J100" i="154"/>
  <c r="J99" i="154"/>
  <c r="J98" i="154"/>
  <c r="J97" i="154"/>
  <c r="J96" i="154"/>
  <c r="J95" i="154"/>
  <c r="J94" i="154"/>
  <c r="J93" i="154"/>
  <c r="J92" i="154"/>
  <c r="J91" i="154"/>
  <c r="J90" i="154"/>
  <c r="J89" i="154"/>
  <c r="J88" i="154"/>
  <c r="J87" i="154"/>
  <c r="J86" i="154"/>
  <c r="J85" i="154"/>
  <c r="J84" i="154"/>
  <c r="J83" i="154"/>
  <c r="J82" i="154"/>
  <c r="J81" i="154"/>
  <c r="J80" i="154"/>
  <c r="J79" i="154"/>
  <c r="J78" i="154"/>
  <c r="J77" i="154"/>
  <c r="J76" i="154"/>
  <c r="J75" i="154"/>
  <c r="J74" i="154"/>
  <c r="J73" i="154"/>
  <c r="J72" i="154"/>
  <c r="J71" i="154"/>
  <c r="J70" i="154"/>
  <c r="J69" i="154"/>
  <c r="J68" i="154"/>
  <c r="J67" i="154"/>
  <c r="J66" i="154"/>
  <c r="J65" i="154"/>
  <c r="J64" i="154"/>
  <c r="J63" i="154"/>
  <c r="J62" i="154"/>
  <c r="J61" i="154"/>
  <c r="J60" i="154"/>
  <c r="J59" i="154"/>
  <c r="J58" i="154"/>
  <c r="J57" i="154"/>
  <c r="J56" i="154"/>
  <c r="J55" i="154"/>
  <c r="J54" i="154"/>
  <c r="J53" i="154"/>
  <c r="J52" i="154"/>
  <c r="J51" i="154"/>
  <c r="J50" i="154"/>
  <c r="J49" i="154"/>
  <c r="J48" i="154"/>
  <c r="J47" i="154"/>
  <c r="J46" i="154"/>
  <c r="J45" i="154"/>
  <c r="J44" i="154"/>
  <c r="J43" i="154"/>
  <c r="J42" i="154"/>
  <c r="J41" i="154"/>
  <c r="J40" i="154"/>
  <c r="J39" i="154"/>
  <c r="J38" i="154"/>
  <c r="J29" i="154"/>
  <c r="J25" i="154"/>
  <c r="J21" i="154"/>
  <c r="J14" i="154"/>
  <c r="J7" i="154"/>
  <c r="I1" i="154"/>
  <c r="J198" i="154" l="1"/>
  <c r="J289" i="154"/>
  <c r="K18" i="1" s="1"/>
  <c r="J232" i="154"/>
  <c r="J274" i="154"/>
  <c r="J286" i="154"/>
  <c r="J262" i="154"/>
  <c r="J180" i="58"/>
  <c r="J179" i="58"/>
  <c r="J178" i="58" l="1"/>
  <c r="J177" i="58"/>
  <c r="J244" i="58"/>
  <c r="J243" i="58"/>
  <c r="J214" i="58"/>
  <c r="J213" i="58"/>
  <c r="J176" i="58"/>
  <c r="J175" i="58"/>
  <c r="J174" i="58"/>
  <c r="J173" i="58"/>
  <c r="J172" i="58"/>
  <c r="J171" i="58"/>
  <c r="H202" i="125" l="1"/>
  <c r="F193" i="125"/>
  <c r="F194" i="125" s="1"/>
  <c r="J192" i="125"/>
  <c r="J191" i="125"/>
  <c r="H57" i="125"/>
  <c r="H58" i="125" s="1"/>
  <c r="J58" i="125" s="1"/>
  <c r="H56" i="125"/>
  <c r="J56" i="125" s="1"/>
  <c r="J55" i="125"/>
  <c r="J250" i="124"/>
  <c r="J249" i="124"/>
  <c r="J210" i="124"/>
  <c r="J209" i="124"/>
  <c r="J158" i="124"/>
  <c r="J157" i="124"/>
  <c r="J144" i="124"/>
  <c r="J143" i="124"/>
  <c r="J64" i="124"/>
  <c r="J63" i="124"/>
  <c r="J51" i="124"/>
  <c r="J50" i="124"/>
  <c r="F195" i="125" l="1"/>
  <c r="J194" i="125"/>
  <c r="J193" i="125"/>
  <c r="J57" i="125"/>
  <c r="K26" i="135"/>
  <c r="K25" i="135"/>
  <c r="J40" i="134"/>
  <c r="J39" i="134"/>
  <c r="J114" i="132"/>
  <c r="J113" i="132"/>
  <c r="J112" i="132"/>
  <c r="J111" i="132"/>
  <c r="J110" i="132"/>
  <c r="J109" i="132"/>
  <c r="J36" i="130"/>
  <c r="J35" i="130"/>
  <c r="J97" i="129"/>
  <c r="J89" i="129"/>
  <c r="J88" i="129"/>
  <c r="J87" i="129"/>
  <c r="J86" i="129"/>
  <c r="J85" i="129"/>
  <c r="J84" i="129"/>
  <c r="F196" i="125" l="1"/>
  <c r="J196" i="125" s="1"/>
  <c r="J195" i="125"/>
  <c r="J197" i="125" s="1"/>
  <c r="J30" i="120"/>
  <c r="J29" i="120"/>
  <c r="J537" i="144" l="1"/>
  <c r="J526" i="144"/>
  <c r="J540" i="144" l="1"/>
  <c r="J497" i="144"/>
  <c r="J496" i="144"/>
  <c r="J499" i="144" s="1"/>
  <c r="H489" i="144"/>
  <c r="S28" i="153"/>
  <c r="H477" i="144" s="1"/>
  <c r="J486" i="144"/>
  <c r="J485" i="144"/>
  <c r="F95" i="143"/>
  <c r="J474" i="144"/>
  <c r="J473" i="144"/>
  <c r="AC11" i="153"/>
  <c r="C35" i="153" s="1"/>
  <c r="R35" i="153" s="1"/>
  <c r="R41" i="153" s="1"/>
  <c r="J487" i="144" l="1"/>
  <c r="F489" i="144" s="1"/>
  <c r="J489" i="144" s="1"/>
  <c r="J475" i="144"/>
  <c r="F477" i="144" s="1"/>
  <c r="J477" i="144" s="1"/>
  <c r="R5" i="153" l="1"/>
  <c r="R11" i="153"/>
  <c r="C18" i="153" s="1"/>
  <c r="R18" i="153" s="1"/>
  <c r="R24" i="153" s="1"/>
  <c r="R8" i="153"/>
  <c r="AE2" i="153"/>
  <c r="O52" i="147"/>
  <c r="K52" i="147"/>
  <c r="F52" i="147"/>
  <c r="AB48" i="147"/>
  <c r="J518" i="144" l="1"/>
  <c r="J509" i="144"/>
  <c r="J508" i="144"/>
  <c r="J455" i="144"/>
  <c r="J454" i="144"/>
  <c r="J433" i="144"/>
  <c r="J432" i="144"/>
  <c r="J416" i="144"/>
  <c r="J404" i="144"/>
  <c r="J403" i="144"/>
  <c r="J383" i="144"/>
  <c r="J296" i="144"/>
  <c r="J294" i="144"/>
  <c r="J140" i="144"/>
  <c r="J139" i="144"/>
  <c r="J138" i="144"/>
  <c r="J137" i="144"/>
  <c r="J82" i="144"/>
  <c r="J81" i="144"/>
  <c r="J47" i="144"/>
  <c r="J46" i="144"/>
  <c r="J281" i="143"/>
  <c r="J279" i="143"/>
  <c r="J278" i="143"/>
  <c r="B278" i="143"/>
  <c r="J148" i="143"/>
  <c r="J215" i="143"/>
  <c r="J248" i="143"/>
  <c r="J246" i="143"/>
  <c r="J245" i="143"/>
  <c r="B245" i="143"/>
  <c r="J213" i="143"/>
  <c r="J212" i="143"/>
  <c r="B212" i="143"/>
  <c r="J146" i="143"/>
  <c r="J145" i="143"/>
  <c r="B145" i="143"/>
  <c r="J78" i="143"/>
  <c r="J76" i="143"/>
  <c r="J75" i="143"/>
  <c r="B75" i="143"/>
  <c r="J41" i="143"/>
  <c r="J39" i="143"/>
  <c r="J38" i="143"/>
  <c r="B38" i="143"/>
  <c r="B292" i="152" l="1"/>
  <c r="J293" i="152"/>
  <c r="J292" i="152"/>
  <c r="J281" i="152"/>
  <c r="J280" i="152"/>
  <c r="B280" i="152"/>
  <c r="B278" i="152"/>
  <c r="J279" i="152"/>
  <c r="J278" i="152"/>
  <c r="L462" i="137" l="1"/>
  <c r="K462" i="137"/>
  <c r="L461" i="137"/>
  <c r="K461" i="137"/>
  <c r="L460" i="137"/>
  <c r="K460" i="137"/>
  <c r="L459" i="137"/>
  <c r="K459" i="137"/>
  <c r="L458" i="137"/>
  <c r="K458" i="137"/>
  <c r="L457" i="137"/>
  <c r="K457" i="137"/>
  <c r="L456" i="137"/>
  <c r="K456" i="137"/>
  <c r="L455" i="137"/>
  <c r="K455" i="137"/>
  <c r="L454" i="137"/>
  <c r="K454" i="137"/>
  <c r="L453" i="137"/>
  <c r="K453" i="137"/>
  <c r="L452" i="137"/>
  <c r="K452" i="137"/>
  <c r="L451" i="137"/>
  <c r="K451" i="137"/>
  <c r="L450" i="137"/>
  <c r="K450" i="137"/>
  <c r="L449" i="137"/>
  <c r="K449" i="137"/>
  <c r="L448" i="137"/>
  <c r="K448" i="137"/>
  <c r="L447" i="137"/>
  <c r="K447" i="137"/>
  <c r="L446" i="137"/>
  <c r="K446" i="137"/>
  <c r="L445" i="137"/>
  <c r="K445" i="137"/>
  <c r="L444" i="137"/>
  <c r="K444" i="137"/>
  <c r="L443" i="137"/>
  <c r="K443" i="137"/>
  <c r="L442" i="137"/>
  <c r="K442" i="137"/>
  <c r="L441" i="137"/>
  <c r="K441" i="137"/>
  <c r="L440" i="137"/>
  <c r="K440" i="137"/>
  <c r="L439" i="137"/>
  <c r="K439" i="137"/>
  <c r="L438" i="137"/>
  <c r="K438" i="137"/>
  <c r="L437" i="137"/>
  <c r="K437" i="137"/>
  <c r="L436" i="137"/>
  <c r="K436" i="137"/>
  <c r="L435" i="137"/>
  <c r="K435" i="137"/>
  <c r="L434" i="137"/>
  <c r="K434" i="137"/>
  <c r="L433" i="137"/>
  <c r="K433" i="137"/>
  <c r="L432" i="137"/>
  <c r="K432" i="137"/>
  <c r="L431" i="137"/>
  <c r="K431" i="137"/>
  <c r="L430" i="137"/>
  <c r="K430" i="137"/>
  <c r="L429" i="137"/>
  <c r="K429" i="137"/>
  <c r="L428" i="137"/>
  <c r="K428" i="137"/>
  <c r="L427" i="137"/>
  <c r="K427" i="137"/>
  <c r="L426" i="137"/>
  <c r="K426" i="137"/>
  <c r="L425" i="137"/>
  <c r="K425" i="137"/>
  <c r="L424" i="137"/>
  <c r="K424" i="137"/>
  <c r="L423" i="137"/>
  <c r="K423" i="137"/>
  <c r="L422" i="137"/>
  <c r="K422" i="137"/>
  <c r="L421" i="137"/>
  <c r="K421" i="137"/>
  <c r="L420" i="137"/>
  <c r="K420" i="137"/>
  <c r="L419" i="137"/>
  <c r="K419" i="137"/>
  <c r="L418" i="137"/>
  <c r="K418" i="137"/>
  <c r="L417" i="137"/>
  <c r="K417" i="137"/>
  <c r="L416" i="137"/>
  <c r="K416" i="137"/>
  <c r="L415" i="137"/>
  <c r="K415" i="137"/>
  <c r="L414" i="137"/>
  <c r="K414" i="137"/>
  <c r="L413" i="137"/>
  <c r="K413" i="137"/>
  <c r="L412" i="137"/>
  <c r="K412" i="137"/>
  <c r="L411" i="137"/>
  <c r="K411" i="137"/>
  <c r="L410" i="137"/>
  <c r="K410" i="137"/>
  <c r="L409" i="137"/>
  <c r="K409" i="137"/>
  <c r="L408" i="137"/>
  <c r="K408" i="137"/>
  <c r="L403" i="137"/>
  <c r="K403" i="137"/>
  <c r="L402" i="137"/>
  <c r="K402" i="137"/>
  <c r="L401" i="137"/>
  <c r="K401" i="137"/>
  <c r="L400" i="137"/>
  <c r="K400" i="137"/>
  <c r="L399" i="137"/>
  <c r="K399" i="137"/>
  <c r="L398" i="137"/>
  <c r="K398" i="137"/>
  <c r="L397" i="137"/>
  <c r="K397" i="137"/>
  <c r="L396" i="137"/>
  <c r="K396" i="137"/>
  <c r="L395" i="137"/>
  <c r="K395" i="137"/>
  <c r="L394" i="137"/>
  <c r="K394" i="137"/>
  <c r="L393" i="137"/>
  <c r="K393" i="137"/>
  <c r="L392" i="137"/>
  <c r="K392" i="137"/>
  <c r="L391" i="137"/>
  <c r="K391" i="137"/>
  <c r="L390" i="137"/>
  <c r="K390" i="137"/>
  <c r="L389" i="137"/>
  <c r="K389" i="137"/>
  <c r="L388" i="137"/>
  <c r="K388" i="137"/>
  <c r="L387" i="137"/>
  <c r="K387" i="137"/>
  <c r="L386" i="137"/>
  <c r="K386" i="137"/>
  <c r="L385" i="137"/>
  <c r="K385" i="137"/>
  <c r="L384" i="137"/>
  <c r="K384" i="137"/>
  <c r="L383" i="137"/>
  <c r="K383" i="137"/>
  <c r="K464" i="137" s="1"/>
  <c r="K376" i="137"/>
  <c r="L370" i="137"/>
  <c r="K370" i="137"/>
  <c r="L369" i="137"/>
  <c r="K369" i="137"/>
  <c r="L368" i="137"/>
  <c r="K368" i="137"/>
  <c r="L367" i="137"/>
  <c r="K367" i="137"/>
  <c r="L366" i="137"/>
  <c r="K366" i="137"/>
  <c r="L365" i="137"/>
  <c r="K365" i="137"/>
  <c r="L364" i="137"/>
  <c r="K364" i="137"/>
  <c r="L363" i="137"/>
  <c r="K363" i="137"/>
  <c r="L362" i="137"/>
  <c r="K362" i="137"/>
  <c r="L361" i="137"/>
  <c r="K361" i="137"/>
  <c r="L360" i="137"/>
  <c r="K360" i="137"/>
  <c r="L359" i="137"/>
  <c r="K359" i="137"/>
  <c r="L358" i="137"/>
  <c r="K358" i="137"/>
  <c r="L357" i="137"/>
  <c r="K357" i="137"/>
  <c r="L356" i="137"/>
  <c r="K356" i="137"/>
  <c r="L355" i="137"/>
  <c r="K355" i="137"/>
  <c r="L354" i="137"/>
  <c r="K354" i="137"/>
  <c r="L353" i="137"/>
  <c r="K353" i="137"/>
  <c r="L352" i="137"/>
  <c r="K352" i="137"/>
  <c r="L351" i="137"/>
  <c r="K351" i="137"/>
  <c r="L350" i="137"/>
  <c r="K350" i="137"/>
  <c r="L349" i="137"/>
  <c r="K349" i="137"/>
  <c r="L348" i="137"/>
  <c r="K348" i="137"/>
  <c r="L347" i="137"/>
  <c r="K347" i="137"/>
  <c r="L346" i="137"/>
  <c r="K346" i="137"/>
  <c r="L345" i="137"/>
  <c r="K345" i="137"/>
  <c r="L344" i="137"/>
  <c r="K344" i="137"/>
  <c r="L343" i="137"/>
  <c r="K343" i="137"/>
  <c r="L342" i="137"/>
  <c r="K342" i="137"/>
  <c r="L341" i="137"/>
  <c r="K341" i="137"/>
  <c r="L340" i="137"/>
  <c r="K340" i="137"/>
  <c r="L339" i="137"/>
  <c r="K339" i="137"/>
  <c r="K372" i="137" s="1"/>
  <c r="L332" i="137"/>
  <c r="K332" i="137"/>
  <c r="L331" i="137"/>
  <c r="K331" i="137"/>
  <c r="L330" i="137"/>
  <c r="K330" i="137"/>
  <c r="L329" i="137"/>
  <c r="K329" i="137"/>
  <c r="L328" i="137"/>
  <c r="K328" i="137"/>
  <c r="L327" i="137"/>
  <c r="K327" i="137"/>
  <c r="L326" i="137"/>
  <c r="K326" i="137"/>
  <c r="L325" i="137"/>
  <c r="K325" i="137"/>
  <c r="L324" i="137"/>
  <c r="K324" i="137"/>
  <c r="L323" i="137"/>
  <c r="K323" i="137"/>
  <c r="L322" i="137"/>
  <c r="K322" i="137"/>
  <c r="L321" i="137"/>
  <c r="K321" i="137"/>
  <c r="L320" i="137"/>
  <c r="K320" i="137"/>
  <c r="L319" i="137"/>
  <c r="K319" i="137"/>
  <c r="L318" i="137"/>
  <c r="K318" i="137"/>
  <c r="L317" i="137"/>
  <c r="K317" i="137"/>
  <c r="L316" i="137"/>
  <c r="K316" i="137"/>
  <c r="L315" i="137"/>
  <c r="K315" i="137"/>
  <c r="L314" i="137"/>
  <c r="K314" i="137"/>
  <c r="L313" i="137"/>
  <c r="K313" i="137"/>
  <c r="L312" i="137"/>
  <c r="K312" i="137"/>
  <c r="L311" i="137"/>
  <c r="K311" i="137"/>
  <c r="L310" i="137"/>
  <c r="K310" i="137"/>
  <c r="L309" i="137"/>
  <c r="K309" i="137"/>
  <c r="L308" i="137"/>
  <c r="K308" i="137"/>
  <c r="L307" i="137"/>
  <c r="K307" i="137"/>
  <c r="L306" i="137"/>
  <c r="K306" i="137"/>
  <c r="L305" i="137"/>
  <c r="K305" i="137"/>
  <c r="L304" i="137"/>
  <c r="K304" i="137"/>
  <c r="L303" i="137"/>
  <c r="K303" i="137"/>
  <c r="L302" i="137"/>
  <c r="K302" i="137"/>
  <c r="L301" i="137"/>
  <c r="K301" i="137"/>
  <c r="L300" i="137"/>
  <c r="K300" i="137"/>
  <c r="L299" i="137"/>
  <c r="K299" i="137"/>
  <c r="L298" i="137"/>
  <c r="K298" i="137"/>
  <c r="L297" i="137"/>
  <c r="K297" i="137"/>
  <c r="L296" i="137"/>
  <c r="K296" i="137"/>
  <c r="L295" i="137"/>
  <c r="K295" i="137"/>
  <c r="L294" i="137"/>
  <c r="K294" i="137"/>
  <c r="L293" i="137"/>
  <c r="K293" i="137"/>
  <c r="L292" i="137"/>
  <c r="K292" i="137"/>
  <c r="L291" i="137"/>
  <c r="K291" i="137"/>
  <c r="L290" i="137"/>
  <c r="K290" i="137"/>
  <c r="L289" i="137"/>
  <c r="K289" i="137"/>
  <c r="L288" i="137"/>
  <c r="K288" i="137"/>
  <c r="L287" i="137"/>
  <c r="K287" i="137"/>
  <c r="L286" i="137"/>
  <c r="K286" i="137"/>
  <c r="L285" i="137"/>
  <c r="K285" i="137"/>
  <c r="L284" i="137"/>
  <c r="K284" i="137"/>
  <c r="L283" i="137"/>
  <c r="K283" i="137"/>
  <c r="L282" i="137"/>
  <c r="K282" i="137"/>
  <c r="L281" i="137"/>
  <c r="K281" i="137"/>
  <c r="L280" i="137"/>
  <c r="K280" i="137"/>
  <c r="L279" i="137"/>
  <c r="K279" i="137"/>
  <c r="L278" i="137"/>
  <c r="K278" i="137"/>
  <c r="L277" i="137"/>
  <c r="K277" i="137"/>
  <c r="L276" i="137"/>
  <c r="K276" i="137"/>
  <c r="L275" i="137"/>
  <c r="K275" i="137"/>
  <c r="L274" i="137"/>
  <c r="K274" i="137"/>
  <c r="L273" i="137"/>
  <c r="K273" i="137"/>
  <c r="L272" i="137"/>
  <c r="K272" i="137"/>
  <c r="L271" i="137"/>
  <c r="K271" i="137"/>
  <c r="L270" i="137"/>
  <c r="K270" i="137"/>
  <c r="L269" i="137"/>
  <c r="K269" i="137"/>
  <c r="L268" i="137"/>
  <c r="K268" i="137"/>
  <c r="L267" i="137"/>
  <c r="K267" i="137"/>
  <c r="L266" i="137"/>
  <c r="K266" i="137"/>
  <c r="L265" i="137"/>
  <c r="K265" i="137"/>
  <c r="L264" i="137"/>
  <c r="K264" i="137"/>
  <c r="L263" i="137"/>
  <c r="K263" i="137"/>
  <c r="L262" i="137"/>
  <c r="K262" i="137"/>
  <c r="L261" i="137"/>
  <c r="K261" i="137"/>
  <c r="L260" i="137"/>
  <c r="K260" i="137"/>
  <c r="L259" i="137"/>
  <c r="K259" i="137"/>
  <c r="L258" i="137"/>
  <c r="K258" i="137"/>
  <c r="L257" i="137"/>
  <c r="K257" i="137"/>
  <c r="L256" i="137"/>
  <c r="K256" i="137"/>
  <c r="L255" i="137"/>
  <c r="K255" i="137"/>
  <c r="L254" i="137"/>
  <c r="K254" i="137"/>
  <c r="L253" i="137"/>
  <c r="K253" i="137"/>
  <c r="L252" i="137"/>
  <c r="K252" i="137"/>
  <c r="L251" i="137"/>
  <c r="K251" i="137"/>
  <c r="L250" i="137"/>
  <c r="K250" i="137"/>
  <c r="L249" i="137"/>
  <c r="K249" i="137"/>
  <c r="L248" i="137"/>
  <c r="K248" i="137"/>
  <c r="L247" i="137"/>
  <c r="K247" i="137"/>
  <c r="L246" i="137"/>
  <c r="K246" i="137"/>
  <c r="L245" i="137"/>
  <c r="K245" i="137"/>
  <c r="L244" i="137"/>
  <c r="K244" i="137"/>
  <c r="L243" i="137"/>
  <c r="K243" i="137"/>
  <c r="L242" i="137"/>
  <c r="K242" i="137"/>
  <c r="L241" i="137"/>
  <c r="K241" i="137"/>
  <c r="L240" i="137"/>
  <c r="K240" i="137"/>
  <c r="L239" i="137"/>
  <c r="K239" i="137"/>
  <c r="L238" i="137"/>
  <c r="K238" i="137"/>
  <c r="L237" i="137"/>
  <c r="K237" i="137"/>
  <c r="L236" i="137"/>
  <c r="K236" i="137"/>
  <c r="L235" i="137"/>
  <c r="K235" i="137"/>
  <c r="L234" i="137"/>
  <c r="K234" i="137"/>
  <c r="L233" i="137"/>
  <c r="K233" i="137"/>
  <c r="L232" i="137"/>
  <c r="K232" i="137"/>
  <c r="L231" i="137"/>
  <c r="K231" i="137"/>
  <c r="L230" i="137"/>
  <c r="K230" i="137"/>
  <c r="L229" i="137"/>
  <c r="K229" i="137"/>
  <c r="L228" i="137"/>
  <c r="K228" i="137"/>
  <c r="L227" i="137"/>
  <c r="K227" i="137"/>
  <c r="L226" i="137"/>
  <c r="K226" i="137"/>
  <c r="L225" i="137"/>
  <c r="K225" i="137"/>
  <c r="L224" i="137"/>
  <c r="K224" i="137"/>
  <c r="L223" i="137"/>
  <c r="K223" i="137"/>
  <c r="L222" i="137"/>
  <c r="K222" i="137"/>
  <c r="L221" i="137"/>
  <c r="K221" i="137"/>
  <c r="L217" i="137"/>
  <c r="K217" i="137"/>
  <c r="L216" i="137"/>
  <c r="K216" i="137"/>
  <c r="L215" i="137"/>
  <c r="K215" i="137"/>
  <c r="L214" i="137"/>
  <c r="K214" i="137"/>
  <c r="L213" i="137"/>
  <c r="K213" i="137"/>
  <c r="L212" i="137"/>
  <c r="K212" i="137"/>
  <c r="L211" i="137"/>
  <c r="K211" i="137"/>
  <c r="L210" i="137"/>
  <c r="K210" i="137"/>
  <c r="L209" i="137"/>
  <c r="K209" i="137"/>
  <c r="L208" i="137"/>
  <c r="K208" i="137"/>
  <c r="L207" i="137"/>
  <c r="K207" i="137"/>
  <c r="L206" i="137"/>
  <c r="K206" i="137"/>
  <c r="L205" i="137"/>
  <c r="K205" i="137"/>
  <c r="L204" i="137"/>
  <c r="K204" i="137"/>
  <c r="L203" i="137"/>
  <c r="K203" i="137"/>
  <c r="L202" i="137"/>
  <c r="K202" i="137"/>
  <c r="L201" i="137"/>
  <c r="K201" i="137"/>
  <c r="L200" i="137"/>
  <c r="K200" i="137"/>
  <c r="L199" i="137"/>
  <c r="K199" i="137"/>
  <c r="L198" i="137"/>
  <c r="K198" i="137"/>
  <c r="L197" i="137"/>
  <c r="K197" i="137"/>
  <c r="L196" i="137"/>
  <c r="K196" i="137"/>
  <c r="L195" i="137"/>
  <c r="K195" i="137"/>
  <c r="L194" i="137"/>
  <c r="K194" i="137"/>
  <c r="L193" i="137"/>
  <c r="K193" i="137"/>
  <c r="L192" i="137"/>
  <c r="K192" i="137"/>
  <c r="L191" i="137"/>
  <c r="K191" i="137"/>
  <c r="L190" i="137"/>
  <c r="K190" i="137"/>
  <c r="L189" i="137"/>
  <c r="K189" i="137"/>
  <c r="L188" i="137"/>
  <c r="K188" i="137"/>
  <c r="L187" i="137"/>
  <c r="K187" i="137"/>
  <c r="L186" i="137"/>
  <c r="K186" i="137"/>
  <c r="L185" i="137"/>
  <c r="K185" i="137"/>
  <c r="L184" i="137"/>
  <c r="K184" i="137"/>
  <c r="L183" i="137"/>
  <c r="K183" i="137"/>
  <c r="L182" i="137"/>
  <c r="K182" i="137"/>
  <c r="L181" i="137"/>
  <c r="K181" i="137"/>
  <c r="L180" i="137"/>
  <c r="K180" i="137"/>
  <c r="L179" i="137"/>
  <c r="K179" i="137"/>
  <c r="L178" i="137"/>
  <c r="K178" i="137"/>
  <c r="L177" i="137"/>
  <c r="K177" i="137"/>
  <c r="L176" i="137"/>
  <c r="K176" i="137"/>
  <c r="L172" i="137"/>
  <c r="K172" i="137"/>
  <c r="L171" i="137"/>
  <c r="K171" i="137"/>
  <c r="L170" i="137"/>
  <c r="K170" i="137"/>
  <c r="L169" i="137"/>
  <c r="K169" i="137"/>
  <c r="L168" i="137"/>
  <c r="K168" i="137"/>
  <c r="L167" i="137"/>
  <c r="K167" i="137"/>
  <c r="L166" i="137"/>
  <c r="K166" i="137"/>
  <c r="L165" i="137"/>
  <c r="K165" i="137"/>
  <c r="L164" i="137"/>
  <c r="K164" i="137"/>
  <c r="L163" i="137"/>
  <c r="K163" i="137"/>
  <c r="L162" i="137"/>
  <c r="K162" i="137"/>
  <c r="L161" i="137"/>
  <c r="K161" i="137"/>
  <c r="L160" i="137"/>
  <c r="K160" i="137"/>
  <c r="L159" i="137"/>
  <c r="K159" i="137"/>
  <c r="L158" i="137"/>
  <c r="K158" i="137"/>
  <c r="L157" i="137"/>
  <c r="K157" i="137"/>
  <c r="L156" i="137"/>
  <c r="K156" i="137"/>
  <c r="L155" i="137"/>
  <c r="K155" i="137"/>
  <c r="L154" i="137"/>
  <c r="K154" i="137"/>
  <c r="L153" i="137"/>
  <c r="K153" i="137"/>
  <c r="L152" i="137"/>
  <c r="K152" i="137"/>
  <c r="L151" i="137"/>
  <c r="K151" i="137"/>
  <c r="L150" i="137"/>
  <c r="K150" i="137"/>
  <c r="L149" i="137"/>
  <c r="K149" i="137"/>
  <c r="L148" i="137"/>
  <c r="K148" i="137"/>
  <c r="L147" i="137"/>
  <c r="K147" i="137"/>
  <c r="L146" i="137"/>
  <c r="K146" i="137"/>
  <c r="L145" i="137"/>
  <c r="K145" i="137"/>
  <c r="L144" i="137"/>
  <c r="K144" i="137"/>
  <c r="L143" i="137"/>
  <c r="K143" i="137"/>
  <c r="L142" i="137"/>
  <c r="K142" i="137"/>
  <c r="L141" i="137"/>
  <c r="K141" i="137"/>
  <c r="L140" i="137"/>
  <c r="K140" i="137"/>
  <c r="L139" i="137"/>
  <c r="K139" i="137"/>
  <c r="L138" i="137"/>
  <c r="K138" i="137"/>
  <c r="L137" i="137"/>
  <c r="K137" i="137"/>
  <c r="L136" i="137"/>
  <c r="K136" i="137"/>
  <c r="L135" i="137"/>
  <c r="K135" i="137"/>
  <c r="L134" i="137"/>
  <c r="K134" i="137"/>
  <c r="L133" i="137"/>
  <c r="K133" i="137"/>
  <c r="L132" i="137"/>
  <c r="K132" i="137"/>
  <c r="L131" i="137"/>
  <c r="K131" i="137"/>
  <c r="L130" i="137"/>
  <c r="K130" i="137"/>
  <c r="L129" i="137"/>
  <c r="K129" i="137"/>
  <c r="L128" i="137"/>
  <c r="K128" i="137"/>
  <c r="L127" i="137"/>
  <c r="K127" i="137"/>
  <c r="L126" i="137"/>
  <c r="K126" i="137"/>
  <c r="L125" i="137"/>
  <c r="K125" i="137"/>
  <c r="L124" i="137"/>
  <c r="K124" i="137"/>
  <c r="L123" i="137"/>
  <c r="K123" i="137"/>
  <c r="L122" i="137"/>
  <c r="K122" i="137"/>
  <c r="L121" i="137"/>
  <c r="K121" i="137"/>
  <c r="L120" i="137"/>
  <c r="K120" i="137"/>
  <c r="L119" i="137"/>
  <c r="K119" i="137"/>
  <c r="L118" i="137"/>
  <c r="K118" i="137"/>
  <c r="L117" i="137"/>
  <c r="K117" i="137"/>
  <c r="L116" i="137"/>
  <c r="K116" i="137"/>
  <c r="L115" i="137"/>
  <c r="K115" i="137"/>
  <c r="L114" i="137"/>
  <c r="K114" i="137"/>
  <c r="L113" i="137"/>
  <c r="K113" i="137"/>
  <c r="K334" i="137" s="1"/>
  <c r="L112" i="137"/>
  <c r="K112" i="137"/>
  <c r="K95" i="137"/>
  <c r="K94" i="137"/>
  <c r="K93" i="137"/>
  <c r="K92" i="137"/>
  <c r="K91" i="137"/>
  <c r="K90" i="137"/>
  <c r="K89" i="137"/>
  <c r="K88" i="137"/>
  <c r="K87" i="137"/>
  <c r="I87" i="137"/>
  <c r="I86" i="137"/>
  <c r="K86" i="137" s="1"/>
  <c r="K85" i="137"/>
  <c r="I85" i="137"/>
  <c r="I84" i="137"/>
  <c r="K84" i="137" s="1"/>
  <c r="K83" i="137"/>
  <c r="I83" i="137"/>
  <c r="I82" i="137"/>
  <c r="K82" i="137" s="1"/>
  <c r="K81" i="137"/>
  <c r="I81" i="137"/>
  <c r="I80" i="137"/>
  <c r="K80" i="137" s="1"/>
  <c r="K79" i="137"/>
  <c r="I79" i="137"/>
  <c r="I78" i="137"/>
  <c r="K78" i="137" s="1"/>
  <c r="K77" i="137"/>
  <c r="I77" i="137"/>
  <c r="I76" i="137"/>
  <c r="K76" i="137" s="1"/>
  <c r="K75" i="137"/>
  <c r="I75" i="137"/>
  <c r="I74" i="137"/>
  <c r="K74" i="137" s="1"/>
  <c r="K73" i="137"/>
  <c r="I73" i="137"/>
  <c r="I72" i="137"/>
  <c r="K72" i="137" s="1"/>
  <c r="K71" i="137"/>
  <c r="I71" i="137"/>
  <c r="I70" i="137"/>
  <c r="K70" i="137" s="1"/>
  <c r="K62" i="137"/>
  <c r="K58" i="137"/>
  <c r="K52" i="137"/>
  <c r="K51" i="137"/>
  <c r="K50" i="137"/>
  <c r="K49" i="137"/>
  <c r="K48" i="137"/>
  <c r="K47" i="137"/>
  <c r="K46" i="137"/>
  <c r="K45" i="137"/>
  <c r="K44" i="137"/>
  <c r="K43" i="137"/>
  <c r="K42" i="137"/>
  <c r="K41" i="137"/>
  <c r="K40" i="137"/>
  <c r="K39" i="137"/>
  <c r="K38" i="137"/>
  <c r="K37" i="137"/>
  <c r="K36" i="137"/>
  <c r="K35" i="137"/>
  <c r="K34" i="137"/>
  <c r="K33" i="137"/>
  <c r="K32" i="137"/>
  <c r="K31" i="137"/>
  <c r="K30" i="137"/>
  <c r="K29" i="137"/>
  <c r="K28" i="137"/>
  <c r="K27" i="137"/>
  <c r="K26" i="137"/>
  <c r="K25" i="137"/>
  <c r="K24" i="137"/>
  <c r="K23" i="137"/>
  <c r="K22" i="137"/>
  <c r="K21" i="137"/>
  <c r="K20" i="137"/>
  <c r="K53" i="137" s="1"/>
  <c r="K12" i="137"/>
  <c r="K9" i="137"/>
  <c r="K6" i="137"/>
  <c r="E41" i="138"/>
  <c r="G105" i="137" s="1"/>
  <c r="K105" i="137" s="1"/>
  <c r="E32" i="138"/>
  <c r="G102" i="137" s="1"/>
  <c r="K102" i="137" s="1"/>
  <c r="G22" i="138"/>
  <c r="G21" i="138"/>
  <c r="G20" i="138"/>
  <c r="G12" i="138"/>
  <c r="G11" i="138"/>
  <c r="G10" i="138"/>
  <c r="K96" i="137" l="1"/>
  <c r="K467" i="137"/>
  <c r="K21" i="1" s="1"/>
  <c r="J57" i="84"/>
  <c r="J53" i="84"/>
  <c r="J51" i="84"/>
  <c r="J50" i="84"/>
  <c r="J57" i="83"/>
  <c r="J53" i="83"/>
  <c r="J51" i="83"/>
  <c r="J50" i="83"/>
  <c r="I1" i="152" l="1"/>
  <c r="J464" i="152" l="1"/>
  <c r="J458" i="152"/>
  <c r="J453" i="152"/>
  <c r="J452" i="152"/>
  <c r="J451" i="152"/>
  <c r="J450" i="152"/>
  <c r="B450" i="152"/>
  <c r="B452" i="152" s="1"/>
  <c r="J449" i="152"/>
  <c r="J448" i="152"/>
  <c r="J447" i="152"/>
  <c r="J446" i="152"/>
  <c r="J445" i="152"/>
  <c r="J444" i="152"/>
  <c r="J443" i="152"/>
  <c r="J442" i="152"/>
  <c r="J434" i="152"/>
  <c r="J433" i="152"/>
  <c r="J432" i="152"/>
  <c r="J431" i="152"/>
  <c r="B431" i="152"/>
  <c r="B433" i="152" s="1"/>
  <c r="J430" i="152"/>
  <c r="J429" i="152"/>
  <c r="J428" i="152"/>
  <c r="J427" i="152"/>
  <c r="J426" i="152"/>
  <c r="J425" i="152"/>
  <c r="J424" i="152"/>
  <c r="J423" i="152"/>
  <c r="J422" i="152"/>
  <c r="J421" i="152"/>
  <c r="J420" i="152"/>
  <c r="J419" i="152"/>
  <c r="J418" i="152"/>
  <c r="J417" i="152"/>
  <c r="J416" i="152"/>
  <c r="J415" i="152"/>
  <c r="J414" i="152"/>
  <c r="J413" i="152"/>
  <c r="J412" i="152"/>
  <c r="J411" i="152"/>
  <c r="J410" i="152"/>
  <c r="J409" i="152"/>
  <c r="J408" i="152"/>
  <c r="J407" i="152"/>
  <c r="J406" i="152"/>
  <c r="J405" i="152"/>
  <c r="J404" i="152"/>
  <c r="J396" i="152"/>
  <c r="J395" i="152"/>
  <c r="B395" i="152"/>
  <c r="J394" i="152"/>
  <c r="J393" i="152"/>
  <c r="B393" i="152"/>
  <c r="J392" i="152"/>
  <c r="J391" i="152"/>
  <c r="J390" i="152"/>
  <c r="J389" i="152"/>
  <c r="J388" i="152"/>
  <c r="J387" i="152"/>
  <c r="J386" i="152"/>
  <c r="J385" i="152"/>
  <c r="J384" i="152"/>
  <c r="J383" i="152"/>
  <c r="J382" i="152"/>
  <c r="J381" i="152"/>
  <c r="J380" i="152"/>
  <c r="J379" i="152"/>
  <c r="J378" i="152"/>
  <c r="J377" i="152"/>
  <c r="J376" i="152"/>
  <c r="J375" i="152"/>
  <c r="J374" i="152"/>
  <c r="J373" i="152"/>
  <c r="J372" i="152"/>
  <c r="J371" i="152"/>
  <c r="J370" i="152"/>
  <c r="J369" i="152"/>
  <c r="J368" i="152"/>
  <c r="J367" i="152"/>
  <c r="J366" i="152"/>
  <c r="J358" i="152"/>
  <c r="J357" i="152"/>
  <c r="J360" i="152" s="1"/>
  <c r="J348" i="152"/>
  <c r="J350" i="152" s="1"/>
  <c r="J347" i="152"/>
  <c r="J339" i="152"/>
  <c r="J338" i="152"/>
  <c r="B338" i="152"/>
  <c r="J337" i="152"/>
  <c r="J336" i="152"/>
  <c r="J327" i="152"/>
  <c r="J326" i="152"/>
  <c r="B326" i="152"/>
  <c r="J325" i="152"/>
  <c r="J324" i="152"/>
  <c r="J315" i="152"/>
  <c r="J314" i="152"/>
  <c r="B314" i="152"/>
  <c r="J313" i="152"/>
  <c r="J312" i="152"/>
  <c r="J303" i="152"/>
  <c r="J302" i="152"/>
  <c r="J291" i="152"/>
  <c r="J290" i="152"/>
  <c r="J295" i="152" s="1"/>
  <c r="J277" i="152"/>
  <c r="J276" i="152"/>
  <c r="J275" i="152"/>
  <c r="J274" i="152"/>
  <c r="J273" i="152"/>
  <c r="J272" i="152"/>
  <c r="J271" i="152"/>
  <c r="J270" i="152"/>
  <c r="J269" i="152"/>
  <c r="J268" i="152"/>
  <c r="J267" i="152"/>
  <c r="J266" i="152"/>
  <c r="J265" i="152"/>
  <c r="J264" i="152"/>
  <c r="J263" i="152"/>
  <c r="J262" i="152"/>
  <c r="J261" i="152"/>
  <c r="J260" i="152"/>
  <c r="J251" i="152"/>
  <c r="J250" i="152"/>
  <c r="J249" i="152"/>
  <c r="J248" i="152"/>
  <c r="B248" i="152"/>
  <c r="B250" i="152" s="1"/>
  <c r="J247" i="152"/>
  <c r="J246" i="152"/>
  <c r="J245" i="152"/>
  <c r="J244" i="152"/>
  <c r="J243" i="152"/>
  <c r="J242" i="152"/>
  <c r="J241" i="152"/>
  <c r="J240" i="152"/>
  <c r="J239" i="152"/>
  <c r="J238" i="152"/>
  <c r="J237" i="152"/>
  <c r="J236" i="152"/>
  <c r="J235" i="152"/>
  <c r="J234" i="152"/>
  <c r="J233" i="152"/>
  <c r="J232" i="152"/>
  <c r="J231" i="152"/>
  <c r="J230" i="152"/>
  <c r="J229" i="152"/>
  <c r="J228" i="152"/>
  <c r="J227" i="152"/>
  <c r="J226" i="152"/>
  <c r="J217" i="152"/>
  <c r="J216" i="152"/>
  <c r="J215" i="152"/>
  <c r="J214" i="152"/>
  <c r="J213" i="152"/>
  <c r="J212" i="152"/>
  <c r="J211" i="152"/>
  <c r="J210" i="152"/>
  <c r="J209" i="152"/>
  <c r="J208" i="152"/>
  <c r="J207" i="152"/>
  <c r="J206" i="152"/>
  <c r="J198" i="152"/>
  <c r="J197" i="152"/>
  <c r="J196" i="152"/>
  <c r="J195" i="152"/>
  <c r="J194" i="152"/>
  <c r="J193" i="152"/>
  <c r="J192" i="152"/>
  <c r="J191" i="152"/>
  <c r="J190" i="152"/>
  <c r="J189" i="152"/>
  <c r="J188" i="152"/>
  <c r="J187" i="152"/>
  <c r="J186" i="152"/>
  <c r="J178" i="152"/>
  <c r="J177" i="152"/>
  <c r="J176" i="152"/>
  <c r="J175" i="152"/>
  <c r="B175" i="152"/>
  <c r="B177" i="152" s="1"/>
  <c r="J174" i="152"/>
  <c r="J173" i="152"/>
  <c r="J172" i="152"/>
  <c r="J171" i="152"/>
  <c r="J170" i="152"/>
  <c r="J169" i="152"/>
  <c r="J168" i="152"/>
  <c r="J167" i="152"/>
  <c r="J166" i="152"/>
  <c r="J165" i="152"/>
  <c r="J164" i="152"/>
  <c r="J163" i="152"/>
  <c r="J162" i="152"/>
  <c r="J161" i="152"/>
  <c r="J160" i="152"/>
  <c r="J159" i="152"/>
  <c r="J158" i="152"/>
  <c r="J157" i="152"/>
  <c r="J156" i="152"/>
  <c r="J155" i="152"/>
  <c r="J154" i="152"/>
  <c r="J153" i="152"/>
  <c r="J152" i="152"/>
  <c r="J151" i="152"/>
  <c r="J150" i="152"/>
  <c r="J149" i="152"/>
  <c r="J148" i="152"/>
  <c r="J147" i="152"/>
  <c r="J146" i="152"/>
  <c r="J145" i="152"/>
  <c r="J144" i="152"/>
  <c r="J143" i="152"/>
  <c r="J142" i="152"/>
  <c r="J141" i="152"/>
  <c r="J140" i="152"/>
  <c r="J132" i="152"/>
  <c r="J131" i="152"/>
  <c r="J130" i="152"/>
  <c r="J129" i="152"/>
  <c r="J128" i="152"/>
  <c r="J127" i="152"/>
  <c r="J126" i="152"/>
  <c r="J125" i="152"/>
  <c r="J124" i="152"/>
  <c r="J123" i="152"/>
  <c r="J122" i="152"/>
  <c r="J121" i="152"/>
  <c r="J120" i="152"/>
  <c r="J111" i="152"/>
  <c r="J110" i="152"/>
  <c r="J109" i="152"/>
  <c r="J108" i="152"/>
  <c r="J100" i="152"/>
  <c r="J99" i="152"/>
  <c r="B99" i="152"/>
  <c r="J98" i="152"/>
  <c r="J97" i="152"/>
  <c r="B97" i="152"/>
  <c r="J96" i="152"/>
  <c r="J95" i="152"/>
  <c r="J94" i="152"/>
  <c r="J93" i="152"/>
  <c r="J92" i="152"/>
  <c r="J91" i="152"/>
  <c r="J90" i="152"/>
  <c r="J89" i="152"/>
  <c r="J88" i="152"/>
  <c r="J87" i="152"/>
  <c r="J86" i="152"/>
  <c r="J85" i="152"/>
  <c r="J84" i="152"/>
  <c r="J83" i="152"/>
  <c r="J82" i="152"/>
  <c r="J81" i="152"/>
  <c r="J80" i="152"/>
  <c r="J79" i="152"/>
  <c r="J78" i="152"/>
  <c r="J77" i="152"/>
  <c r="J76" i="152"/>
  <c r="J75" i="152"/>
  <c r="J74" i="152"/>
  <c r="J73" i="152"/>
  <c r="J72" i="152"/>
  <c r="J71" i="152"/>
  <c r="J70" i="152"/>
  <c r="J69" i="152"/>
  <c r="J68" i="152"/>
  <c r="J67" i="152"/>
  <c r="J66" i="152"/>
  <c r="J65" i="152"/>
  <c r="J58" i="152"/>
  <c r="J50" i="152"/>
  <c r="J49" i="152"/>
  <c r="J48" i="152"/>
  <c r="J47" i="152"/>
  <c r="B47" i="152"/>
  <c r="B49" i="152" s="1"/>
  <c r="J46" i="152"/>
  <c r="J45" i="152"/>
  <c r="J44" i="152"/>
  <c r="J43" i="152"/>
  <c r="J42" i="152"/>
  <c r="J41" i="152"/>
  <c r="J40" i="152"/>
  <c r="J39" i="152"/>
  <c r="J38" i="152"/>
  <c r="J37" i="152"/>
  <c r="J36" i="152"/>
  <c r="J35" i="152"/>
  <c r="J34" i="152"/>
  <c r="J33" i="152"/>
  <c r="J32" i="152"/>
  <c r="J31" i="152"/>
  <c r="J30" i="152"/>
  <c r="J29" i="152"/>
  <c r="J28" i="152"/>
  <c r="J27" i="152"/>
  <c r="J26" i="152"/>
  <c r="J25" i="152"/>
  <c r="J24" i="152"/>
  <c r="J23" i="152"/>
  <c r="J22" i="152"/>
  <c r="J21" i="152"/>
  <c r="J20" i="152"/>
  <c r="J19" i="152"/>
  <c r="J18" i="152"/>
  <c r="J17" i="152"/>
  <c r="J16" i="152"/>
  <c r="J15" i="152"/>
  <c r="J8" i="152"/>
  <c r="J113" i="152" l="1"/>
  <c r="J329" i="152"/>
  <c r="J436" i="152"/>
  <c r="J134" i="152"/>
  <c r="J283" i="152"/>
  <c r="J341" i="152"/>
  <c r="J455" i="152"/>
  <c r="J102" i="152"/>
  <c r="J180" i="152"/>
  <c r="J200" i="152"/>
  <c r="J219" i="152"/>
  <c r="J253" i="152"/>
  <c r="J52" i="152"/>
  <c r="K16" i="1" s="1"/>
  <c r="J317" i="152"/>
  <c r="J398" i="152"/>
  <c r="K23" i="1"/>
  <c r="J88" i="151" l="1"/>
  <c r="J104" i="151"/>
  <c r="J99" i="151"/>
  <c r="J93" i="151"/>
  <c r="J91" i="151"/>
  <c r="J90" i="151"/>
  <c r="J89" i="151"/>
  <c r="J87" i="151"/>
  <c r="J86" i="151"/>
  <c r="J85" i="151"/>
  <c r="J84" i="151"/>
  <c r="J83" i="151"/>
  <c r="J82" i="151"/>
  <c r="J81" i="151"/>
  <c r="J80" i="151"/>
  <c r="J79" i="151"/>
  <c r="J78" i="151"/>
  <c r="J77" i="151"/>
  <c r="J76" i="151"/>
  <c r="J75" i="151"/>
  <c r="J74" i="151"/>
  <c r="J73" i="151"/>
  <c r="J72" i="151"/>
  <c r="J71" i="151"/>
  <c r="J70" i="151"/>
  <c r="J69" i="151"/>
  <c r="J68" i="151"/>
  <c r="J67" i="151"/>
  <c r="J66" i="151"/>
  <c r="J65" i="151"/>
  <c r="J64" i="151"/>
  <c r="J63" i="151"/>
  <c r="J62" i="151"/>
  <c r="J61" i="151"/>
  <c r="J60" i="151"/>
  <c r="J59" i="151"/>
  <c r="J58" i="151"/>
  <c r="J57" i="151"/>
  <c r="J56" i="151"/>
  <c r="J55" i="151"/>
  <c r="J54" i="151"/>
  <c r="J53" i="151"/>
  <c r="J52" i="151"/>
  <c r="J51" i="151"/>
  <c r="J50" i="151"/>
  <c r="J49" i="151"/>
  <c r="J48" i="151"/>
  <c r="J47" i="151"/>
  <c r="J46" i="151"/>
  <c r="J45" i="151"/>
  <c r="J44" i="151"/>
  <c r="J43" i="151"/>
  <c r="J42" i="151"/>
  <c r="J41" i="151"/>
  <c r="J40" i="151"/>
  <c r="J39" i="151"/>
  <c r="J38" i="151"/>
  <c r="J37" i="151"/>
  <c r="J36" i="151"/>
  <c r="J35" i="151"/>
  <c r="J34" i="151"/>
  <c r="J27" i="151"/>
  <c r="J22" i="151"/>
  <c r="J17" i="151"/>
  <c r="J12" i="151"/>
  <c r="J7" i="151"/>
  <c r="J64" i="118" l="1"/>
  <c r="J63" i="118"/>
  <c r="J32" i="118"/>
  <c r="J31" i="118"/>
  <c r="J14" i="83" l="1"/>
  <c r="J15" i="83"/>
  <c r="J16" i="83"/>
  <c r="J17" i="83"/>
  <c r="J18" i="83"/>
  <c r="J19" i="83"/>
  <c r="J20" i="83"/>
  <c r="J21" i="83"/>
  <c r="J22" i="83"/>
  <c r="J23" i="83"/>
  <c r="J24" i="83"/>
  <c r="J25" i="83"/>
  <c r="J26" i="83"/>
  <c r="J27" i="83"/>
  <c r="J28" i="83"/>
  <c r="J29" i="83"/>
  <c r="J30" i="83"/>
  <c r="J31" i="83"/>
  <c r="J32" i="83"/>
  <c r="J33" i="83"/>
  <c r="J34" i="83"/>
  <c r="J35" i="83"/>
  <c r="J36" i="83"/>
  <c r="J37" i="83"/>
  <c r="J38" i="83"/>
  <c r="J39" i="83"/>
  <c r="J40" i="83"/>
  <c r="J41" i="83"/>
  <c r="J42" i="83"/>
  <c r="J43" i="83"/>
  <c r="J44" i="83"/>
  <c r="J45" i="83"/>
  <c r="J46" i="83"/>
  <c r="J47" i="83"/>
  <c r="J48" i="83"/>
  <c r="J49" i="83"/>
  <c r="J248" i="50" l="1"/>
  <c r="J247" i="50"/>
  <c r="J232" i="50"/>
  <c r="J190" i="50"/>
  <c r="J187" i="50"/>
  <c r="B278" i="121" l="1"/>
  <c r="B279" i="121" s="1"/>
  <c r="B280" i="121" s="1"/>
  <c r="B282" i="121" s="1"/>
  <c r="B284" i="121" s="1"/>
  <c r="B286" i="121" s="1"/>
  <c r="B288" i="121" s="1"/>
  <c r="B290" i="121" s="1"/>
  <c r="J467" i="121" l="1"/>
  <c r="J466" i="121"/>
  <c r="B437" i="121"/>
  <c r="B438" i="121" s="1"/>
  <c r="B439" i="121" s="1"/>
  <c r="B440" i="121" s="1"/>
  <c r="B441" i="121" s="1"/>
  <c r="B442" i="121" s="1"/>
  <c r="B444" i="121" s="1"/>
  <c r="B446" i="121" s="1"/>
  <c r="B448" i="121" s="1"/>
  <c r="B450" i="121" s="1"/>
  <c r="B452" i="121" s="1"/>
  <c r="B454" i="121" s="1"/>
  <c r="B456" i="121" s="1"/>
  <c r="B458" i="121" s="1"/>
  <c r="B460" i="121" s="1"/>
  <c r="B462" i="121" s="1"/>
  <c r="B464" i="121" s="1"/>
  <c r="B466" i="121" s="1"/>
  <c r="B468" i="121" s="1"/>
  <c r="B350" i="121"/>
  <c r="B352" i="121" s="1"/>
  <c r="B353" i="121" s="1"/>
  <c r="B355" i="121" s="1"/>
  <c r="B356" i="121" s="1"/>
  <c r="B357" i="121" s="1"/>
  <c r="B359" i="121" s="1"/>
  <c r="B361" i="121" s="1"/>
  <c r="B363" i="121" s="1"/>
  <c r="B365" i="121" s="1"/>
  <c r="B367" i="121" s="1"/>
  <c r="B369" i="121" s="1"/>
  <c r="B371" i="121" s="1"/>
  <c r="B373" i="121" s="1"/>
  <c r="B375" i="121" s="1"/>
  <c r="B377" i="121" s="1"/>
  <c r="B379" i="121" s="1"/>
  <c r="B381" i="121" s="1"/>
  <c r="B383" i="121" s="1"/>
  <c r="J403" i="121"/>
  <c r="J235" i="121"/>
  <c r="J234" i="121"/>
  <c r="J102" i="121"/>
  <c r="J101" i="121"/>
  <c r="J57" i="121"/>
  <c r="J56" i="121"/>
  <c r="N36" i="121"/>
  <c r="J36" i="121"/>
  <c r="N35" i="121"/>
  <c r="J35" i="121"/>
  <c r="J33" i="119" l="1"/>
  <c r="J30" i="119"/>
  <c r="J29" i="119"/>
  <c r="J292" i="144" l="1"/>
  <c r="J291" i="144"/>
  <c r="B531" i="144" l="1"/>
  <c r="B536" i="144" s="1"/>
  <c r="R30" i="147" l="1"/>
  <c r="AA30" i="147" s="1"/>
  <c r="AH30" i="147" s="1"/>
  <c r="R29" i="147"/>
  <c r="AA29" i="147" s="1"/>
  <c r="AH29" i="147" s="1"/>
  <c r="R28" i="147"/>
  <c r="AA28" i="147" s="1"/>
  <c r="AH28" i="147" s="1"/>
  <c r="R27" i="147"/>
  <c r="AA27" i="147" s="1"/>
  <c r="AH27" i="147" s="1"/>
  <c r="R26" i="147"/>
  <c r="AA26" i="147" s="1"/>
  <c r="AH26" i="147" s="1"/>
  <c r="R25" i="147"/>
  <c r="AA25" i="147" s="1"/>
  <c r="AH25" i="147" s="1"/>
  <c r="R24" i="147"/>
  <c r="AA24" i="147" s="1"/>
  <c r="AH24" i="147" s="1"/>
  <c r="R23" i="147"/>
  <c r="AA23" i="147" s="1"/>
  <c r="AH23" i="147" s="1"/>
  <c r="R22" i="147"/>
  <c r="AA22" i="147" s="1"/>
  <c r="AH22" i="147" s="1"/>
  <c r="R21" i="147"/>
  <c r="AA21" i="147" s="1"/>
  <c r="AH21" i="147" s="1"/>
  <c r="R20" i="147"/>
  <c r="AA20" i="147" s="1"/>
  <c r="AH20" i="147" s="1"/>
  <c r="R19" i="147"/>
  <c r="AA19" i="147" s="1"/>
  <c r="AH19" i="147" s="1"/>
  <c r="R18" i="147"/>
  <c r="AA18" i="147" s="1"/>
  <c r="AH18" i="147" s="1"/>
  <c r="R17" i="147"/>
  <c r="AA17" i="147" s="1"/>
  <c r="AH17" i="147" s="1"/>
  <c r="H11" i="147"/>
  <c r="H10" i="147"/>
  <c r="V10" i="147" l="1"/>
  <c r="J53" i="147" s="1"/>
  <c r="J62" i="118" l="1"/>
  <c r="J61" i="118"/>
  <c r="J30" i="118"/>
  <c r="J29" i="118"/>
  <c r="J74" i="117" l="1"/>
  <c r="J73" i="117"/>
  <c r="J72" i="117"/>
  <c r="J71" i="117"/>
  <c r="J70" i="117"/>
  <c r="J69" i="117"/>
  <c r="J62" i="117"/>
  <c r="J61" i="117"/>
  <c r="J60" i="117"/>
  <c r="J59" i="117"/>
  <c r="J58" i="117"/>
  <c r="J57" i="117"/>
  <c r="J56" i="117"/>
  <c r="J55" i="117"/>
  <c r="J54" i="117"/>
  <c r="J53" i="117"/>
  <c r="J52" i="117"/>
  <c r="J51" i="117"/>
  <c r="J50" i="117"/>
  <c r="J49" i="117"/>
  <c r="J48" i="117"/>
  <c r="J47" i="117"/>
  <c r="J46" i="117"/>
  <c r="J45" i="117"/>
  <c r="J44" i="117"/>
  <c r="J43" i="117"/>
  <c r="J42" i="117"/>
  <c r="J41" i="117"/>
  <c r="J33" i="117"/>
  <c r="J32" i="117"/>
  <c r="J31" i="117"/>
  <c r="J30" i="117"/>
  <c r="J29" i="117"/>
  <c r="J28" i="117"/>
  <c r="J27" i="117"/>
  <c r="J26" i="117"/>
  <c r="J25" i="117"/>
  <c r="J24" i="117"/>
  <c r="J23" i="117"/>
  <c r="J22" i="117"/>
  <c r="J21" i="117"/>
  <c r="J20" i="117"/>
  <c r="J19" i="117"/>
  <c r="J18" i="117"/>
  <c r="J17" i="117"/>
  <c r="J16" i="117"/>
  <c r="J15" i="117"/>
  <c r="J10" i="117"/>
  <c r="J9" i="117"/>
  <c r="J8" i="117"/>
  <c r="J76" i="117" l="1"/>
  <c r="J64" i="117"/>
  <c r="J11" i="117"/>
  <c r="F13" i="117" s="1"/>
  <c r="I1" i="136" l="1"/>
  <c r="J1" i="135"/>
  <c r="I1" i="133"/>
  <c r="I1" i="132"/>
  <c r="I1" i="130"/>
  <c r="I1" i="129"/>
  <c r="I1" i="128"/>
  <c r="AA1" i="127"/>
  <c r="I1" i="146"/>
  <c r="I1" i="144"/>
  <c r="I1" i="143"/>
  <c r="AD3" i="142"/>
  <c r="I1" i="124"/>
  <c r="I1" i="50"/>
  <c r="AE2" i="123"/>
  <c r="I1" i="120"/>
  <c r="E43" i="123" l="1"/>
  <c r="R11" i="123"/>
  <c r="R8" i="123"/>
  <c r="R5" i="123"/>
  <c r="J47" i="136"/>
  <c r="J41" i="136"/>
  <c r="J35" i="136"/>
  <c r="J29" i="136"/>
  <c r="J23" i="136"/>
  <c r="J17" i="136"/>
  <c r="J11" i="136"/>
  <c r="J5" i="136"/>
  <c r="K28" i="135"/>
  <c r="K27" i="135"/>
  <c r="K24" i="135"/>
  <c r="K23" i="135"/>
  <c r="K22" i="135"/>
  <c r="K21" i="135"/>
  <c r="K20" i="135"/>
  <c r="K19" i="135"/>
  <c r="K18" i="135"/>
  <c r="K17" i="135"/>
  <c r="K16" i="135"/>
  <c r="K15" i="135"/>
  <c r="K14" i="135"/>
  <c r="K13" i="135"/>
  <c r="K12" i="135"/>
  <c r="K11" i="135"/>
  <c r="K10" i="135"/>
  <c r="K9" i="135"/>
  <c r="K8" i="135"/>
  <c r="K7" i="135"/>
  <c r="J42" i="134"/>
  <c r="J41" i="134"/>
  <c r="J38" i="134"/>
  <c r="J37" i="134"/>
  <c r="J36" i="134"/>
  <c r="J35" i="134"/>
  <c r="J34" i="134"/>
  <c r="J33" i="134"/>
  <c r="J32" i="134"/>
  <c r="J31" i="134"/>
  <c r="J30" i="134"/>
  <c r="J29" i="134"/>
  <c r="J28" i="134"/>
  <c r="J27" i="134"/>
  <c r="J26" i="134"/>
  <c r="J25" i="134"/>
  <c r="J24" i="134"/>
  <c r="J23" i="134"/>
  <c r="J22" i="134"/>
  <c r="J21" i="134"/>
  <c r="J20" i="134"/>
  <c r="J19" i="134"/>
  <c r="J18" i="134"/>
  <c r="J17" i="134"/>
  <c r="J16" i="134"/>
  <c r="J15" i="134"/>
  <c r="J14" i="134"/>
  <c r="J13" i="134"/>
  <c r="J12" i="134"/>
  <c r="J11" i="134"/>
  <c r="J10" i="134"/>
  <c r="J9" i="134"/>
  <c r="J8" i="134"/>
  <c r="J7" i="134"/>
  <c r="J25" i="133"/>
  <c r="J24" i="133"/>
  <c r="J23" i="133"/>
  <c r="J22" i="133"/>
  <c r="J21" i="133"/>
  <c r="J20" i="133"/>
  <c r="J19" i="133"/>
  <c r="J18" i="133"/>
  <c r="J17" i="133"/>
  <c r="J16" i="133"/>
  <c r="J15" i="133"/>
  <c r="J14" i="133"/>
  <c r="J13" i="133"/>
  <c r="J12" i="133"/>
  <c r="J11" i="133"/>
  <c r="J10" i="133"/>
  <c r="J9" i="133"/>
  <c r="J8" i="133"/>
  <c r="J7" i="133"/>
  <c r="J120" i="132"/>
  <c r="J119" i="132"/>
  <c r="J118" i="132"/>
  <c r="J117" i="132"/>
  <c r="J116" i="132"/>
  <c r="J115" i="132"/>
  <c r="J108" i="132"/>
  <c r="J107" i="132"/>
  <c r="J106" i="132"/>
  <c r="J105" i="132"/>
  <c r="J104" i="132"/>
  <c r="J103" i="132"/>
  <c r="J102" i="132"/>
  <c r="J101" i="132"/>
  <c r="J100" i="132"/>
  <c r="J99" i="132"/>
  <c r="J98" i="132"/>
  <c r="J97" i="132"/>
  <c r="J96" i="132"/>
  <c r="J95" i="132"/>
  <c r="J94" i="132"/>
  <c r="J93" i="132"/>
  <c r="J92" i="132"/>
  <c r="J91" i="132"/>
  <c r="J88" i="132"/>
  <c r="J87" i="132"/>
  <c r="J86" i="132"/>
  <c r="J85" i="132"/>
  <c r="J84" i="132"/>
  <c r="J83" i="132"/>
  <c r="J82" i="132"/>
  <c r="J81" i="132"/>
  <c r="J80" i="132"/>
  <c r="J79" i="132"/>
  <c r="J78" i="132"/>
  <c r="J77" i="132"/>
  <c r="J76" i="132"/>
  <c r="J75" i="132"/>
  <c r="J74" i="132"/>
  <c r="J73" i="132"/>
  <c r="J72" i="132"/>
  <c r="J71" i="132"/>
  <c r="J70" i="132"/>
  <c r="J69" i="132"/>
  <c r="J68" i="132"/>
  <c r="J67" i="132"/>
  <c r="J66" i="132"/>
  <c r="J65" i="132"/>
  <c r="J64" i="132"/>
  <c r="J63" i="132"/>
  <c r="J62" i="132"/>
  <c r="J61" i="132"/>
  <c r="J60" i="132"/>
  <c r="J59" i="132"/>
  <c r="J58" i="132"/>
  <c r="J57" i="132"/>
  <c r="J56" i="132"/>
  <c r="J55" i="132"/>
  <c r="J54" i="132"/>
  <c r="J53" i="132"/>
  <c r="J52" i="132"/>
  <c r="J51" i="132"/>
  <c r="J50" i="132"/>
  <c r="J49" i="132"/>
  <c r="J48" i="132"/>
  <c r="J47" i="132"/>
  <c r="J44" i="132"/>
  <c r="J43" i="132"/>
  <c r="J42" i="132"/>
  <c r="J41" i="132"/>
  <c r="J40" i="132"/>
  <c r="J39" i="132"/>
  <c r="J38" i="132"/>
  <c r="J37" i="132"/>
  <c r="J36" i="132"/>
  <c r="J35" i="132"/>
  <c r="J34" i="132"/>
  <c r="J33" i="132"/>
  <c r="J32" i="132"/>
  <c r="J31" i="132"/>
  <c r="J30" i="132"/>
  <c r="J29" i="132"/>
  <c r="J28" i="132"/>
  <c r="J27" i="132"/>
  <c r="J26" i="132"/>
  <c r="J25" i="132"/>
  <c r="J24" i="132"/>
  <c r="J23" i="132"/>
  <c r="J22" i="132"/>
  <c r="J21" i="132"/>
  <c r="J20" i="132"/>
  <c r="J19" i="132"/>
  <c r="J18" i="132"/>
  <c r="J17" i="132"/>
  <c r="J16" i="132"/>
  <c r="J15" i="132"/>
  <c r="J14" i="132"/>
  <c r="J13" i="132"/>
  <c r="J12" i="132"/>
  <c r="J11" i="132"/>
  <c r="J10" i="132"/>
  <c r="J9" i="132"/>
  <c r="J8" i="132"/>
  <c r="J7" i="132"/>
  <c r="J38" i="130"/>
  <c r="J37" i="130"/>
  <c r="J34" i="130"/>
  <c r="J33" i="130"/>
  <c r="J32" i="130"/>
  <c r="J31" i="130"/>
  <c r="J30" i="130"/>
  <c r="J29" i="130"/>
  <c r="J28" i="130"/>
  <c r="J27" i="130"/>
  <c r="J26" i="130"/>
  <c r="J25" i="130"/>
  <c r="J24" i="130"/>
  <c r="J23" i="130"/>
  <c r="J22" i="130"/>
  <c r="J21" i="130"/>
  <c r="J20" i="130"/>
  <c r="J19" i="130"/>
  <c r="J18" i="130"/>
  <c r="J17" i="130"/>
  <c r="J16" i="130"/>
  <c r="J15" i="130"/>
  <c r="J14" i="130"/>
  <c r="J13" i="130"/>
  <c r="J12" i="130"/>
  <c r="J11" i="130"/>
  <c r="J10" i="130"/>
  <c r="J9" i="130"/>
  <c r="J8" i="130"/>
  <c r="J7" i="130"/>
  <c r="J95" i="129"/>
  <c r="J94" i="129"/>
  <c r="J93" i="129"/>
  <c r="J92" i="129"/>
  <c r="J91" i="129"/>
  <c r="J90" i="129"/>
  <c r="J83" i="129"/>
  <c r="J82" i="129"/>
  <c r="J81" i="129"/>
  <c r="J80" i="129"/>
  <c r="J79" i="129"/>
  <c r="J78" i="129"/>
  <c r="J77" i="129"/>
  <c r="J76" i="129"/>
  <c r="J75" i="129"/>
  <c r="J74" i="129"/>
  <c r="J73" i="129"/>
  <c r="J72" i="129"/>
  <c r="J71" i="129"/>
  <c r="J70" i="129"/>
  <c r="J69" i="129"/>
  <c r="J68" i="129"/>
  <c r="J67" i="129"/>
  <c r="J66" i="129"/>
  <c r="J65" i="129"/>
  <c r="J64" i="129"/>
  <c r="J63" i="129"/>
  <c r="J62" i="129"/>
  <c r="J61" i="129"/>
  <c r="J60" i="129"/>
  <c r="J59" i="129"/>
  <c r="J58" i="129"/>
  <c r="J57" i="129"/>
  <c r="J56" i="129"/>
  <c r="J51" i="129"/>
  <c r="J50" i="129"/>
  <c r="J49" i="129"/>
  <c r="J48" i="129"/>
  <c r="J47" i="129"/>
  <c r="J46" i="129"/>
  <c r="J45" i="129"/>
  <c r="J44" i="129"/>
  <c r="J43" i="129"/>
  <c r="J42" i="129"/>
  <c r="J41" i="129"/>
  <c r="J40" i="129"/>
  <c r="J39" i="129"/>
  <c r="J38" i="129"/>
  <c r="J37" i="129"/>
  <c r="J36" i="129"/>
  <c r="J35" i="129"/>
  <c r="J34" i="129"/>
  <c r="J33" i="129"/>
  <c r="J32" i="129"/>
  <c r="J31" i="129"/>
  <c r="J30" i="129"/>
  <c r="J29" i="129"/>
  <c r="J28" i="129"/>
  <c r="J27" i="129"/>
  <c r="J26" i="129"/>
  <c r="J25" i="129"/>
  <c r="J24" i="129"/>
  <c r="J23" i="129"/>
  <c r="J22" i="129"/>
  <c r="J21" i="129"/>
  <c r="J20" i="129"/>
  <c r="J19" i="129"/>
  <c r="J18" i="129"/>
  <c r="J17" i="129"/>
  <c r="J16" i="129"/>
  <c r="J15" i="129"/>
  <c r="J14" i="129"/>
  <c r="J13" i="129"/>
  <c r="J12" i="129"/>
  <c r="J11" i="129"/>
  <c r="J10" i="129"/>
  <c r="J9" i="129"/>
  <c r="J8" i="129"/>
  <c r="J7" i="129"/>
  <c r="J14" i="128"/>
  <c r="J13" i="128"/>
  <c r="J12" i="128"/>
  <c r="J11" i="128"/>
  <c r="J10" i="128"/>
  <c r="J9" i="128"/>
  <c r="J8" i="128"/>
  <c r="J7" i="128"/>
  <c r="X45" i="127"/>
  <c r="AC45" i="127" s="1"/>
  <c r="Q45" i="127"/>
  <c r="Q44" i="127"/>
  <c r="X44" i="127" s="1"/>
  <c r="AC44" i="127" s="1"/>
  <c r="Q43" i="127"/>
  <c r="X43" i="127" s="1"/>
  <c r="AC43" i="127" s="1"/>
  <c r="Q42" i="127"/>
  <c r="X42" i="127" s="1"/>
  <c r="AC42" i="127" s="1"/>
  <c r="Q41" i="127"/>
  <c r="X41" i="127" s="1"/>
  <c r="AC41" i="127" s="1"/>
  <c r="Q40" i="127"/>
  <c r="X40" i="127" s="1"/>
  <c r="AC40" i="127" s="1"/>
  <c r="Q39" i="127"/>
  <c r="X39" i="127" s="1"/>
  <c r="AC39" i="127" s="1"/>
  <c r="Q38" i="127"/>
  <c r="X38" i="127" s="1"/>
  <c r="AC38" i="127" s="1"/>
  <c r="Q37" i="127"/>
  <c r="X37" i="127" s="1"/>
  <c r="AC37" i="127" s="1"/>
  <c r="Q36" i="127"/>
  <c r="X36" i="127" s="1"/>
  <c r="AC36" i="127" s="1"/>
  <c r="Q35" i="127"/>
  <c r="X35" i="127" s="1"/>
  <c r="AC35" i="127" s="1"/>
  <c r="Q34" i="127"/>
  <c r="X34" i="127" s="1"/>
  <c r="AC34" i="127" s="1"/>
  <c r="Q33" i="127"/>
  <c r="X33" i="127" s="1"/>
  <c r="AC33" i="127" s="1"/>
  <c r="Q32" i="127"/>
  <c r="X32" i="127" s="1"/>
  <c r="AC32" i="127" s="1"/>
  <c r="AC14" i="127"/>
  <c r="AC13" i="127"/>
  <c r="AC12" i="127"/>
  <c r="AC11" i="127"/>
  <c r="AC10" i="127"/>
  <c r="AC9" i="127"/>
  <c r="AC6" i="127"/>
  <c r="G32" i="126"/>
  <c r="E78" i="124" s="1"/>
  <c r="F80" i="124" s="1"/>
  <c r="G25" i="126"/>
  <c r="J73" i="124" s="1"/>
  <c r="H80" i="124" s="1"/>
  <c r="E12" i="126"/>
  <c r="G12" i="126" s="1"/>
  <c r="H207" i="125" s="1"/>
  <c r="E11" i="126"/>
  <c r="G11" i="126" s="1"/>
  <c r="H206" i="125" s="1"/>
  <c r="E10" i="126"/>
  <c r="G10" i="126" s="1"/>
  <c r="H205" i="125" s="1"/>
  <c r="E9" i="126"/>
  <c r="G9" i="126" s="1"/>
  <c r="H204" i="125" s="1"/>
  <c r="E8" i="126"/>
  <c r="G8" i="126" s="1"/>
  <c r="H203" i="125" s="1"/>
  <c r="J203" i="125" s="1"/>
  <c r="E7" i="126"/>
  <c r="G7" i="126" s="1"/>
  <c r="J202" i="125" s="1"/>
  <c r="F204" i="125"/>
  <c r="F205" i="125" s="1"/>
  <c r="F182" i="125"/>
  <c r="J182" i="125" s="1"/>
  <c r="J181" i="125"/>
  <c r="J180" i="125"/>
  <c r="F171" i="125"/>
  <c r="F172" i="125" s="1"/>
  <c r="F173" i="125" s="1"/>
  <c r="J170" i="125"/>
  <c r="J169" i="125"/>
  <c r="F160" i="125"/>
  <c r="J160" i="125" s="1"/>
  <c r="J159" i="125"/>
  <c r="J158" i="125"/>
  <c r="F149" i="125"/>
  <c r="F150" i="125" s="1"/>
  <c r="J148" i="125"/>
  <c r="J147" i="125"/>
  <c r="F138" i="125"/>
  <c r="J138" i="125" s="1"/>
  <c r="J137" i="125"/>
  <c r="J136" i="125"/>
  <c r="F127" i="125"/>
  <c r="F128" i="125" s="1"/>
  <c r="F129" i="125" s="1"/>
  <c r="J126" i="125"/>
  <c r="J125" i="125"/>
  <c r="F116" i="125"/>
  <c r="J116" i="125" s="1"/>
  <c r="J115" i="125"/>
  <c r="J114" i="125"/>
  <c r="F105" i="125"/>
  <c r="F106" i="125" s="1"/>
  <c r="J104" i="125"/>
  <c r="J103" i="125"/>
  <c r="F94" i="125"/>
  <c r="J94" i="125" s="1"/>
  <c r="J93" i="125"/>
  <c r="J92" i="125"/>
  <c r="F83" i="125"/>
  <c r="F84" i="125" s="1"/>
  <c r="J82" i="125"/>
  <c r="J81" i="125"/>
  <c r="F72" i="125"/>
  <c r="J72" i="125" s="1"/>
  <c r="J71" i="125"/>
  <c r="J70" i="125"/>
  <c r="H60" i="125"/>
  <c r="H61" i="125" s="1"/>
  <c r="J59" i="125"/>
  <c r="H52" i="125"/>
  <c r="J52" i="125" s="1"/>
  <c r="J51" i="125"/>
  <c r="J48" i="125"/>
  <c r="H48" i="125"/>
  <c r="H49" i="125" s="1"/>
  <c r="J47" i="125"/>
  <c r="H44" i="125"/>
  <c r="J44" i="125" s="1"/>
  <c r="J43" i="125"/>
  <c r="H40" i="125"/>
  <c r="H41" i="125" s="1"/>
  <c r="J39" i="125"/>
  <c r="H36" i="125"/>
  <c r="J36" i="125" s="1"/>
  <c r="J35" i="125"/>
  <c r="H32" i="125"/>
  <c r="H33" i="125" s="1"/>
  <c r="J31" i="125"/>
  <c r="H28" i="125"/>
  <c r="J28" i="125" s="1"/>
  <c r="J27" i="125"/>
  <c r="H24" i="125"/>
  <c r="H25" i="125" s="1"/>
  <c r="J23" i="125"/>
  <c r="H20" i="125"/>
  <c r="J20" i="125" s="1"/>
  <c r="J19" i="125"/>
  <c r="H16" i="125"/>
  <c r="H17" i="125" s="1"/>
  <c r="J15" i="125"/>
  <c r="H12" i="125"/>
  <c r="J12" i="125" s="1"/>
  <c r="J11" i="125"/>
  <c r="H8" i="125"/>
  <c r="H9" i="125" s="1"/>
  <c r="J7" i="125"/>
  <c r="J6" i="125"/>
  <c r="J5" i="125"/>
  <c r="J262" i="124"/>
  <c r="J261" i="124"/>
  <c r="J260" i="124"/>
  <c r="J252" i="124"/>
  <c r="J251" i="124"/>
  <c r="J248" i="124"/>
  <c r="J247" i="124"/>
  <c r="J246" i="124"/>
  <c r="J245" i="124"/>
  <c r="J244" i="124"/>
  <c r="J243" i="124"/>
  <c r="J242" i="124"/>
  <c r="J241" i="124"/>
  <c r="J240" i="124"/>
  <c r="J239" i="124"/>
  <c r="J238" i="124"/>
  <c r="J237" i="124"/>
  <c r="J236" i="124"/>
  <c r="J235" i="124"/>
  <c r="J234" i="124"/>
  <c r="J233" i="124"/>
  <c r="J232" i="124"/>
  <c r="J231" i="124"/>
  <c r="J230" i="124"/>
  <c r="J229" i="124"/>
  <c r="J228" i="124"/>
  <c r="J227" i="124"/>
  <c r="J226" i="124"/>
  <c r="J225" i="124"/>
  <c r="J224" i="124"/>
  <c r="J223" i="124"/>
  <c r="J222" i="124"/>
  <c r="J221" i="124"/>
  <c r="J220" i="124"/>
  <c r="J212" i="124"/>
  <c r="J211" i="124"/>
  <c r="J208" i="124"/>
  <c r="J207" i="124"/>
  <c r="J206" i="124"/>
  <c r="J205" i="124"/>
  <c r="J204" i="124"/>
  <c r="J203" i="124"/>
  <c r="J202" i="124"/>
  <c r="J201" i="124"/>
  <c r="J200" i="124"/>
  <c r="J199" i="124"/>
  <c r="J198" i="124"/>
  <c r="J197" i="124"/>
  <c r="J196" i="124"/>
  <c r="J195" i="124"/>
  <c r="J194" i="124"/>
  <c r="J193" i="124"/>
  <c r="J192" i="124"/>
  <c r="J191" i="124"/>
  <c r="J190" i="124"/>
  <c r="J189" i="124"/>
  <c r="J188" i="124"/>
  <c r="J187" i="124"/>
  <c r="J186" i="124"/>
  <c r="J185" i="124"/>
  <c r="J184" i="124"/>
  <c r="J183" i="124"/>
  <c r="J182" i="124"/>
  <c r="J181" i="124"/>
  <c r="J180" i="124"/>
  <c r="J171" i="124"/>
  <c r="J170" i="124"/>
  <c r="J169" i="124"/>
  <c r="J160" i="124"/>
  <c r="J159" i="124"/>
  <c r="J156" i="124"/>
  <c r="J155" i="124"/>
  <c r="J154" i="124"/>
  <c r="J153" i="124"/>
  <c r="J162" i="124" s="1"/>
  <c r="J146" i="124"/>
  <c r="J145" i="124"/>
  <c r="J142" i="124"/>
  <c r="J141" i="124"/>
  <c r="J140" i="124"/>
  <c r="J139" i="124"/>
  <c r="J138" i="124"/>
  <c r="J137" i="124"/>
  <c r="J136" i="124"/>
  <c r="J135" i="124"/>
  <c r="J134" i="124"/>
  <c r="J133" i="124"/>
  <c r="J132" i="124"/>
  <c r="J131" i="124"/>
  <c r="J130" i="124"/>
  <c r="J129" i="124"/>
  <c r="J128" i="124"/>
  <c r="J127" i="124"/>
  <c r="J126" i="124"/>
  <c r="J125" i="124"/>
  <c r="J124" i="124"/>
  <c r="J123" i="124"/>
  <c r="J122" i="124"/>
  <c r="J121" i="124"/>
  <c r="J120" i="124"/>
  <c r="J119" i="124"/>
  <c r="J118" i="124"/>
  <c r="J117" i="124"/>
  <c r="J116" i="124"/>
  <c r="J115" i="124"/>
  <c r="J114" i="124"/>
  <c r="J107" i="124"/>
  <c r="J100" i="124"/>
  <c r="J93" i="124"/>
  <c r="J87" i="124"/>
  <c r="J66" i="124"/>
  <c r="J65" i="124"/>
  <c r="J62" i="124"/>
  <c r="J61" i="124"/>
  <c r="J60" i="124"/>
  <c r="J59" i="124"/>
  <c r="J53" i="124"/>
  <c r="J52" i="124"/>
  <c r="J49" i="124"/>
  <c r="J48" i="124"/>
  <c r="J47" i="124"/>
  <c r="J46" i="124"/>
  <c r="J45" i="124"/>
  <c r="J44" i="124"/>
  <c r="J43" i="124"/>
  <c r="J42" i="124"/>
  <c r="J41" i="124"/>
  <c r="J40" i="124"/>
  <c r="J39" i="124"/>
  <c r="J38" i="124"/>
  <c r="J37" i="124"/>
  <c r="J36" i="124"/>
  <c r="J35" i="124"/>
  <c r="J34" i="124"/>
  <c r="J33" i="124"/>
  <c r="J32" i="124"/>
  <c r="J31" i="124"/>
  <c r="J30" i="124"/>
  <c r="J29" i="124"/>
  <c r="J28" i="124"/>
  <c r="J22" i="124"/>
  <c r="J21" i="124"/>
  <c r="J20" i="124"/>
  <c r="J19" i="124"/>
  <c r="J18" i="124"/>
  <c r="J17" i="124"/>
  <c r="J16" i="124"/>
  <c r="J8" i="124"/>
  <c r="K23" i="127" l="1"/>
  <c r="W22" i="127" s="1"/>
  <c r="D50" i="127" s="1"/>
  <c r="R50" i="127" s="1"/>
  <c r="Q7" i="127" s="1"/>
  <c r="H29" i="125"/>
  <c r="J29" i="125" s="1"/>
  <c r="J8" i="125"/>
  <c r="J254" i="124"/>
  <c r="J122" i="132"/>
  <c r="K39" i="1" s="1"/>
  <c r="J40" i="130"/>
  <c r="K37" i="1" s="1"/>
  <c r="J16" i="125"/>
  <c r="F139" i="125"/>
  <c r="J139" i="125" s="1"/>
  <c r="J40" i="125"/>
  <c r="J83" i="125"/>
  <c r="F95" i="125"/>
  <c r="J95" i="125" s="1"/>
  <c r="J105" i="125"/>
  <c r="J171" i="125"/>
  <c r="J148" i="124"/>
  <c r="J164" i="124" s="1"/>
  <c r="J173" i="124"/>
  <c r="J27" i="133"/>
  <c r="H50" i="125"/>
  <c r="J50" i="125" s="1"/>
  <c r="J49" i="125"/>
  <c r="H18" i="125"/>
  <c r="J18" i="125" s="1"/>
  <c r="J17" i="125"/>
  <c r="H34" i="125"/>
  <c r="J34" i="125" s="1"/>
  <c r="J33" i="125"/>
  <c r="J24" i="124"/>
  <c r="J54" i="124"/>
  <c r="J67" i="124"/>
  <c r="J214" i="124"/>
  <c r="J264" i="124"/>
  <c r="H13" i="125"/>
  <c r="J13" i="125" s="1"/>
  <c r="J24" i="125"/>
  <c r="J32" i="125"/>
  <c r="H45" i="125"/>
  <c r="J45" i="125" s="1"/>
  <c r="J60" i="125"/>
  <c r="J127" i="125"/>
  <c r="F183" i="125"/>
  <c r="J183" i="125" s="1"/>
  <c r="J204" i="125"/>
  <c r="J16" i="128"/>
  <c r="K35" i="1" s="1"/>
  <c r="K36" i="1"/>
  <c r="J44" i="134"/>
  <c r="K41" i="1" s="1"/>
  <c r="K30" i="135"/>
  <c r="K42" i="1" s="1"/>
  <c r="AC11" i="123"/>
  <c r="C18" i="123" s="1"/>
  <c r="M18" i="123" s="1"/>
  <c r="F130" i="125"/>
  <c r="J130" i="125" s="1"/>
  <c r="J129" i="125"/>
  <c r="H26" i="125"/>
  <c r="J26" i="125" s="1"/>
  <c r="J25" i="125"/>
  <c r="H62" i="125"/>
  <c r="J62" i="125" s="1"/>
  <c r="J61" i="125"/>
  <c r="H10" i="125"/>
  <c r="J10" i="125" s="1"/>
  <c r="J9" i="125"/>
  <c r="H42" i="125"/>
  <c r="J42" i="125" s="1"/>
  <c r="J41" i="125"/>
  <c r="F85" i="125"/>
  <c r="J84" i="125"/>
  <c r="F107" i="125"/>
  <c r="J106" i="125"/>
  <c r="F151" i="125"/>
  <c r="J150" i="125"/>
  <c r="F174" i="125"/>
  <c r="J174" i="125" s="1"/>
  <c r="J173" i="125"/>
  <c r="F206" i="125"/>
  <c r="J205" i="125"/>
  <c r="H21" i="125"/>
  <c r="H30" i="125"/>
  <c r="J30" i="125" s="1"/>
  <c r="H37" i="125"/>
  <c r="H53" i="125"/>
  <c r="F73" i="125"/>
  <c r="F117" i="125"/>
  <c r="J128" i="125"/>
  <c r="J149" i="125"/>
  <c r="F161" i="125"/>
  <c r="J172" i="125"/>
  <c r="H51" i="127" l="1"/>
  <c r="I50" i="127"/>
  <c r="M50" i="127"/>
  <c r="F96" i="125"/>
  <c r="F184" i="125"/>
  <c r="J184" i="125" s="1"/>
  <c r="F140" i="125"/>
  <c r="F141" i="125" s="1"/>
  <c r="J141" i="125" s="1"/>
  <c r="H46" i="125"/>
  <c r="J46" i="125" s="1"/>
  <c r="J70" i="124"/>
  <c r="B78" i="124" s="1"/>
  <c r="J78" i="124" s="1"/>
  <c r="H14" i="125"/>
  <c r="J14" i="125" s="1"/>
  <c r="H18" i="123"/>
  <c r="R18" i="123" s="1"/>
  <c r="R24" i="123" s="1"/>
  <c r="S28" i="123" s="1"/>
  <c r="J175" i="125"/>
  <c r="J131" i="125"/>
  <c r="Q8" i="127"/>
  <c r="AC8" i="127" s="1"/>
  <c r="AC7" i="127"/>
  <c r="AC16" i="127" s="1"/>
  <c r="K33" i="1" s="1"/>
  <c r="J96" i="125"/>
  <c r="F97" i="125"/>
  <c r="J97" i="125" s="1"/>
  <c r="H38" i="125"/>
  <c r="J38" i="125" s="1"/>
  <c r="J37" i="125"/>
  <c r="F185" i="125"/>
  <c r="J185" i="125" s="1"/>
  <c r="F74" i="125"/>
  <c r="J73" i="125"/>
  <c r="F152" i="125"/>
  <c r="J152" i="125" s="1"/>
  <c r="J151" i="125"/>
  <c r="F108" i="125"/>
  <c r="J108" i="125" s="1"/>
  <c r="J107" i="125"/>
  <c r="J53" i="125"/>
  <c r="H54" i="125"/>
  <c r="J54" i="125" s="1"/>
  <c r="H22" i="125"/>
  <c r="J22" i="125" s="1"/>
  <c r="J21" i="125"/>
  <c r="F86" i="125"/>
  <c r="J86" i="125" s="1"/>
  <c r="J85" i="125"/>
  <c r="F207" i="125"/>
  <c r="J207" i="125" s="1"/>
  <c r="J206" i="125"/>
  <c r="J161" i="125"/>
  <c r="F162" i="125"/>
  <c r="J117" i="125"/>
  <c r="F118" i="125"/>
  <c r="J140" i="125" l="1"/>
  <c r="B80" i="124"/>
  <c r="J80" i="124" s="1"/>
  <c r="J186" i="125"/>
  <c r="J98" i="125"/>
  <c r="J87" i="125"/>
  <c r="J153" i="125"/>
  <c r="H32" i="146"/>
  <c r="H95" i="143"/>
  <c r="H40" i="50"/>
  <c r="H13" i="117"/>
  <c r="J13" i="117" s="1"/>
  <c r="J35" i="117" s="1"/>
  <c r="J80" i="117" s="1"/>
  <c r="J208" i="125"/>
  <c r="J74" i="125"/>
  <c r="F75" i="125"/>
  <c r="J75" i="125" s="1"/>
  <c r="J142" i="125"/>
  <c r="J162" i="125"/>
  <c r="F163" i="125"/>
  <c r="J163" i="125" s="1"/>
  <c r="J118" i="125"/>
  <c r="F119" i="125"/>
  <c r="J119" i="125" s="1"/>
  <c r="J109" i="125"/>
  <c r="J164" i="125" l="1"/>
  <c r="J76" i="125"/>
  <c r="J120" i="125"/>
  <c r="J219" i="125" l="1"/>
  <c r="K15" i="1" s="1"/>
  <c r="J250" i="50"/>
  <c r="J249" i="50"/>
  <c r="J246" i="50"/>
  <c r="J245" i="50"/>
  <c r="J244" i="50"/>
  <c r="J243" i="50"/>
  <c r="J242" i="50"/>
  <c r="J241" i="50"/>
  <c r="J233" i="50"/>
  <c r="J231" i="50"/>
  <c r="J230" i="50"/>
  <c r="J229" i="50"/>
  <c r="J228" i="50"/>
  <c r="J227" i="50"/>
  <c r="J226" i="50"/>
  <c r="J218" i="50"/>
  <c r="J217" i="50"/>
  <c r="J216" i="50"/>
  <c r="J215" i="50"/>
  <c r="J214" i="50"/>
  <c r="J213" i="50"/>
  <c r="J212" i="50"/>
  <c r="J211" i="50"/>
  <c r="J203" i="50"/>
  <c r="J202" i="50"/>
  <c r="J201" i="50"/>
  <c r="J200" i="50"/>
  <c r="J199" i="50"/>
  <c r="J198" i="50"/>
  <c r="J197" i="50"/>
  <c r="J196" i="50"/>
  <c r="J188" i="50"/>
  <c r="J186" i="50"/>
  <c r="J185" i="50"/>
  <c r="J184" i="50"/>
  <c r="J183" i="50"/>
  <c r="J182" i="50"/>
  <c r="J181" i="50"/>
  <c r="J173" i="50"/>
  <c r="J175" i="50" s="1"/>
  <c r="J165" i="50"/>
  <c r="J167" i="50" s="1"/>
  <c r="J157" i="50"/>
  <c r="J156" i="50"/>
  <c r="J155" i="50"/>
  <c r="J154" i="50"/>
  <c r="J153" i="50"/>
  <c r="J152" i="50"/>
  <c r="J151" i="50"/>
  <c r="J150" i="50"/>
  <c r="J142" i="50"/>
  <c r="J141" i="50"/>
  <c r="J140" i="50"/>
  <c r="J139" i="50"/>
  <c r="J138" i="50"/>
  <c r="J137" i="50"/>
  <c r="J136" i="50"/>
  <c r="J135" i="50"/>
  <c r="J127" i="50"/>
  <c r="J126" i="50"/>
  <c r="J125" i="50"/>
  <c r="J124" i="50"/>
  <c r="J116" i="50"/>
  <c r="J115" i="50"/>
  <c r="J114" i="50"/>
  <c r="J113" i="50"/>
  <c r="J105" i="50"/>
  <c r="J104" i="50"/>
  <c r="J96" i="50"/>
  <c r="J95" i="50"/>
  <c r="J94" i="50"/>
  <c r="J93" i="50"/>
  <c r="J92" i="50"/>
  <c r="J91" i="50"/>
  <c r="J90" i="50"/>
  <c r="J89" i="50"/>
  <c r="J88" i="50"/>
  <c r="J87" i="50"/>
  <c r="B88" i="50"/>
  <c r="B89" i="50" s="1"/>
  <c r="B90" i="50" s="1"/>
  <c r="B91" i="50" s="1"/>
  <c r="B92" i="50" s="1"/>
  <c r="B93" i="50" s="1"/>
  <c r="B94" i="50" s="1"/>
  <c r="B95" i="50" s="1"/>
  <c r="B96" i="50" s="1"/>
  <c r="J79" i="50"/>
  <c r="J78" i="50"/>
  <c r="J77" i="50"/>
  <c r="J76" i="50"/>
  <c r="J75" i="50"/>
  <c r="J74" i="50"/>
  <c r="J73" i="50"/>
  <c r="J72" i="50"/>
  <c r="J71" i="50"/>
  <c r="J70" i="50"/>
  <c r="J69" i="50"/>
  <c r="J68" i="50"/>
  <c r="J67" i="50"/>
  <c r="J66" i="50"/>
  <c r="J65" i="50"/>
  <c r="J64" i="50"/>
  <c r="J63" i="50"/>
  <c r="J62" i="50"/>
  <c r="B64" i="50"/>
  <c r="B66" i="50" s="1"/>
  <c r="B68" i="50" s="1"/>
  <c r="B70" i="50" s="1"/>
  <c r="B71" i="50" s="1"/>
  <c r="B72" i="50" s="1"/>
  <c r="B74" i="50" s="1"/>
  <c r="B76" i="50" s="1"/>
  <c r="B78" i="50" s="1"/>
  <c r="J53" i="50"/>
  <c r="J52" i="50"/>
  <c r="J51" i="50"/>
  <c r="J50" i="50"/>
  <c r="J49" i="50"/>
  <c r="J48" i="50"/>
  <c r="J47" i="50"/>
  <c r="J46" i="50"/>
  <c r="J45" i="50"/>
  <c r="J44" i="50"/>
  <c r="J43" i="50"/>
  <c r="J42" i="50"/>
  <c r="J37" i="50"/>
  <c r="J36" i="50"/>
  <c r="J35" i="50"/>
  <c r="J34" i="50"/>
  <c r="B34" i="50"/>
  <c r="B36" i="50" s="1"/>
  <c r="B42" i="50" s="1"/>
  <c r="B44" i="50" s="1"/>
  <c r="B45" i="50" s="1"/>
  <c r="B46" i="50" s="1"/>
  <c r="B48" i="50" s="1"/>
  <c r="B50" i="50" s="1"/>
  <c r="B52" i="50" s="1"/>
  <c r="J33" i="50"/>
  <c r="J32" i="50"/>
  <c r="J24" i="50"/>
  <c r="J23" i="50"/>
  <c r="J22" i="50"/>
  <c r="J21" i="50"/>
  <c r="J20" i="50"/>
  <c r="J19" i="50"/>
  <c r="J18" i="50"/>
  <c r="J17" i="50"/>
  <c r="J16" i="50"/>
  <c r="J15" i="50"/>
  <c r="J14" i="50"/>
  <c r="J13" i="50"/>
  <c r="J12" i="50"/>
  <c r="J11" i="50"/>
  <c r="J10" i="50"/>
  <c r="J9" i="50"/>
  <c r="J8" i="50"/>
  <c r="J7" i="50"/>
  <c r="B9" i="50"/>
  <c r="B11" i="50" s="1"/>
  <c r="B13" i="50" s="1"/>
  <c r="B15" i="50" s="1"/>
  <c r="B16" i="50" s="1"/>
  <c r="B17" i="50" s="1"/>
  <c r="B19" i="50" s="1"/>
  <c r="B21" i="50" s="1"/>
  <c r="B23" i="50" s="1"/>
  <c r="J252" i="50" l="1"/>
  <c r="J205" i="50"/>
  <c r="J220" i="50"/>
  <c r="J235" i="50"/>
  <c r="J38" i="50"/>
  <c r="F40" i="50" s="1"/>
  <c r="J40" i="50" s="1"/>
  <c r="J26" i="50"/>
  <c r="J54" i="50"/>
  <c r="J81" i="50"/>
  <c r="J98" i="50"/>
  <c r="J107" i="50"/>
  <c r="J118" i="50"/>
  <c r="J129" i="50"/>
  <c r="J144" i="50"/>
  <c r="J159" i="50"/>
  <c r="J56" i="50" l="1"/>
  <c r="J255" i="50" s="1"/>
  <c r="K10" i="1" s="1"/>
  <c r="Q120" i="121"/>
  <c r="Q121" i="121"/>
  <c r="Q122" i="121"/>
  <c r="Q123" i="121"/>
  <c r="Q124" i="121"/>
  <c r="Q125" i="121"/>
  <c r="Q126" i="121"/>
  <c r="Q127" i="121"/>
  <c r="Q128" i="121"/>
  <c r="Q129" i="121"/>
  <c r="Q130" i="121"/>
  <c r="Q131" i="121"/>
  <c r="Q132" i="121"/>
  <c r="Q133" i="121"/>
  <c r="Q134" i="121"/>
  <c r="Q135" i="121"/>
  <c r="Q119" i="121"/>
  <c r="N18" i="121"/>
  <c r="N19" i="121"/>
  <c r="N20" i="121"/>
  <c r="N21" i="121"/>
  <c r="N22" i="121"/>
  <c r="N23" i="121"/>
  <c r="N24" i="121"/>
  <c r="N25" i="121"/>
  <c r="N26" i="121"/>
  <c r="N27" i="121"/>
  <c r="N28" i="121"/>
  <c r="N29" i="121"/>
  <c r="N30" i="121"/>
  <c r="N31" i="121"/>
  <c r="N32" i="121"/>
  <c r="N33" i="121"/>
  <c r="N34" i="121"/>
  <c r="N37" i="121"/>
  <c r="N38" i="121"/>
  <c r="N39" i="121"/>
  <c r="N40" i="121"/>
  <c r="N41" i="121"/>
  <c r="N42" i="121"/>
  <c r="N17" i="121"/>
  <c r="M8" i="121"/>
  <c r="N8" i="121"/>
  <c r="O8" i="121"/>
  <c r="L8" i="121"/>
  <c r="J465" i="121" l="1"/>
  <c r="J464" i="121"/>
  <c r="J233" i="121"/>
  <c r="J232" i="121"/>
  <c r="J100" i="121"/>
  <c r="J99" i="121"/>
  <c r="J55" i="121"/>
  <c r="J54" i="121"/>
  <c r="J45" i="121" l="1"/>
  <c r="J42" i="121"/>
  <c r="J34" i="121"/>
  <c r="J33" i="121"/>
  <c r="J114" i="146" l="1"/>
  <c r="B114" i="146"/>
  <c r="B115" i="146" s="1"/>
  <c r="J113" i="146"/>
  <c r="J112" i="146"/>
  <c r="J111" i="146"/>
  <c r="J110" i="146"/>
  <c r="J109" i="146"/>
  <c r="J108" i="146"/>
  <c r="J107" i="146"/>
  <c r="J106" i="146"/>
  <c r="J105" i="146"/>
  <c r="J104" i="146"/>
  <c r="J103" i="146"/>
  <c r="J94" i="146"/>
  <c r="J93" i="146"/>
  <c r="J92" i="146"/>
  <c r="J91" i="146"/>
  <c r="J82" i="146"/>
  <c r="J81" i="146"/>
  <c r="J80" i="146"/>
  <c r="J79" i="146"/>
  <c r="J78" i="146"/>
  <c r="J77" i="146"/>
  <c r="J76" i="146"/>
  <c r="J67" i="146"/>
  <c r="J66" i="146"/>
  <c r="J65" i="146"/>
  <c r="J64" i="146"/>
  <c r="J63" i="146"/>
  <c r="J62" i="146"/>
  <c r="J61" i="146"/>
  <c r="J60" i="146"/>
  <c r="J59" i="146"/>
  <c r="J58" i="146"/>
  <c r="J57" i="146"/>
  <c r="J56" i="146"/>
  <c r="J55" i="146"/>
  <c r="J46" i="146"/>
  <c r="J45" i="146"/>
  <c r="J44" i="146"/>
  <c r="J43" i="146"/>
  <c r="J42" i="146"/>
  <c r="J41" i="146"/>
  <c r="J40" i="146"/>
  <c r="J29" i="146"/>
  <c r="J28" i="146"/>
  <c r="J27" i="146"/>
  <c r="J26" i="146"/>
  <c r="J25" i="146"/>
  <c r="J24" i="146"/>
  <c r="J15" i="146"/>
  <c r="J14" i="146"/>
  <c r="J13" i="146"/>
  <c r="J12" i="146"/>
  <c r="J11" i="146"/>
  <c r="J10" i="146"/>
  <c r="J9" i="146"/>
  <c r="J8" i="146"/>
  <c r="J7" i="146"/>
  <c r="J549" i="144"/>
  <c r="J517" i="144"/>
  <c r="J520" i="144" s="1"/>
  <c r="J507" i="144"/>
  <c r="J506" i="144"/>
  <c r="B506" i="144"/>
  <c r="B508" i="144" s="1"/>
  <c r="J505" i="144"/>
  <c r="J504" i="144"/>
  <c r="J464" i="144"/>
  <c r="J463" i="144"/>
  <c r="J453" i="144"/>
  <c r="J452" i="144"/>
  <c r="J457" i="144" s="1"/>
  <c r="A448" i="144"/>
  <c r="A459" i="144" s="1"/>
  <c r="J444" i="144"/>
  <c r="J443" i="144"/>
  <c r="J442" i="144"/>
  <c r="J441" i="144"/>
  <c r="J431" i="144"/>
  <c r="J430" i="144"/>
  <c r="B430" i="144"/>
  <c r="B432" i="144" s="1"/>
  <c r="J429" i="144"/>
  <c r="J428" i="144"/>
  <c r="J427" i="144"/>
  <c r="J426" i="144"/>
  <c r="J425" i="144"/>
  <c r="J424" i="144"/>
  <c r="J415" i="144"/>
  <c r="B415" i="144"/>
  <c r="B416" i="144" s="1"/>
  <c r="J414" i="144"/>
  <c r="J413" i="144"/>
  <c r="J412" i="144"/>
  <c r="J402" i="144"/>
  <c r="J401" i="144"/>
  <c r="B401" i="144"/>
  <c r="B403" i="144" s="1"/>
  <c r="J400" i="144"/>
  <c r="J399" i="144"/>
  <c r="J398" i="144"/>
  <c r="J397" i="144"/>
  <c r="J396" i="144"/>
  <c r="J395" i="144"/>
  <c r="J394" i="144"/>
  <c r="J393" i="144"/>
  <c r="J392" i="144"/>
  <c r="J391" i="144"/>
  <c r="J382" i="144"/>
  <c r="B382" i="144"/>
  <c r="B383" i="144" s="1"/>
  <c r="J381" i="144"/>
  <c r="J380" i="144"/>
  <c r="J379" i="144"/>
  <c r="J378" i="144"/>
  <c r="J377" i="144"/>
  <c r="J369" i="144"/>
  <c r="J368" i="144"/>
  <c r="J367" i="144"/>
  <c r="J366" i="144"/>
  <c r="J365" i="144"/>
  <c r="J364" i="144"/>
  <c r="J356" i="144"/>
  <c r="J355" i="144"/>
  <c r="J354" i="144"/>
  <c r="J353" i="144"/>
  <c r="J352" i="144"/>
  <c r="J351" i="144"/>
  <c r="J350" i="144"/>
  <c r="J349" i="144"/>
  <c r="J348" i="144"/>
  <c r="J347" i="144"/>
  <c r="J346" i="144"/>
  <c r="J345" i="144"/>
  <c r="J337" i="144"/>
  <c r="J336" i="144"/>
  <c r="J335" i="144"/>
  <c r="J334" i="144"/>
  <c r="J333" i="144"/>
  <c r="J332" i="144"/>
  <c r="J331" i="144"/>
  <c r="J330" i="144"/>
  <c r="J329" i="144"/>
  <c r="J328" i="144"/>
  <c r="J327" i="144"/>
  <c r="J326" i="144"/>
  <c r="J318" i="144"/>
  <c r="J317" i="144"/>
  <c r="J316" i="144"/>
  <c r="J315" i="144"/>
  <c r="J314" i="144"/>
  <c r="J313" i="144"/>
  <c r="J312" i="144"/>
  <c r="J311" i="144"/>
  <c r="J310" i="144"/>
  <c r="J309" i="144"/>
  <c r="J290" i="144"/>
  <c r="J289" i="144"/>
  <c r="J288" i="144"/>
  <c r="J287" i="144"/>
  <c r="J286" i="144"/>
  <c r="J285" i="144"/>
  <c r="J284" i="144"/>
  <c r="J283" i="144"/>
  <c r="J282" i="144"/>
  <c r="J281" i="144"/>
  <c r="J280" i="144"/>
  <c r="J279" i="144"/>
  <c r="J278" i="144"/>
  <c r="J277" i="144"/>
  <c r="J276" i="144"/>
  <c r="J275" i="144"/>
  <c r="J274" i="144"/>
  <c r="J273" i="144"/>
  <c r="J272" i="144"/>
  <c r="J271" i="144"/>
  <c r="J270" i="144"/>
  <c r="J269" i="144"/>
  <c r="J268" i="144"/>
  <c r="J267" i="144"/>
  <c r="J266" i="144"/>
  <c r="J265" i="144"/>
  <c r="J264" i="144"/>
  <c r="J263" i="144"/>
  <c r="J262" i="144"/>
  <c r="J261" i="144"/>
  <c r="J259" i="144"/>
  <c r="J258" i="144"/>
  <c r="J257" i="144"/>
  <c r="J256" i="144"/>
  <c r="J255" i="144"/>
  <c r="J254" i="144"/>
  <c r="J246" i="144"/>
  <c r="J247" i="144" s="1"/>
  <c r="J239" i="144"/>
  <c r="J233" i="144"/>
  <c r="J234" i="144" s="1"/>
  <c r="J226" i="144"/>
  <c r="J220" i="144"/>
  <c r="J221" i="144" s="1"/>
  <c r="J213" i="144"/>
  <c r="J206" i="144"/>
  <c r="J205" i="144"/>
  <c r="J198" i="144"/>
  <c r="J191" i="144"/>
  <c r="J190" i="144"/>
  <c r="J189" i="144"/>
  <c r="J188" i="144"/>
  <c r="J187" i="144"/>
  <c r="J186" i="144"/>
  <c r="J185" i="144"/>
  <c r="J184" i="144"/>
  <c r="J183" i="144"/>
  <c r="J182" i="144"/>
  <c r="J174" i="144"/>
  <c r="J173" i="144"/>
  <c r="J172" i="144"/>
  <c r="J171" i="144"/>
  <c r="J170" i="144"/>
  <c r="J169" i="144"/>
  <c r="J168" i="144"/>
  <c r="J167" i="144"/>
  <c r="J166" i="144"/>
  <c r="J165" i="144"/>
  <c r="J164" i="144"/>
  <c r="J163" i="144"/>
  <c r="J162" i="144"/>
  <c r="J161" i="144"/>
  <c r="J160" i="144"/>
  <c r="J152" i="144"/>
  <c r="J151" i="144"/>
  <c r="J150" i="144"/>
  <c r="J149" i="144"/>
  <c r="J148" i="144"/>
  <c r="J136" i="144"/>
  <c r="J135" i="144"/>
  <c r="B135" i="144"/>
  <c r="B137" i="144" s="1"/>
  <c r="B139" i="144" s="1"/>
  <c r="J134" i="144"/>
  <c r="J133" i="144"/>
  <c r="B133" i="144"/>
  <c r="J132" i="144"/>
  <c r="J131" i="144"/>
  <c r="J130" i="144"/>
  <c r="J129" i="144"/>
  <c r="J128" i="144"/>
  <c r="J127" i="144"/>
  <c r="J126" i="144"/>
  <c r="J125" i="144"/>
  <c r="J124" i="144"/>
  <c r="J123" i="144"/>
  <c r="J122" i="144"/>
  <c r="J121" i="144"/>
  <c r="J120" i="144"/>
  <c r="J119" i="144"/>
  <c r="J118" i="144"/>
  <c r="J117" i="144"/>
  <c r="J116" i="144"/>
  <c r="J115" i="144"/>
  <c r="J114" i="144"/>
  <c r="J113" i="144"/>
  <c r="J112" i="144"/>
  <c r="J111" i="144"/>
  <c r="J110" i="144"/>
  <c r="J109" i="144"/>
  <c r="J108" i="144"/>
  <c r="J107" i="144"/>
  <c r="J106" i="144"/>
  <c r="J105" i="144"/>
  <c r="J104" i="144"/>
  <c r="J103" i="144"/>
  <c r="J102" i="144"/>
  <c r="J101" i="144"/>
  <c r="J100" i="144"/>
  <c r="J99" i="144"/>
  <c r="J98" i="144"/>
  <c r="J97" i="144"/>
  <c r="J96" i="144"/>
  <c r="J95" i="144"/>
  <c r="J94" i="144"/>
  <c r="J93" i="144"/>
  <c r="J92" i="144"/>
  <c r="J91" i="144"/>
  <c r="J90" i="144"/>
  <c r="J80" i="144"/>
  <c r="J79" i="144"/>
  <c r="B79" i="144"/>
  <c r="B81" i="144" s="1"/>
  <c r="J78" i="144"/>
  <c r="J77" i="144"/>
  <c r="J76" i="144"/>
  <c r="J75" i="144"/>
  <c r="J74" i="144"/>
  <c r="J73" i="144"/>
  <c r="J72" i="144"/>
  <c r="J71" i="144"/>
  <c r="J70" i="144"/>
  <c r="J69" i="144"/>
  <c r="J68" i="144"/>
  <c r="J67" i="144"/>
  <c r="J66" i="144"/>
  <c r="J65" i="144"/>
  <c r="J64" i="144"/>
  <c r="J63" i="144"/>
  <c r="J62" i="144"/>
  <c r="J61" i="144"/>
  <c r="J60" i="144"/>
  <c r="J59" i="144"/>
  <c r="J58" i="144"/>
  <c r="J57" i="144"/>
  <c r="J56" i="144"/>
  <c r="J55" i="144"/>
  <c r="J45" i="144"/>
  <c r="J44" i="144"/>
  <c r="B44" i="144"/>
  <c r="B46" i="144" s="1"/>
  <c r="J43" i="144"/>
  <c r="J42" i="144"/>
  <c r="J41" i="144"/>
  <c r="J40" i="144"/>
  <c r="J39" i="144"/>
  <c r="J38" i="144"/>
  <c r="J37" i="144"/>
  <c r="J36" i="144"/>
  <c r="J35" i="144"/>
  <c r="J34" i="144"/>
  <c r="J33" i="144"/>
  <c r="J32" i="144"/>
  <c r="J31" i="144"/>
  <c r="J30" i="144"/>
  <c r="J29" i="144"/>
  <c r="J28" i="144"/>
  <c r="J27" i="144"/>
  <c r="J26" i="144"/>
  <c r="J25" i="144"/>
  <c r="J24" i="144"/>
  <c r="J23" i="144"/>
  <c r="J22" i="144"/>
  <c r="J21" i="144"/>
  <c r="J20" i="144"/>
  <c r="J19" i="144"/>
  <c r="J18" i="144"/>
  <c r="J10" i="144"/>
  <c r="J9" i="144"/>
  <c r="J277" i="143"/>
  <c r="J276" i="143"/>
  <c r="B276" i="143"/>
  <c r="J275" i="143"/>
  <c r="J274" i="143"/>
  <c r="J273" i="143"/>
  <c r="J272" i="143"/>
  <c r="J271" i="143"/>
  <c r="J270" i="143"/>
  <c r="J269" i="143"/>
  <c r="J268" i="143"/>
  <c r="J267" i="143"/>
  <c r="J266" i="143"/>
  <c r="J265" i="143"/>
  <c r="J264" i="143"/>
  <c r="J263" i="143"/>
  <c r="J262" i="143"/>
  <c r="J261" i="143"/>
  <c r="J260" i="143"/>
  <c r="J259" i="143"/>
  <c r="J258" i="143"/>
  <c r="J257" i="143"/>
  <c r="J256" i="143"/>
  <c r="J255" i="143"/>
  <c r="J254" i="143"/>
  <c r="J244" i="143"/>
  <c r="J243" i="143"/>
  <c r="B243" i="143"/>
  <c r="J242" i="143"/>
  <c r="J241" i="143"/>
  <c r="J240" i="143"/>
  <c r="J239" i="143"/>
  <c r="J238" i="143"/>
  <c r="J237" i="143"/>
  <c r="J236" i="143"/>
  <c r="J235" i="143"/>
  <c r="J234" i="143"/>
  <c r="J233" i="143"/>
  <c r="J232" i="143"/>
  <c r="J231" i="143"/>
  <c r="J230" i="143"/>
  <c r="J229" i="143"/>
  <c r="J228" i="143"/>
  <c r="J227" i="143"/>
  <c r="J226" i="143"/>
  <c r="J225" i="143"/>
  <c r="J224" i="143"/>
  <c r="J223" i="143"/>
  <c r="J222" i="143"/>
  <c r="J221" i="143"/>
  <c r="J211" i="143"/>
  <c r="J210" i="143"/>
  <c r="B210" i="143"/>
  <c r="J209" i="143"/>
  <c r="J208" i="143"/>
  <c r="J207" i="143"/>
  <c r="J206" i="143"/>
  <c r="J205" i="143"/>
  <c r="J204" i="143"/>
  <c r="J203" i="143"/>
  <c r="J202" i="143"/>
  <c r="J201" i="143"/>
  <c r="J200" i="143"/>
  <c r="J199" i="143"/>
  <c r="J198" i="143"/>
  <c r="J197" i="143"/>
  <c r="J196" i="143"/>
  <c r="J195" i="143"/>
  <c r="J194" i="143"/>
  <c r="J193" i="143"/>
  <c r="J192" i="143"/>
  <c r="J191" i="143"/>
  <c r="J190" i="143"/>
  <c r="J189" i="143"/>
  <c r="J188" i="143"/>
  <c r="J187" i="143"/>
  <c r="J186" i="143"/>
  <c r="J185" i="143"/>
  <c r="J184" i="143"/>
  <c r="J176" i="143"/>
  <c r="J175" i="143"/>
  <c r="J174" i="143"/>
  <c r="J173" i="143"/>
  <c r="J172" i="143"/>
  <c r="J171" i="143"/>
  <c r="J170" i="143"/>
  <c r="J169" i="143"/>
  <c r="J168" i="143"/>
  <c r="J167" i="143"/>
  <c r="J166" i="143"/>
  <c r="J165" i="143"/>
  <c r="J164" i="143"/>
  <c r="J163" i="143"/>
  <c r="J155" i="143"/>
  <c r="J154" i="143"/>
  <c r="J144" i="143"/>
  <c r="J143" i="143"/>
  <c r="B143" i="143"/>
  <c r="J142" i="143"/>
  <c r="J141" i="143"/>
  <c r="J140" i="143"/>
  <c r="J139" i="143"/>
  <c r="J138" i="143"/>
  <c r="J137" i="143"/>
  <c r="J136" i="143"/>
  <c r="J135" i="143"/>
  <c r="J134" i="143"/>
  <c r="J133" i="143"/>
  <c r="J132" i="143"/>
  <c r="J131" i="143"/>
  <c r="J130" i="143"/>
  <c r="J129" i="143"/>
  <c r="J128" i="143"/>
  <c r="J127" i="143"/>
  <c r="J126" i="143"/>
  <c r="J125" i="143"/>
  <c r="J124" i="143"/>
  <c r="J123" i="143"/>
  <c r="J122" i="143"/>
  <c r="J121" i="143"/>
  <c r="J120" i="143"/>
  <c r="J119" i="143"/>
  <c r="J118" i="143"/>
  <c r="V117" i="143"/>
  <c r="J117" i="143"/>
  <c r="J109" i="143"/>
  <c r="J108" i="143"/>
  <c r="J107" i="143"/>
  <c r="J106" i="143"/>
  <c r="J105" i="143"/>
  <c r="J104" i="143"/>
  <c r="J103" i="143"/>
  <c r="J102" i="143"/>
  <c r="J92" i="143"/>
  <c r="J91" i="143"/>
  <c r="J90" i="143"/>
  <c r="J89" i="143"/>
  <c r="J88" i="143"/>
  <c r="J87" i="143"/>
  <c r="J86" i="143"/>
  <c r="J85" i="143"/>
  <c r="J84" i="143"/>
  <c r="J74" i="143"/>
  <c r="J73" i="143"/>
  <c r="B73" i="143"/>
  <c r="J72" i="143"/>
  <c r="J71" i="143"/>
  <c r="J70" i="143"/>
  <c r="J69" i="143"/>
  <c r="J68" i="143"/>
  <c r="J67" i="143"/>
  <c r="J66" i="143"/>
  <c r="J65" i="143"/>
  <c r="J64" i="143"/>
  <c r="J63" i="143"/>
  <c r="J62" i="143"/>
  <c r="J61" i="143"/>
  <c r="J60" i="143"/>
  <c r="J59" i="143"/>
  <c r="J58" i="143"/>
  <c r="J57" i="143"/>
  <c r="J56" i="143"/>
  <c r="J55" i="143"/>
  <c r="J54" i="143"/>
  <c r="J53" i="143"/>
  <c r="J52" i="143"/>
  <c r="J51" i="143"/>
  <c r="J50" i="143"/>
  <c r="J49" i="143"/>
  <c r="J48" i="143"/>
  <c r="J47" i="143"/>
  <c r="J37" i="143"/>
  <c r="J36" i="143"/>
  <c r="B36" i="143"/>
  <c r="J35" i="143"/>
  <c r="J34" i="143"/>
  <c r="J33" i="143"/>
  <c r="J32" i="143"/>
  <c r="J31" i="143"/>
  <c r="J30" i="143"/>
  <c r="J29" i="143"/>
  <c r="J28" i="143"/>
  <c r="J27" i="143"/>
  <c r="J26" i="143"/>
  <c r="J25" i="143"/>
  <c r="J24" i="143"/>
  <c r="J23" i="143"/>
  <c r="J22" i="143"/>
  <c r="J21" i="143"/>
  <c r="J20" i="143"/>
  <c r="J19" i="143"/>
  <c r="J18" i="143"/>
  <c r="J17" i="143"/>
  <c r="J16" i="143"/>
  <c r="J15" i="143"/>
  <c r="J14" i="143"/>
  <c r="J13" i="143"/>
  <c r="J12" i="143"/>
  <c r="J11" i="143"/>
  <c r="J10" i="143"/>
  <c r="J9" i="143"/>
  <c r="J8" i="143"/>
  <c r="J7" i="143"/>
  <c r="O41" i="142"/>
  <c r="O40" i="142"/>
  <c r="P24" i="142"/>
  <c r="O22" i="142"/>
  <c r="O21" i="142"/>
  <c r="N19" i="142"/>
  <c r="T17" i="142"/>
  <c r="T19" i="142" s="1"/>
  <c r="T21" i="142" s="1"/>
  <c r="V24" i="142" s="1"/>
  <c r="J13" i="142"/>
  <c r="J15" i="142" s="1"/>
  <c r="J12" i="144" l="1"/>
  <c r="J511" i="144"/>
  <c r="J85" i="146"/>
  <c r="A468" i="144"/>
  <c r="A480" i="144" s="1"/>
  <c r="A492" i="144" s="1"/>
  <c r="A500" i="144" s="1"/>
  <c r="A513" i="144" s="1"/>
  <c r="A522" i="144" s="1"/>
  <c r="A548" i="144" s="1"/>
  <c r="J406" i="144"/>
  <c r="J84" i="144"/>
  <c r="J435" i="144"/>
  <c r="J49" i="144"/>
  <c r="J142" i="144"/>
  <c r="J385" i="144"/>
  <c r="J418" i="144"/>
  <c r="J176" i="144"/>
  <c r="J178" i="143"/>
  <c r="J466" i="144"/>
  <c r="J93" i="143"/>
  <c r="J95" i="143" s="1"/>
  <c r="J285" i="143" s="1"/>
  <c r="J111" i="143"/>
  <c r="J157" i="143"/>
  <c r="J193" i="144"/>
  <c r="J154" i="144"/>
  <c r="J208" i="144"/>
  <c r="J320" i="144"/>
  <c r="J339" i="144"/>
  <c r="J358" i="144"/>
  <c r="J371" i="144"/>
  <c r="J446" i="144"/>
  <c r="T38" i="142"/>
  <c r="AD38" i="142" s="1"/>
  <c r="T36" i="142"/>
  <c r="AD36" i="142" s="1"/>
  <c r="T34" i="142"/>
  <c r="AD34" i="142" s="1"/>
  <c r="T32" i="142"/>
  <c r="AD32" i="142" s="1"/>
  <c r="T30" i="142"/>
  <c r="AD30" i="142" s="1"/>
  <c r="T37" i="142"/>
  <c r="AD37" i="142" s="1"/>
  <c r="T35" i="142"/>
  <c r="AD35" i="142" s="1"/>
  <c r="T33" i="142"/>
  <c r="AD33" i="142" s="1"/>
  <c r="T31" i="142"/>
  <c r="AD31" i="142" s="1"/>
  <c r="T29" i="142"/>
  <c r="AD29" i="142" s="1"/>
  <c r="T40" i="142" s="1"/>
  <c r="J266" i="58"/>
  <c r="J265" i="58"/>
  <c r="J254" i="58"/>
  <c r="J253" i="58"/>
  <c r="J240" i="58"/>
  <c r="J239" i="58"/>
  <c r="J210" i="58"/>
  <c r="J209" i="58"/>
  <c r="J170" i="58"/>
  <c r="J169" i="58"/>
  <c r="J168" i="58"/>
  <c r="J167" i="58"/>
  <c r="J166" i="58"/>
  <c r="J165" i="58"/>
  <c r="K27" i="1" l="1"/>
  <c r="J31" i="120"/>
  <c r="J32" i="120"/>
  <c r="J13" i="65" l="1"/>
  <c r="J47" i="84" l="1"/>
  <c r="J46" i="84"/>
  <c r="J7" i="83"/>
  <c r="J32" i="119" l="1"/>
  <c r="J31" i="119"/>
  <c r="J28" i="119" l="1"/>
  <c r="J27" i="119"/>
  <c r="J268" i="58" l="1"/>
  <c r="J267" i="58"/>
  <c r="J256" i="58"/>
  <c r="J255" i="58"/>
  <c r="J258" i="58" s="1"/>
  <c r="J28" i="120" l="1"/>
  <c r="J27" i="120"/>
  <c r="J469" i="121" l="1"/>
  <c r="J468" i="121"/>
  <c r="J237" i="121"/>
  <c r="J236" i="121"/>
  <c r="J104" i="121"/>
  <c r="J103" i="121"/>
  <c r="J59" i="121"/>
  <c r="J58" i="121"/>
  <c r="J38" i="121"/>
  <c r="J37" i="121"/>
  <c r="I1" i="131" l="1"/>
  <c r="K49" i="1" l="1"/>
  <c r="K48" i="1"/>
  <c r="K47" i="1"/>
  <c r="K46" i="1"/>
  <c r="K45" i="1"/>
  <c r="K44" i="1"/>
  <c r="K43" i="1"/>
  <c r="K40" i="1"/>
  <c r="K34" i="1"/>
  <c r="H105" i="65" l="1"/>
  <c r="J7" i="131" l="1"/>
  <c r="J9" i="131" s="1"/>
  <c r="J242" i="58" l="1"/>
  <c r="J241" i="58"/>
  <c r="J212" i="58"/>
  <c r="J211" i="58"/>
  <c r="J164" i="58"/>
  <c r="J163" i="58"/>
  <c r="J162" i="58"/>
  <c r="J161" i="58"/>
  <c r="J160" i="58"/>
  <c r="J159" i="58"/>
  <c r="J158" i="58"/>
  <c r="J157" i="58"/>
  <c r="J45" i="84" l="1"/>
  <c r="J44" i="84"/>
  <c r="J153" i="65" l="1"/>
  <c r="J124" i="65"/>
  <c r="J74" i="65"/>
  <c r="J60" i="118" l="1"/>
  <c r="J59" i="118"/>
  <c r="J28" i="118" l="1"/>
  <c r="J27" i="118"/>
  <c r="I1" i="119" l="1"/>
  <c r="I1" i="122" l="1"/>
  <c r="I1" i="121"/>
  <c r="O17" i="122" l="1"/>
  <c r="J17" i="122"/>
  <c r="O16" i="122"/>
  <c r="J16" i="122"/>
  <c r="O15" i="122"/>
  <c r="J15" i="122"/>
  <c r="O14" i="122"/>
  <c r="J14" i="122"/>
  <c r="J7" i="122"/>
  <c r="J463" i="121"/>
  <c r="J462" i="121"/>
  <c r="J461" i="121"/>
  <c r="J460" i="121"/>
  <c r="J459" i="121"/>
  <c r="J458" i="121"/>
  <c r="N457" i="121"/>
  <c r="J457" i="121"/>
  <c r="N456" i="121"/>
  <c r="J456" i="121"/>
  <c r="N455" i="121"/>
  <c r="J455" i="121"/>
  <c r="N454" i="121"/>
  <c r="J454" i="121"/>
  <c r="N453" i="121"/>
  <c r="J453" i="121"/>
  <c r="N452" i="121"/>
  <c r="J452" i="121"/>
  <c r="N451" i="121"/>
  <c r="J451" i="121"/>
  <c r="N450" i="121"/>
  <c r="J450" i="121"/>
  <c r="N449" i="121"/>
  <c r="J449" i="121"/>
  <c r="N448" i="121"/>
  <c r="J448" i="121"/>
  <c r="N447" i="121"/>
  <c r="J447" i="121"/>
  <c r="N446" i="121"/>
  <c r="J446" i="121"/>
  <c r="N445" i="121"/>
  <c r="J445" i="121"/>
  <c r="N444" i="121"/>
  <c r="J444" i="121"/>
  <c r="N443" i="121"/>
  <c r="J443" i="121"/>
  <c r="N442" i="121"/>
  <c r="J442" i="121"/>
  <c r="N441" i="121"/>
  <c r="J441" i="121"/>
  <c r="N440" i="121"/>
  <c r="J440" i="121"/>
  <c r="N439" i="121"/>
  <c r="J439" i="121"/>
  <c r="N438" i="121"/>
  <c r="J438" i="121"/>
  <c r="N437" i="121"/>
  <c r="J437" i="121"/>
  <c r="N436" i="121"/>
  <c r="J436" i="121"/>
  <c r="N429" i="121"/>
  <c r="J429" i="121"/>
  <c r="N428" i="121"/>
  <c r="J428" i="121"/>
  <c r="N427" i="121"/>
  <c r="J427" i="121"/>
  <c r="N426" i="121"/>
  <c r="J426" i="121"/>
  <c r="N425" i="121"/>
  <c r="J425" i="121"/>
  <c r="N424" i="121"/>
  <c r="J424" i="121"/>
  <c r="N423" i="121"/>
  <c r="J423" i="121"/>
  <c r="N422" i="121"/>
  <c r="J422" i="121"/>
  <c r="N421" i="121"/>
  <c r="J421" i="121"/>
  <c r="N420" i="121"/>
  <c r="J420" i="121"/>
  <c r="N419" i="121"/>
  <c r="J419" i="121"/>
  <c r="N418" i="121"/>
  <c r="J418" i="121"/>
  <c r="N417" i="121"/>
  <c r="J417" i="121"/>
  <c r="N416" i="121"/>
  <c r="J416" i="121"/>
  <c r="N415" i="121"/>
  <c r="J415" i="121"/>
  <c r="N414" i="121"/>
  <c r="J414" i="121"/>
  <c r="N413" i="121"/>
  <c r="J413" i="121"/>
  <c r="N412" i="121"/>
  <c r="J412" i="121"/>
  <c r="N411" i="121"/>
  <c r="J411" i="121"/>
  <c r="N403" i="121"/>
  <c r="N402" i="121"/>
  <c r="J402" i="121"/>
  <c r="N401" i="121"/>
  <c r="J401" i="121"/>
  <c r="N400" i="121"/>
  <c r="J400" i="121"/>
  <c r="N399" i="121"/>
  <c r="J399" i="121"/>
  <c r="N398" i="121"/>
  <c r="J398" i="121"/>
  <c r="N397" i="121"/>
  <c r="J397" i="121"/>
  <c r="N396" i="121"/>
  <c r="J396" i="121"/>
  <c r="N395" i="121"/>
  <c r="J395" i="121"/>
  <c r="N394" i="121"/>
  <c r="J394" i="121"/>
  <c r="N393" i="121"/>
  <c r="J393" i="121"/>
  <c r="N392" i="121"/>
  <c r="J392" i="121"/>
  <c r="N391" i="121"/>
  <c r="J391" i="121"/>
  <c r="N390" i="121"/>
  <c r="J390" i="121"/>
  <c r="N389" i="121"/>
  <c r="J389" i="121"/>
  <c r="N388" i="121"/>
  <c r="J388" i="121"/>
  <c r="N384" i="121"/>
  <c r="J384" i="121"/>
  <c r="N383" i="121"/>
  <c r="J383" i="121"/>
  <c r="N382" i="121"/>
  <c r="J382" i="121"/>
  <c r="N381" i="121"/>
  <c r="J381" i="121"/>
  <c r="N380" i="121"/>
  <c r="J380" i="121"/>
  <c r="N379" i="121"/>
  <c r="J379" i="121"/>
  <c r="N378" i="121"/>
  <c r="J378" i="121"/>
  <c r="N377" i="121"/>
  <c r="J377" i="121"/>
  <c r="N376" i="121"/>
  <c r="J376" i="121"/>
  <c r="N375" i="121"/>
  <c r="J375" i="121"/>
  <c r="N374" i="121"/>
  <c r="J374" i="121"/>
  <c r="N373" i="121"/>
  <c r="J373" i="121"/>
  <c r="N372" i="121"/>
  <c r="J372" i="121"/>
  <c r="N371" i="121"/>
  <c r="J371" i="121"/>
  <c r="N370" i="121"/>
  <c r="J370" i="121"/>
  <c r="N369" i="121"/>
  <c r="J369" i="121"/>
  <c r="N368" i="121"/>
  <c r="J368" i="121"/>
  <c r="N367" i="121"/>
  <c r="J367" i="121"/>
  <c r="N366" i="121"/>
  <c r="J366" i="121"/>
  <c r="N365" i="121"/>
  <c r="J365" i="121"/>
  <c r="N364" i="121"/>
  <c r="J364" i="121"/>
  <c r="N363" i="121"/>
  <c r="J363" i="121"/>
  <c r="N362" i="121"/>
  <c r="J362" i="121"/>
  <c r="N361" i="121"/>
  <c r="J361" i="121"/>
  <c r="N360" i="121"/>
  <c r="J360" i="121"/>
  <c r="N359" i="121"/>
  <c r="J359" i="121"/>
  <c r="N358" i="121"/>
  <c r="J358" i="121"/>
  <c r="N357" i="121"/>
  <c r="J357" i="121"/>
  <c r="N356" i="121"/>
  <c r="J356" i="121"/>
  <c r="N355" i="121"/>
  <c r="J355" i="121"/>
  <c r="N354" i="121"/>
  <c r="J354" i="121"/>
  <c r="N353" i="121"/>
  <c r="J353" i="121"/>
  <c r="N352" i="121"/>
  <c r="J352" i="121"/>
  <c r="N351" i="121"/>
  <c r="J351" i="121"/>
  <c r="N350" i="121"/>
  <c r="J350" i="121"/>
  <c r="B388" i="121"/>
  <c r="B390" i="121" s="1"/>
  <c r="B392" i="121" s="1"/>
  <c r="B394" i="121" s="1"/>
  <c r="B396" i="121" s="1"/>
  <c r="B398" i="121" s="1"/>
  <c r="B400" i="121" s="1"/>
  <c r="B402" i="121" s="1"/>
  <c r="N349" i="121"/>
  <c r="J349" i="121"/>
  <c r="N348" i="121"/>
  <c r="J348" i="121"/>
  <c r="N347" i="121"/>
  <c r="J347" i="121"/>
  <c r="N346" i="121"/>
  <c r="J346" i="121"/>
  <c r="N339" i="121"/>
  <c r="J339" i="121"/>
  <c r="N338" i="121"/>
  <c r="J338" i="121"/>
  <c r="N337" i="121"/>
  <c r="J337" i="121"/>
  <c r="N336" i="121"/>
  <c r="J336" i="121"/>
  <c r="N335" i="121"/>
  <c r="J335" i="121"/>
  <c r="N334" i="121"/>
  <c r="J334" i="121"/>
  <c r="N333" i="121"/>
  <c r="J333" i="121"/>
  <c r="N332" i="121"/>
  <c r="J332" i="121"/>
  <c r="N331" i="121"/>
  <c r="J331" i="121"/>
  <c r="N330" i="121"/>
  <c r="J330" i="121"/>
  <c r="N329" i="121"/>
  <c r="J329" i="121"/>
  <c r="N328" i="121"/>
  <c r="J328" i="121"/>
  <c r="N327" i="121"/>
  <c r="J327" i="121"/>
  <c r="N326" i="121"/>
  <c r="J326" i="121"/>
  <c r="N325" i="121"/>
  <c r="J325" i="121"/>
  <c r="N324" i="121"/>
  <c r="J324" i="121"/>
  <c r="N323" i="121"/>
  <c r="J323" i="121"/>
  <c r="N322" i="121"/>
  <c r="J322" i="121"/>
  <c r="N321" i="121"/>
  <c r="J321" i="121"/>
  <c r="N320" i="121"/>
  <c r="J320" i="121"/>
  <c r="N319" i="121"/>
  <c r="J319" i="121"/>
  <c r="N318" i="121"/>
  <c r="J318" i="121"/>
  <c r="N317" i="121"/>
  <c r="J317" i="121"/>
  <c r="N316" i="121"/>
  <c r="J316" i="121"/>
  <c r="N315" i="121"/>
  <c r="J315" i="121"/>
  <c r="N314" i="121"/>
  <c r="J314" i="121"/>
  <c r="N313" i="121"/>
  <c r="J313" i="121"/>
  <c r="N312" i="121"/>
  <c r="J312" i="121"/>
  <c r="N311" i="121"/>
  <c r="J311" i="121"/>
  <c r="N310" i="121"/>
  <c r="J310" i="121"/>
  <c r="N309" i="121"/>
  <c r="J309" i="121"/>
  <c r="N308" i="121"/>
  <c r="J308" i="121"/>
  <c r="N307" i="121"/>
  <c r="J307" i="121"/>
  <c r="N306" i="121"/>
  <c r="J306" i="121"/>
  <c r="N305" i="121"/>
  <c r="J305" i="121"/>
  <c r="N304" i="121"/>
  <c r="J304" i="121"/>
  <c r="N303" i="121"/>
  <c r="J303" i="121"/>
  <c r="N302" i="121"/>
  <c r="J302" i="121"/>
  <c r="N301" i="121"/>
  <c r="J301" i="121"/>
  <c r="N300" i="121"/>
  <c r="J300" i="121"/>
  <c r="N299" i="121"/>
  <c r="J299" i="121"/>
  <c r="N291" i="121"/>
  <c r="J291" i="121"/>
  <c r="N290" i="121"/>
  <c r="J290" i="121"/>
  <c r="N289" i="121"/>
  <c r="J289" i="121"/>
  <c r="N288" i="121"/>
  <c r="J288" i="121"/>
  <c r="N287" i="121"/>
  <c r="J287" i="121"/>
  <c r="N286" i="121"/>
  <c r="J286" i="121"/>
  <c r="N285" i="121"/>
  <c r="J285" i="121"/>
  <c r="N284" i="121"/>
  <c r="J284" i="121"/>
  <c r="N283" i="121"/>
  <c r="J283" i="121"/>
  <c r="N282" i="121"/>
  <c r="J282" i="121"/>
  <c r="N281" i="121"/>
  <c r="J281" i="121"/>
  <c r="N280" i="121"/>
  <c r="J280" i="121"/>
  <c r="N279" i="121"/>
  <c r="J279" i="121"/>
  <c r="N278" i="121"/>
  <c r="J278" i="121"/>
  <c r="J292" i="121" s="1"/>
  <c r="N277" i="121"/>
  <c r="J277" i="121"/>
  <c r="N270" i="121"/>
  <c r="J270" i="121"/>
  <c r="N269" i="121"/>
  <c r="J269" i="121"/>
  <c r="N268" i="121"/>
  <c r="J268" i="121"/>
  <c r="N267" i="121"/>
  <c r="J267" i="121"/>
  <c r="N266" i="121"/>
  <c r="J266" i="121"/>
  <c r="N265" i="121"/>
  <c r="J265" i="121"/>
  <c r="N264" i="121"/>
  <c r="J264" i="121"/>
  <c r="N263" i="121"/>
  <c r="J263" i="121"/>
  <c r="N262" i="121"/>
  <c r="J262" i="121"/>
  <c r="N261" i="121"/>
  <c r="J261" i="121"/>
  <c r="N260" i="121"/>
  <c r="J260" i="121"/>
  <c r="N259" i="121"/>
  <c r="J259" i="121"/>
  <c r="N258" i="121"/>
  <c r="J258" i="121"/>
  <c r="N257" i="121"/>
  <c r="J257" i="121"/>
  <c r="N256" i="121"/>
  <c r="J256" i="121"/>
  <c r="N255" i="121"/>
  <c r="J255" i="121"/>
  <c r="N254" i="121"/>
  <c r="J254" i="121"/>
  <c r="J247" i="121"/>
  <c r="J242" i="121"/>
  <c r="J231" i="121"/>
  <c r="J230" i="121"/>
  <c r="J229" i="121"/>
  <c r="J228" i="121"/>
  <c r="J227" i="121"/>
  <c r="J226" i="121"/>
  <c r="N225" i="121"/>
  <c r="J225" i="121"/>
  <c r="N224" i="121"/>
  <c r="J224" i="121"/>
  <c r="N223" i="121"/>
  <c r="J223" i="121"/>
  <c r="N222" i="121"/>
  <c r="J222" i="121"/>
  <c r="N221" i="121"/>
  <c r="J221" i="121"/>
  <c r="N220" i="121"/>
  <c r="J220" i="121"/>
  <c r="N219" i="121"/>
  <c r="J219" i="121"/>
  <c r="N218" i="121"/>
  <c r="J218" i="121"/>
  <c r="N217" i="121"/>
  <c r="J217" i="121"/>
  <c r="N216" i="121"/>
  <c r="J216" i="121"/>
  <c r="N215" i="121"/>
  <c r="J215" i="121"/>
  <c r="N214" i="121"/>
  <c r="J214" i="121"/>
  <c r="N213" i="121"/>
  <c r="J213" i="121"/>
  <c r="N212" i="121"/>
  <c r="J212" i="121"/>
  <c r="N205" i="121"/>
  <c r="J205" i="121"/>
  <c r="N204" i="121"/>
  <c r="J204" i="121"/>
  <c r="N203" i="121"/>
  <c r="J203" i="121"/>
  <c r="N196" i="121"/>
  <c r="J196" i="121"/>
  <c r="N195" i="121"/>
  <c r="J195" i="121"/>
  <c r="N194" i="121"/>
  <c r="J194" i="121"/>
  <c r="N193" i="121"/>
  <c r="J193" i="121"/>
  <c r="N192" i="121"/>
  <c r="J192" i="121"/>
  <c r="N191" i="121"/>
  <c r="J191" i="121"/>
  <c r="N184" i="121"/>
  <c r="J184" i="121"/>
  <c r="N183" i="121"/>
  <c r="J183" i="121"/>
  <c r="J176" i="121"/>
  <c r="N171" i="121"/>
  <c r="J171" i="121"/>
  <c r="N170" i="121"/>
  <c r="J170" i="121"/>
  <c r="N169" i="121"/>
  <c r="J169" i="121"/>
  <c r="N168" i="121"/>
  <c r="J168" i="121"/>
  <c r="N167" i="121"/>
  <c r="J167" i="121"/>
  <c r="N166" i="121"/>
  <c r="J166" i="121"/>
  <c r="N165" i="121"/>
  <c r="J165" i="121"/>
  <c r="N164" i="121"/>
  <c r="J164" i="121"/>
  <c r="N163" i="121"/>
  <c r="J163" i="121"/>
  <c r="N162" i="121"/>
  <c r="J162" i="121"/>
  <c r="N161" i="121"/>
  <c r="J161" i="121"/>
  <c r="N160" i="121"/>
  <c r="J160" i="121"/>
  <c r="N159" i="121"/>
  <c r="J159" i="121"/>
  <c r="N158" i="121"/>
  <c r="J158" i="121"/>
  <c r="N157" i="121"/>
  <c r="J157" i="121"/>
  <c r="N156" i="121"/>
  <c r="J156" i="121"/>
  <c r="N155" i="121"/>
  <c r="J155" i="121"/>
  <c r="J148" i="121"/>
  <c r="J139" i="121"/>
  <c r="N133" i="121"/>
  <c r="J133" i="121"/>
  <c r="N132" i="121"/>
  <c r="J132" i="121"/>
  <c r="N131" i="121"/>
  <c r="J131" i="121"/>
  <c r="N130" i="121"/>
  <c r="J130" i="121"/>
  <c r="N129" i="121"/>
  <c r="J129" i="121"/>
  <c r="N128" i="121"/>
  <c r="J128" i="121"/>
  <c r="N127" i="121"/>
  <c r="J127" i="121"/>
  <c r="N126" i="121"/>
  <c r="J126" i="121"/>
  <c r="N125" i="121"/>
  <c r="J125" i="121"/>
  <c r="N124" i="121"/>
  <c r="J124" i="121"/>
  <c r="N123" i="121"/>
  <c r="J123" i="121"/>
  <c r="N122" i="121"/>
  <c r="J122" i="121"/>
  <c r="N121" i="121"/>
  <c r="J121" i="121"/>
  <c r="N120" i="121"/>
  <c r="J120" i="121"/>
  <c r="N119" i="121"/>
  <c r="J119" i="121"/>
  <c r="N118" i="121"/>
  <c r="J118" i="121"/>
  <c r="N117" i="121"/>
  <c r="J117" i="121"/>
  <c r="J110" i="121"/>
  <c r="J98" i="121"/>
  <c r="J97" i="121"/>
  <c r="J96" i="121"/>
  <c r="J95" i="121"/>
  <c r="J94" i="121"/>
  <c r="J93" i="121"/>
  <c r="N92" i="121"/>
  <c r="J92" i="121"/>
  <c r="N91" i="121"/>
  <c r="J91" i="121"/>
  <c r="N90" i="121"/>
  <c r="J90" i="121"/>
  <c r="N89" i="121"/>
  <c r="J89" i="121"/>
  <c r="N88" i="121"/>
  <c r="J88" i="121"/>
  <c r="N87" i="121"/>
  <c r="J87" i="121"/>
  <c r="N86" i="121"/>
  <c r="J86" i="121"/>
  <c r="N85" i="121"/>
  <c r="J85" i="121"/>
  <c r="N84" i="121"/>
  <c r="J84" i="121"/>
  <c r="N83" i="121"/>
  <c r="J83" i="121"/>
  <c r="N82" i="121"/>
  <c r="J82" i="121"/>
  <c r="N81" i="121"/>
  <c r="J81" i="121"/>
  <c r="N80" i="121"/>
  <c r="J80" i="121"/>
  <c r="N79" i="121"/>
  <c r="J79" i="121"/>
  <c r="N78" i="121"/>
  <c r="J78" i="121"/>
  <c r="N77" i="121"/>
  <c r="J77" i="121"/>
  <c r="N76" i="121"/>
  <c r="J76" i="121"/>
  <c r="N75" i="121"/>
  <c r="J75" i="121"/>
  <c r="N74" i="121"/>
  <c r="J74" i="121"/>
  <c r="N73" i="121"/>
  <c r="J73" i="121"/>
  <c r="N72" i="121"/>
  <c r="J72" i="121"/>
  <c r="J65" i="121"/>
  <c r="J53" i="121"/>
  <c r="J52" i="121"/>
  <c r="J32" i="121"/>
  <c r="J31" i="121"/>
  <c r="J30" i="121"/>
  <c r="J29" i="121"/>
  <c r="J28" i="121"/>
  <c r="J27" i="121"/>
  <c r="J26" i="121"/>
  <c r="J25" i="121"/>
  <c r="J24" i="121"/>
  <c r="J23" i="121"/>
  <c r="J22" i="121"/>
  <c r="J21" i="121"/>
  <c r="J20" i="121"/>
  <c r="J19" i="121"/>
  <c r="J18" i="121"/>
  <c r="J17" i="121"/>
  <c r="J16" i="121"/>
  <c r="J15" i="121"/>
  <c r="J14" i="121"/>
  <c r="J13" i="121"/>
  <c r="J12" i="121"/>
  <c r="J11" i="121"/>
  <c r="J10" i="121"/>
  <c r="J9" i="121"/>
  <c r="J8" i="121"/>
  <c r="J7" i="121"/>
  <c r="J185" i="121" l="1"/>
  <c r="J197" i="121"/>
  <c r="J206" i="121"/>
  <c r="J60" i="121"/>
  <c r="J39" i="121"/>
  <c r="J404" i="121"/>
  <c r="J430" i="121"/>
  <c r="J105" i="121"/>
  <c r="J134" i="121"/>
  <c r="J172" i="121"/>
  <c r="J238" i="121"/>
  <c r="J271" i="121"/>
  <c r="J340" i="121"/>
  <c r="J470" i="121"/>
  <c r="J19" i="122"/>
  <c r="J23" i="122" s="1"/>
  <c r="K14" i="1" s="1"/>
  <c r="I1" i="117"/>
  <c r="I1" i="118"/>
  <c r="J473" i="121" l="1"/>
  <c r="K13" i="1" s="1"/>
  <c r="J26" i="120"/>
  <c r="J25" i="120"/>
  <c r="J24" i="120"/>
  <c r="J23" i="120"/>
  <c r="J22" i="120"/>
  <c r="J21" i="120"/>
  <c r="J20" i="120"/>
  <c r="J19" i="120"/>
  <c r="J18" i="120"/>
  <c r="J17" i="120"/>
  <c r="J16" i="120"/>
  <c r="J15" i="120"/>
  <c r="J14" i="120"/>
  <c r="J13" i="120"/>
  <c r="J12" i="120"/>
  <c r="J11" i="120"/>
  <c r="J10" i="120"/>
  <c r="J9" i="120"/>
  <c r="J8" i="120"/>
  <c r="J7" i="120"/>
  <c r="J34" i="120" l="1"/>
  <c r="J37" i="120" s="1"/>
  <c r="K9" i="1" s="1"/>
  <c r="J26" i="119"/>
  <c r="J25" i="119"/>
  <c r="J24" i="119"/>
  <c r="J23" i="119"/>
  <c r="J22" i="119"/>
  <c r="J21" i="119"/>
  <c r="J20" i="119"/>
  <c r="J19" i="119"/>
  <c r="J18" i="119"/>
  <c r="J17" i="119"/>
  <c r="J16" i="119"/>
  <c r="J15" i="119"/>
  <c r="J14" i="119"/>
  <c r="J13" i="119"/>
  <c r="J12" i="119"/>
  <c r="J11" i="119"/>
  <c r="J10" i="119"/>
  <c r="J9" i="119"/>
  <c r="J8" i="119"/>
  <c r="J7" i="119"/>
  <c r="J36" i="119" l="1"/>
  <c r="K22" i="1" s="1"/>
  <c r="J58" i="118" l="1"/>
  <c r="J57" i="118"/>
  <c r="J56" i="118"/>
  <c r="J55" i="118"/>
  <c r="J54" i="118"/>
  <c r="J53" i="118"/>
  <c r="J52" i="118"/>
  <c r="J51" i="118"/>
  <c r="J50" i="118"/>
  <c r="J49" i="118"/>
  <c r="J48" i="118"/>
  <c r="J47" i="118"/>
  <c r="J46" i="118"/>
  <c r="J45" i="118"/>
  <c r="J44" i="118"/>
  <c r="J43" i="118"/>
  <c r="J42" i="118"/>
  <c r="J41" i="118"/>
  <c r="J40" i="118"/>
  <c r="J39" i="118"/>
  <c r="J65" i="118" s="1"/>
  <c r="J26" i="118"/>
  <c r="J25" i="118"/>
  <c r="J24" i="118"/>
  <c r="J23" i="118"/>
  <c r="J22" i="118"/>
  <c r="J21" i="118"/>
  <c r="J20" i="118"/>
  <c r="J19" i="118"/>
  <c r="J18" i="118"/>
  <c r="J17" i="118"/>
  <c r="J16" i="118"/>
  <c r="J15" i="118"/>
  <c r="J14" i="118"/>
  <c r="J13" i="118"/>
  <c r="J12" i="118"/>
  <c r="J11" i="118"/>
  <c r="J10" i="118"/>
  <c r="J9" i="118"/>
  <c r="J8" i="118"/>
  <c r="J7" i="118"/>
  <c r="J33" i="118" s="1"/>
  <c r="J48" i="84" l="1"/>
  <c r="J49" i="84"/>
  <c r="J68" i="118" l="1"/>
  <c r="K20" i="1" s="1"/>
  <c r="J238" i="58"/>
  <c r="J237" i="58"/>
  <c r="J208" i="58" l="1"/>
  <c r="J207" i="58"/>
  <c r="J152" i="58"/>
  <c r="J156" i="58"/>
  <c r="J155" i="58"/>
  <c r="J154" i="58"/>
  <c r="J153" i="58"/>
  <c r="J151" i="58"/>
  <c r="J150" i="58"/>
  <c r="J149" i="58"/>
  <c r="J152" i="65" l="1"/>
  <c r="J151" i="65"/>
  <c r="J123" i="65"/>
  <c r="J122" i="65"/>
  <c r="J75" i="65"/>
  <c r="J5" i="65"/>
  <c r="J236" i="58" l="1"/>
  <c r="J235" i="58"/>
  <c r="J206" i="58"/>
  <c r="J205" i="58"/>
  <c r="J148" i="58"/>
  <c r="J147" i="58"/>
  <c r="J146" i="58"/>
  <c r="J145" i="58"/>
  <c r="J144" i="58"/>
  <c r="J143" i="58"/>
  <c r="J142" i="58"/>
  <c r="J141" i="58"/>
  <c r="J25" i="84"/>
  <c r="J24" i="84"/>
  <c r="J40" i="84"/>
  <c r="J41" i="84"/>
  <c r="J73" i="65"/>
  <c r="J150" i="65"/>
  <c r="J121" i="65"/>
  <c r="J146" i="65"/>
  <c r="J92" i="65"/>
  <c r="J72" i="65"/>
  <c r="J53" i="65"/>
  <c r="J36" i="65"/>
  <c r="J14" i="65"/>
  <c r="K103" i="64"/>
  <c r="G100" i="64" s="1"/>
  <c r="K100" i="64" s="1"/>
  <c r="K95" i="64"/>
  <c r="G92" i="64" s="1"/>
  <c r="K92" i="64" s="1"/>
  <c r="K86" i="64"/>
  <c r="G83" i="64" s="1"/>
  <c r="K83" i="64" s="1"/>
  <c r="J148" i="65"/>
  <c r="J119" i="65"/>
  <c r="J42" i="84"/>
  <c r="J43" i="84"/>
  <c r="J196" i="58"/>
  <c r="J195" i="58"/>
  <c r="J194" i="58"/>
  <c r="J193" i="58"/>
  <c r="J192" i="58"/>
  <c r="J191" i="58"/>
  <c r="J190" i="58"/>
  <c r="J189" i="58"/>
  <c r="J203" i="58"/>
  <c r="J202" i="58"/>
  <c r="J204" i="58"/>
  <c r="J140" i="58"/>
  <c r="J139" i="58"/>
  <c r="J138" i="58"/>
  <c r="J137" i="58"/>
  <c r="J136" i="58"/>
  <c r="J135" i="58"/>
  <c r="J134" i="58"/>
  <c r="J133" i="58"/>
  <c r="J56" i="58"/>
  <c r="J55" i="58"/>
  <c r="J54" i="58"/>
  <c r="J53" i="58"/>
  <c r="J52" i="58"/>
  <c r="J51" i="58"/>
  <c r="J50" i="58"/>
  <c r="J49" i="58"/>
  <c r="J48" i="58"/>
  <c r="J47" i="58"/>
  <c r="J46" i="58"/>
  <c r="J45" i="58"/>
  <c r="J44" i="58"/>
  <c r="J43" i="58"/>
  <c r="J42" i="58"/>
  <c r="J41" i="58"/>
  <c r="J40" i="58"/>
  <c r="J39" i="58"/>
  <c r="J38" i="58"/>
  <c r="J29" i="58"/>
  <c r="J25" i="58"/>
  <c r="J21" i="58"/>
  <c r="J14" i="58"/>
  <c r="J7" i="58"/>
  <c r="J234" i="58"/>
  <c r="J233" i="58"/>
  <c r="J232" i="58"/>
  <c r="J231" i="58"/>
  <c r="J230" i="58"/>
  <c r="J229" i="58"/>
  <c r="J228" i="58"/>
  <c r="J227" i="58"/>
  <c r="J226" i="58"/>
  <c r="J225" i="58"/>
  <c r="J224" i="58"/>
  <c r="J223" i="58"/>
  <c r="J201" i="58"/>
  <c r="J200" i="58"/>
  <c r="J199" i="58"/>
  <c r="J198" i="58"/>
  <c r="J197" i="58"/>
  <c r="J132" i="58"/>
  <c r="J131" i="58"/>
  <c r="J130" i="58"/>
  <c r="J129" i="58"/>
  <c r="J128" i="58"/>
  <c r="J127" i="58"/>
  <c r="J126" i="58"/>
  <c r="J125" i="58"/>
  <c r="J124" i="58"/>
  <c r="J123" i="58"/>
  <c r="J122" i="58"/>
  <c r="J121" i="58"/>
  <c r="J120" i="58"/>
  <c r="J119" i="58"/>
  <c r="J118" i="58"/>
  <c r="J117" i="58"/>
  <c r="J116" i="58"/>
  <c r="J115" i="58"/>
  <c r="J114" i="58"/>
  <c r="J113" i="58"/>
  <c r="J112" i="58"/>
  <c r="J111" i="58"/>
  <c r="J110" i="58"/>
  <c r="J109" i="58"/>
  <c r="J108" i="58"/>
  <c r="J107" i="58"/>
  <c r="J106" i="58"/>
  <c r="J105" i="58"/>
  <c r="J104" i="58"/>
  <c r="J103" i="58"/>
  <c r="J102" i="58"/>
  <c r="J101" i="58"/>
  <c r="J100" i="58"/>
  <c r="J99" i="58"/>
  <c r="J98" i="58"/>
  <c r="J97" i="58"/>
  <c r="J96" i="58"/>
  <c r="J95" i="58"/>
  <c r="J94" i="58"/>
  <c r="J93" i="58"/>
  <c r="J92" i="58"/>
  <c r="J91" i="58"/>
  <c r="J90" i="58"/>
  <c r="J89" i="58"/>
  <c r="J88" i="58"/>
  <c r="J87" i="58"/>
  <c r="J86" i="58"/>
  <c r="J85" i="58"/>
  <c r="J84" i="58"/>
  <c r="J83" i="58"/>
  <c r="J82" i="58"/>
  <c r="J81" i="58"/>
  <c r="J80" i="58"/>
  <c r="J79" i="58"/>
  <c r="J78" i="58"/>
  <c r="J77" i="58"/>
  <c r="J76" i="58"/>
  <c r="J75" i="58"/>
  <c r="J74" i="58"/>
  <c r="J73" i="58"/>
  <c r="J72" i="58"/>
  <c r="J71" i="58"/>
  <c r="J70" i="58"/>
  <c r="J69" i="58"/>
  <c r="J68" i="58"/>
  <c r="J67" i="58"/>
  <c r="J66" i="58"/>
  <c r="J65" i="58"/>
  <c r="J64" i="58"/>
  <c r="J63" i="58"/>
  <c r="J62" i="58"/>
  <c r="J61" i="58"/>
  <c r="J60" i="58"/>
  <c r="J59" i="58"/>
  <c r="J58" i="58"/>
  <c r="J57" i="58"/>
  <c r="J38" i="84"/>
  <c r="J39" i="84"/>
  <c r="J154" i="65"/>
  <c r="J149" i="65"/>
  <c r="J147" i="65"/>
  <c r="J145" i="65"/>
  <c r="J144" i="65"/>
  <c r="J143" i="65"/>
  <c r="J142" i="65"/>
  <c r="J141" i="65"/>
  <c r="J140" i="65"/>
  <c r="J139" i="65"/>
  <c r="J138" i="65"/>
  <c r="J137" i="65"/>
  <c r="J136" i="65"/>
  <c r="J135" i="65"/>
  <c r="J134" i="65"/>
  <c r="J133" i="65"/>
  <c r="J125" i="65"/>
  <c r="J120" i="65"/>
  <c r="J118" i="65"/>
  <c r="J117" i="65"/>
  <c r="J116" i="65"/>
  <c r="J115" i="65"/>
  <c r="J114" i="65"/>
  <c r="J113" i="65"/>
  <c r="J112" i="65"/>
  <c r="J111" i="65"/>
  <c r="J110" i="65"/>
  <c r="J109" i="65"/>
  <c r="J108" i="65"/>
  <c r="J107" i="65"/>
  <c r="J91" i="65"/>
  <c r="J90" i="65"/>
  <c r="J89" i="65"/>
  <c r="J88" i="65"/>
  <c r="J87" i="65"/>
  <c r="J86" i="65"/>
  <c r="J85" i="65"/>
  <c r="J84" i="65"/>
  <c r="J83" i="65"/>
  <c r="J71" i="65"/>
  <c r="J70" i="65"/>
  <c r="J69" i="65"/>
  <c r="J68" i="65"/>
  <c r="J67" i="65"/>
  <c r="J66" i="65"/>
  <c r="J65" i="65"/>
  <c r="J64" i="65"/>
  <c r="J63" i="65"/>
  <c r="J62" i="65"/>
  <c r="J61" i="65"/>
  <c r="J35" i="65"/>
  <c r="J34" i="65"/>
  <c r="J33" i="65"/>
  <c r="J32" i="65"/>
  <c r="J31" i="65"/>
  <c r="J30" i="65"/>
  <c r="J29" i="65"/>
  <c r="J28" i="65"/>
  <c r="J27" i="65"/>
  <c r="J26" i="65"/>
  <c r="J25" i="65"/>
  <c r="J24" i="65"/>
  <c r="J23" i="65"/>
  <c r="J22" i="65"/>
  <c r="J12" i="65"/>
  <c r="J11" i="65"/>
  <c r="J10" i="65"/>
  <c r="J9" i="65"/>
  <c r="J8" i="65"/>
  <c r="J7" i="65"/>
  <c r="J6" i="65"/>
  <c r="K74" i="64"/>
  <c r="G71" i="64" s="1"/>
  <c r="K71" i="64" s="1"/>
  <c r="K66" i="64"/>
  <c r="G63" i="64" s="1"/>
  <c r="K63" i="64" s="1"/>
  <c r="K57" i="64"/>
  <c r="G54" i="64" s="1"/>
  <c r="K54" i="64" s="1"/>
  <c r="K47" i="64"/>
  <c r="G44" i="64" s="1"/>
  <c r="K44" i="64" s="1"/>
  <c r="K39" i="64"/>
  <c r="G36" i="64" s="1"/>
  <c r="K36" i="64" s="1"/>
  <c r="K29" i="64"/>
  <c r="G26" i="64" s="1"/>
  <c r="K26" i="64" s="1"/>
  <c r="K21" i="64"/>
  <c r="G18" i="64" s="1"/>
  <c r="K18" i="64" s="1"/>
  <c r="K12" i="64"/>
  <c r="G9" i="64" s="1"/>
  <c r="K9" i="64" s="1"/>
  <c r="J37" i="84"/>
  <c r="J36" i="84"/>
  <c r="J35" i="84"/>
  <c r="J34" i="84"/>
  <c r="J33" i="84"/>
  <c r="J32" i="84"/>
  <c r="J31" i="84"/>
  <c r="J30" i="84"/>
  <c r="J29" i="84"/>
  <c r="J28" i="84"/>
  <c r="J27" i="84"/>
  <c r="J26" i="84"/>
  <c r="J23" i="84"/>
  <c r="J22" i="84"/>
  <c r="J21" i="84"/>
  <c r="J20" i="84"/>
  <c r="J19" i="84"/>
  <c r="J18" i="84"/>
  <c r="J17" i="84"/>
  <c r="J16" i="84"/>
  <c r="J15" i="84"/>
  <c r="J14" i="84"/>
  <c r="J7" i="84"/>
  <c r="J1" i="64"/>
  <c r="I1" i="60"/>
  <c r="I1" i="58"/>
  <c r="I1" i="84"/>
  <c r="I1" i="83"/>
  <c r="J44" i="65"/>
  <c r="J48" i="65"/>
  <c r="J49" i="65"/>
  <c r="J50" i="65"/>
  <c r="J51" i="65"/>
  <c r="J52" i="65"/>
  <c r="J100" i="65"/>
  <c r="J101" i="65"/>
  <c r="J102" i="65"/>
  <c r="J7" i="60"/>
  <c r="J8" i="60"/>
  <c r="J9" i="60"/>
  <c r="J10" i="60"/>
  <c r="J11" i="60"/>
  <c r="J12" i="60"/>
  <c r="J13" i="60"/>
  <c r="J14" i="60"/>
  <c r="J22" i="60"/>
  <c r="J23" i="60"/>
  <c r="J24" i="60"/>
  <c r="J25" i="60"/>
  <c r="J26" i="60"/>
  <c r="J27" i="60"/>
  <c r="J28" i="60"/>
  <c r="J29" i="60"/>
  <c r="J30" i="60"/>
  <c r="J31" i="60"/>
  <c r="J32" i="60"/>
  <c r="J33" i="60"/>
  <c r="J34" i="60"/>
  <c r="J35" i="60"/>
  <c r="J36" i="60"/>
  <c r="J37" i="60"/>
  <c r="J38" i="60"/>
  <c r="J45" i="65"/>
  <c r="J47" i="65"/>
  <c r="J46" i="65"/>
  <c r="J182" i="58" l="1"/>
  <c r="J246" i="58"/>
  <c r="J216" i="58"/>
  <c r="K11" i="1"/>
  <c r="J16" i="60"/>
  <c r="K12" i="1"/>
  <c r="J156" i="65"/>
  <c r="J103" i="65"/>
  <c r="F105" i="65" s="1"/>
  <c r="J77" i="65"/>
  <c r="J40" i="60"/>
  <c r="J38" i="65"/>
  <c r="J94" i="65"/>
  <c r="J55" i="65"/>
  <c r="J16" i="65"/>
  <c r="J44" i="60" l="1"/>
  <c r="K19" i="1" s="1"/>
  <c r="K17" i="1"/>
  <c r="K25" i="1"/>
  <c r="J105" i="65"/>
  <c r="K29" i="1"/>
  <c r="K28" i="1" l="1"/>
  <c r="J127" i="65"/>
  <c r="J160" i="65" l="1"/>
  <c r="K24" i="1" s="1"/>
  <c r="K26" i="1"/>
</calcChain>
</file>

<file path=xl/sharedStrings.xml><?xml version="1.0" encoding="utf-8"?>
<sst xmlns="http://schemas.openxmlformats.org/spreadsheetml/2006/main" count="19723" uniqueCount="2701">
  <si>
    <t>災害復旧費</t>
    <rPh sb="0" eb="2">
      <t>サイガイ</t>
    </rPh>
    <rPh sb="2" eb="5">
      <t>フッキュウヒ</t>
    </rPh>
    <phoneticPr fontId="4"/>
  </si>
  <si>
    <t>臨時財政特例対策債償還費</t>
    <rPh sb="0" eb="2">
      <t>リンジ</t>
    </rPh>
    <rPh sb="2" eb="4">
      <t>ザイセイ</t>
    </rPh>
    <rPh sb="4" eb="6">
      <t>トクレイ</t>
    </rPh>
    <rPh sb="6" eb="8">
      <t>タイサク</t>
    </rPh>
    <rPh sb="8" eb="9">
      <t>サイ</t>
    </rPh>
    <rPh sb="9" eb="12">
      <t>ショウカンヒ</t>
    </rPh>
    <phoneticPr fontId="4"/>
  </si>
  <si>
    <t>財源対策債償還費</t>
    <rPh sb="0" eb="2">
      <t>ザイゲン</t>
    </rPh>
    <rPh sb="2" eb="4">
      <t>タイサク</t>
    </rPh>
    <rPh sb="4" eb="5">
      <t>サイ</t>
    </rPh>
    <rPh sb="5" eb="8">
      <t>ショウカンヒ</t>
    </rPh>
    <phoneticPr fontId="4"/>
  </si>
  <si>
    <t>臨時財政対策債償還費</t>
    <rPh sb="0" eb="2">
      <t>リンジ</t>
    </rPh>
    <rPh sb="2" eb="4">
      <t>ザイセイ</t>
    </rPh>
    <rPh sb="4" eb="6">
      <t>タイサク</t>
    </rPh>
    <rPh sb="6" eb="7">
      <t>サイ</t>
    </rPh>
    <rPh sb="7" eb="10">
      <t>ショウカンヒ</t>
    </rPh>
    <phoneticPr fontId="4"/>
  </si>
  <si>
    <t>港湾費（港湾）</t>
    <rPh sb="0" eb="2">
      <t>コウワン</t>
    </rPh>
    <rPh sb="2" eb="3">
      <t>ヒ</t>
    </rPh>
    <rPh sb="4" eb="6">
      <t>コウワン</t>
    </rPh>
    <phoneticPr fontId="4"/>
  </si>
  <si>
    <t>港湾費（漁港）</t>
    <rPh sb="0" eb="2">
      <t>コウワン</t>
    </rPh>
    <rPh sb="2" eb="3">
      <t>ヒ</t>
    </rPh>
    <rPh sb="4" eb="6">
      <t>ギョコウ</t>
    </rPh>
    <phoneticPr fontId="4"/>
  </si>
  <si>
    <t>農業行政費</t>
    <rPh sb="0" eb="2">
      <t>ノウギョウ</t>
    </rPh>
    <rPh sb="2" eb="5">
      <t>ギョウセイヒ</t>
    </rPh>
    <phoneticPr fontId="4"/>
  </si>
  <si>
    <t>林野水産行政費</t>
    <rPh sb="0" eb="2">
      <t>リンヤ</t>
    </rPh>
    <rPh sb="2" eb="4">
      <t>スイサン</t>
    </rPh>
    <rPh sb="4" eb="7">
      <t>ギョウセイヒ</t>
    </rPh>
    <phoneticPr fontId="4"/>
  </si>
  <si>
    <t>高齢者保健福祉費</t>
    <rPh sb="0" eb="3">
      <t>コウレイシャ</t>
    </rPh>
    <rPh sb="3" eb="5">
      <t>ホケン</t>
    </rPh>
    <rPh sb="5" eb="8">
      <t>フクシヒ</t>
    </rPh>
    <phoneticPr fontId="4"/>
  </si>
  <si>
    <t>社会福祉費</t>
    <rPh sb="0" eb="2">
      <t>シャカイ</t>
    </rPh>
    <rPh sb="2" eb="5">
      <t>フクシヒ</t>
    </rPh>
    <phoneticPr fontId="4"/>
  </si>
  <si>
    <t>都市計画費</t>
    <rPh sb="0" eb="2">
      <t>トシ</t>
    </rPh>
    <rPh sb="2" eb="4">
      <t>ケイカク</t>
    </rPh>
    <rPh sb="4" eb="5">
      <t>ヒ</t>
    </rPh>
    <phoneticPr fontId="4"/>
  </si>
  <si>
    <t>その他の土木費</t>
    <rPh sb="2" eb="3">
      <t>タ</t>
    </rPh>
    <rPh sb="4" eb="7">
      <t>ドボクヒ</t>
    </rPh>
    <phoneticPr fontId="4"/>
  </si>
  <si>
    <t>道路橋りょう費</t>
    <rPh sb="0" eb="2">
      <t>ドウロ</t>
    </rPh>
    <rPh sb="2" eb="3">
      <t>キョウ</t>
    </rPh>
    <rPh sb="6" eb="7">
      <t>ヒ</t>
    </rPh>
    <phoneticPr fontId="4"/>
  </si>
  <si>
    <t>都道府県名</t>
    <rPh sb="0" eb="4">
      <t>トドウフケン</t>
    </rPh>
    <rPh sb="4" eb="5">
      <t>メイ</t>
    </rPh>
    <phoneticPr fontId="4"/>
  </si>
  <si>
    <t>担当課名</t>
    <rPh sb="0" eb="2">
      <t>タントウ</t>
    </rPh>
    <rPh sb="2" eb="3">
      <t>カ</t>
    </rPh>
    <rPh sb="3" eb="4">
      <t>メイ</t>
    </rPh>
    <phoneticPr fontId="4"/>
  </si>
  <si>
    <t>担当者名</t>
    <rPh sb="0" eb="3">
      <t>タントウシャ</t>
    </rPh>
    <rPh sb="3" eb="4">
      <t>メイ</t>
    </rPh>
    <phoneticPr fontId="4"/>
  </si>
  <si>
    <t>（単位：千円）</t>
    <rPh sb="1" eb="3">
      <t>タンイ</t>
    </rPh>
    <rPh sb="4" eb="6">
      <t>センエン</t>
    </rPh>
    <phoneticPr fontId="4"/>
  </si>
  <si>
    <t>地方公共団体コード</t>
    <rPh sb="0" eb="2">
      <t>チホウ</t>
    </rPh>
    <rPh sb="2" eb="4">
      <t>コウキョウ</t>
    </rPh>
    <rPh sb="4" eb="6">
      <t>ダンタイ</t>
    </rPh>
    <phoneticPr fontId="4"/>
  </si>
  <si>
    <t>連絡先</t>
    <rPh sb="0" eb="3">
      <t>レンラクサキ</t>
    </rPh>
    <phoneticPr fontId="4"/>
  </si>
  <si>
    <t>費　　目</t>
    <rPh sb="0" eb="1">
      <t>ヒ</t>
    </rPh>
    <rPh sb="3" eb="4">
      <t>メ</t>
    </rPh>
    <phoneticPr fontId="4"/>
  </si>
  <si>
    <t>測定単位</t>
    <rPh sb="0" eb="2">
      <t>ソクテイ</t>
    </rPh>
    <rPh sb="2" eb="4">
      <t>タンイ</t>
    </rPh>
    <phoneticPr fontId="4"/>
  </si>
  <si>
    <t>消防費</t>
    <rPh sb="0" eb="3">
      <t>ショウボウヒ</t>
    </rPh>
    <phoneticPr fontId="4"/>
  </si>
  <si>
    <t>人口</t>
    <rPh sb="0" eb="2">
      <t>ジンコウ</t>
    </rPh>
    <phoneticPr fontId="4"/>
  </si>
  <si>
    <t>道路の延長</t>
    <rPh sb="0" eb="2">
      <t>ドウロ</t>
    </rPh>
    <rPh sb="3" eb="5">
      <t>エンチョウ</t>
    </rPh>
    <phoneticPr fontId="4"/>
  </si>
  <si>
    <t>外郭施設の延長</t>
    <rPh sb="0" eb="2">
      <t>ガイカク</t>
    </rPh>
    <rPh sb="2" eb="4">
      <t>シセツ</t>
    </rPh>
    <rPh sb="5" eb="7">
      <t>エンチョウ</t>
    </rPh>
    <phoneticPr fontId="4"/>
  </si>
  <si>
    <t>都市計画区域人口</t>
    <rPh sb="0" eb="2">
      <t>トシ</t>
    </rPh>
    <rPh sb="2" eb="4">
      <t>ケイカク</t>
    </rPh>
    <rPh sb="4" eb="6">
      <t>クイキ</t>
    </rPh>
    <rPh sb="6" eb="8">
      <t>ジンコウ</t>
    </rPh>
    <phoneticPr fontId="4"/>
  </si>
  <si>
    <t>小学校費</t>
    <rPh sb="0" eb="3">
      <t>ショウガッコウ</t>
    </rPh>
    <rPh sb="3" eb="4">
      <t>ヒ</t>
    </rPh>
    <phoneticPr fontId="4"/>
  </si>
  <si>
    <t>学級数</t>
    <rPh sb="0" eb="2">
      <t>ガッキュウ</t>
    </rPh>
    <rPh sb="2" eb="3">
      <t>スウ</t>
    </rPh>
    <phoneticPr fontId="4"/>
  </si>
  <si>
    <t>中学校費</t>
    <rPh sb="0" eb="3">
      <t>チュウガッコウ</t>
    </rPh>
    <rPh sb="3" eb="4">
      <t>ヒ</t>
    </rPh>
    <phoneticPr fontId="4"/>
  </si>
  <si>
    <t>高等学校費</t>
    <rPh sb="0" eb="2">
      <t>コウトウ</t>
    </rPh>
    <rPh sb="2" eb="4">
      <t>ガッコウ</t>
    </rPh>
    <rPh sb="4" eb="5">
      <t>ヒ</t>
    </rPh>
    <phoneticPr fontId="4"/>
  </si>
  <si>
    <t>生徒数</t>
    <rPh sb="0" eb="3">
      <t>セイトスウ</t>
    </rPh>
    <phoneticPr fontId="4"/>
  </si>
  <si>
    <t>65歳以上人口</t>
    <rPh sb="2" eb="3">
      <t>サイ</t>
    </rPh>
    <rPh sb="3" eb="5">
      <t>イジョウ</t>
    </rPh>
    <rPh sb="5" eb="7">
      <t>ジンコウ</t>
    </rPh>
    <phoneticPr fontId="4"/>
  </si>
  <si>
    <t>清掃費</t>
    <rPh sb="0" eb="3">
      <t>セイソウヒ</t>
    </rPh>
    <phoneticPr fontId="4"/>
  </si>
  <si>
    <t>農家数</t>
    <rPh sb="0" eb="2">
      <t>ノウカ</t>
    </rPh>
    <rPh sb="2" eb="3">
      <t>スウ</t>
    </rPh>
    <phoneticPr fontId="4"/>
  </si>
  <si>
    <t>林水業従業者数</t>
    <rPh sb="0" eb="3">
      <t>リンミズギョウ</t>
    </rPh>
    <rPh sb="3" eb="4">
      <t>ジュウ</t>
    </rPh>
    <rPh sb="4" eb="7">
      <t>ギョウシャスウ</t>
    </rPh>
    <phoneticPr fontId="4"/>
  </si>
  <si>
    <t>地域振興費</t>
    <rPh sb="0" eb="2">
      <t>チイキ</t>
    </rPh>
    <rPh sb="2" eb="5">
      <t>シンコウヒ</t>
    </rPh>
    <phoneticPr fontId="4"/>
  </si>
  <si>
    <t>面積</t>
    <rPh sb="0" eb="2">
      <t>メンセキ</t>
    </rPh>
    <phoneticPr fontId="4"/>
  </si>
  <si>
    <t>公債費</t>
    <rPh sb="0" eb="3">
      <t>コウサイヒ</t>
    </rPh>
    <phoneticPr fontId="4"/>
  </si>
  <si>
    <t>合計</t>
    <rPh sb="0" eb="2">
      <t>ゴウケイ</t>
    </rPh>
    <phoneticPr fontId="4"/>
  </si>
  <si>
    <t>（公債費内訳）</t>
    <rPh sb="1" eb="4">
      <t>コウサイヒ</t>
    </rPh>
    <rPh sb="4" eb="6">
      <t>ウチワケ</t>
    </rPh>
    <phoneticPr fontId="4"/>
  </si>
  <si>
    <t>辺地対策事業債償還費</t>
    <rPh sb="0" eb="2">
      <t>ヘンチ</t>
    </rPh>
    <rPh sb="2" eb="4">
      <t>タイサク</t>
    </rPh>
    <rPh sb="4" eb="7">
      <t>ジギョウサイ</t>
    </rPh>
    <rPh sb="7" eb="10">
      <t>ショウカンヒ</t>
    </rPh>
    <phoneticPr fontId="4"/>
  </si>
  <si>
    <t>補正予算債償還費（平成10年度以前許可債に係るもの）</t>
    <rPh sb="0" eb="2">
      <t>ホセイ</t>
    </rPh>
    <rPh sb="2" eb="4">
      <t>ヨサン</t>
    </rPh>
    <rPh sb="4" eb="5">
      <t>サイ</t>
    </rPh>
    <rPh sb="5" eb="8">
      <t>ショウカンヒ</t>
    </rPh>
    <rPh sb="9" eb="11">
      <t>ヘイセイ</t>
    </rPh>
    <rPh sb="13" eb="14">
      <t>ネン</t>
    </rPh>
    <rPh sb="14" eb="15">
      <t>ド</t>
    </rPh>
    <rPh sb="15" eb="17">
      <t>イゼン</t>
    </rPh>
    <rPh sb="17" eb="19">
      <t>キョカ</t>
    </rPh>
    <rPh sb="19" eb="20">
      <t>サイ</t>
    </rPh>
    <rPh sb="21" eb="22">
      <t>カカ</t>
    </rPh>
    <phoneticPr fontId="4"/>
  </si>
  <si>
    <t>補正予算債償還費（平成11年度以降同意(許可)債に係るもの）</t>
    <rPh sb="0" eb="2">
      <t>ホセイ</t>
    </rPh>
    <rPh sb="2" eb="4">
      <t>ヨサン</t>
    </rPh>
    <rPh sb="4" eb="5">
      <t>サイ</t>
    </rPh>
    <rPh sb="5" eb="8">
      <t>ショウカンヒ</t>
    </rPh>
    <rPh sb="9" eb="11">
      <t>ヘイセイ</t>
    </rPh>
    <rPh sb="13" eb="14">
      <t>ネン</t>
    </rPh>
    <rPh sb="14" eb="15">
      <t>ド</t>
    </rPh>
    <rPh sb="15" eb="17">
      <t>イコウ</t>
    </rPh>
    <rPh sb="17" eb="19">
      <t>ドウイ</t>
    </rPh>
    <rPh sb="20" eb="22">
      <t>キョカ</t>
    </rPh>
    <rPh sb="23" eb="24">
      <t>サイ</t>
    </rPh>
    <rPh sb="25" eb="26">
      <t>カカ</t>
    </rPh>
    <phoneticPr fontId="4"/>
  </si>
  <si>
    <t>地域改善対策特定事業債等償還費</t>
    <rPh sb="0" eb="2">
      <t>チイキ</t>
    </rPh>
    <rPh sb="2" eb="4">
      <t>カイゼン</t>
    </rPh>
    <rPh sb="4" eb="6">
      <t>タイサク</t>
    </rPh>
    <rPh sb="6" eb="8">
      <t>トクテイ</t>
    </rPh>
    <rPh sb="8" eb="11">
      <t>ジギョウサイ</t>
    </rPh>
    <rPh sb="11" eb="12">
      <t>トウ</t>
    </rPh>
    <rPh sb="12" eb="15">
      <t>ショウカンヒ</t>
    </rPh>
    <phoneticPr fontId="4"/>
  </si>
  <si>
    <t>過疎対策事業債償還費</t>
    <rPh sb="0" eb="2">
      <t>カソ</t>
    </rPh>
    <rPh sb="2" eb="4">
      <t>タイサク</t>
    </rPh>
    <rPh sb="4" eb="7">
      <t>ジギョウサイ</t>
    </rPh>
    <rPh sb="7" eb="10">
      <t>ショウカンヒ</t>
    </rPh>
    <phoneticPr fontId="4"/>
  </si>
  <si>
    <t>公害防止事業債償還費</t>
    <rPh sb="0" eb="2">
      <t>コウガイ</t>
    </rPh>
    <rPh sb="2" eb="4">
      <t>ボウシ</t>
    </rPh>
    <rPh sb="4" eb="7">
      <t>ジギョウサイ</t>
    </rPh>
    <rPh sb="7" eb="10">
      <t>ショウカンヒ</t>
    </rPh>
    <phoneticPr fontId="4"/>
  </si>
  <si>
    <t>石油コンビナート等債償還費</t>
    <rPh sb="0" eb="2">
      <t>セキユ</t>
    </rPh>
    <rPh sb="8" eb="9">
      <t>トウ</t>
    </rPh>
    <rPh sb="9" eb="10">
      <t>サイ</t>
    </rPh>
    <rPh sb="10" eb="13">
      <t>ショウカンヒ</t>
    </rPh>
    <phoneticPr fontId="4"/>
  </si>
  <si>
    <t>地震対策緊急整備事業債償還費</t>
    <rPh sb="0" eb="2">
      <t>ジシン</t>
    </rPh>
    <rPh sb="2" eb="4">
      <t>タイサク</t>
    </rPh>
    <rPh sb="4" eb="6">
      <t>キンキュウ</t>
    </rPh>
    <rPh sb="6" eb="8">
      <t>セイビ</t>
    </rPh>
    <rPh sb="8" eb="11">
      <t>ジギョウサイ</t>
    </rPh>
    <rPh sb="11" eb="14">
      <t>ショウカンヒ</t>
    </rPh>
    <phoneticPr fontId="4"/>
  </si>
  <si>
    <t>合併特例債償還費</t>
    <rPh sb="0" eb="2">
      <t>ガッペイ</t>
    </rPh>
    <rPh sb="2" eb="5">
      <t>トクレイサイ</t>
    </rPh>
    <rPh sb="5" eb="8">
      <t>ショウカンヒ</t>
    </rPh>
    <phoneticPr fontId="4"/>
  </si>
  <si>
    <t>原子力発電施設等立地地域振興債償還費</t>
    <rPh sb="0" eb="3">
      <t>ゲンシリョク</t>
    </rPh>
    <rPh sb="3" eb="5">
      <t>ハツデン</t>
    </rPh>
    <rPh sb="5" eb="7">
      <t>シセツ</t>
    </rPh>
    <rPh sb="7" eb="8">
      <t>トウ</t>
    </rPh>
    <rPh sb="8" eb="10">
      <t>リッチ</t>
    </rPh>
    <rPh sb="10" eb="12">
      <t>チイキ</t>
    </rPh>
    <rPh sb="12" eb="14">
      <t>シンコウ</t>
    </rPh>
    <rPh sb="14" eb="15">
      <t>サイ</t>
    </rPh>
    <rPh sb="15" eb="18">
      <t>ショウカンヒ</t>
    </rPh>
    <phoneticPr fontId="4"/>
  </si>
  <si>
    <t>公　債　費　計</t>
    <rPh sb="0" eb="1">
      <t>コウ</t>
    </rPh>
    <rPh sb="2" eb="3">
      <t>サイ</t>
    </rPh>
    <rPh sb="4" eb="5">
      <t>ヒ</t>
    </rPh>
    <rPh sb="6" eb="7">
      <t>ケイ</t>
    </rPh>
    <phoneticPr fontId="4"/>
  </si>
  <si>
    <t>保健衛生費</t>
    <rPh sb="0" eb="2">
      <t>ホケン</t>
    </rPh>
    <rPh sb="2" eb="5">
      <t>エイセイヒ</t>
    </rPh>
    <phoneticPr fontId="4"/>
  </si>
  <si>
    <t>１</t>
    <phoneticPr fontId="4"/>
  </si>
  <si>
    <t>(AB)</t>
    <phoneticPr fontId="4"/>
  </si>
  <si>
    <t>(AD)</t>
    <phoneticPr fontId="4"/>
  </si>
  <si>
    <t>２</t>
    <phoneticPr fontId="4"/>
  </si>
  <si>
    <t>３</t>
    <phoneticPr fontId="4"/>
  </si>
  <si>
    <t>４</t>
    <phoneticPr fontId="4"/>
  </si>
  <si>
    <t>５</t>
    <phoneticPr fontId="4"/>
  </si>
  <si>
    <t>６</t>
    <phoneticPr fontId="4"/>
  </si>
  <si>
    <t>７</t>
    <phoneticPr fontId="4"/>
  </si>
  <si>
    <t>８</t>
    <phoneticPr fontId="4"/>
  </si>
  <si>
    <t>９</t>
    <phoneticPr fontId="4"/>
  </si>
  <si>
    <t>12</t>
    <phoneticPr fontId="4"/>
  </si>
  <si>
    <t>(K)</t>
    <phoneticPr fontId="4"/>
  </si>
  <si>
    <t>(E)</t>
    <phoneticPr fontId="4"/>
  </si>
  <si>
    <t>(D)</t>
    <phoneticPr fontId="4"/>
  </si>
  <si>
    <t>(C)</t>
    <phoneticPr fontId="4"/>
  </si>
  <si>
    <t>(A)</t>
    <phoneticPr fontId="4"/>
  </si>
  <si>
    <t>(B)</t>
    <phoneticPr fontId="4"/>
  </si>
  <si>
    <t>(F)</t>
    <phoneticPr fontId="4"/>
  </si>
  <si>
    <t>(G)</t>
    <phoneticPr fontId="4"/>
  </si>
  <si>
    <t>(H)</t>
    <phoneticPr fontId="4"/>
  </si>
  <si>
    <t>(I)</t>
    <phoneticPr fontId="4"/>
  </si>
  <si>
    <t>(J)</t>
    <phoneticPr fontId="4"/>
  </si>
  <si>
    <t>10</t>
    <phoneticPr fontId="4"/>
  </si>
  <si>
    <t>(L)</t>
    <phoneticPr fontId="4"/>
  </si>
  <si>
    <t>13</t>
    <phoneticPr fontId="4"/>
  </si>
  <si>
    <t>(N)</t>
    <phoneticPr fontId="4"/>
  </si>
  <si>
    <t>14</t>
    <phoneticPr fontId="4"/>
  </si>
  <si>
    <t>(O)</t>
    <phoneticPr fontId="4"/>
  </si>
  <si>
    <t>15</t>
    <phoneticPr fontId="4"/>
  </si>
  <si>
    <t>(P)</t>
    <phoneticPr fontId="4"/>
  </si>
  <si>
    <t>16</t>
    <phoneticPr fontId="4"/>
  </si>
  <si>
    <t>17</t>
    <phoneticPr fontId="4"/>
  </si>
  <si>
    <t>18</t>
    <phoneticPr fontId="4"/>
  </si>
  <si>
    <t>(S)</t>
    <phoneticPr fontId="4"/>
  </si>
  <si>
    <t>(T)</t>
    <phoneticPr fontId="4"/>
  </si>
  <si>
    <t>(AA)</t>
    <phoneticPr fontId="4"/>
  </si>
  <si>
    <t>(AC)</t>
    <phoneticPr fontId="4"/>
  </si>
  <si>
    <t>(AE)</t>
    <phoneticPr fontId="4"/>
  </si>
  <si>
    <t>算入見込額</t>
    <rPh sb="0" eb="2">
      <t>サンニュウ</t>
    </rPh>
    <rPh sb="2" eb="5">
      <t>ミコミガク</t>
    </rPh>
    <phoneticPr fontId="4"/>
  </si>
  <si>
    <t>公園費</t>
    <rPh sb="0" eb="2">
      <t>コウエン</t>
    </rPh>
    <rPh sb="2" eb="3">
      <t>ヒ</t>
    </rPh>
    <phoneticPr fontId="4"/>
  </si>
  <si>
    <t>市町村名</t>
    <rPh sb="0" eb="3">
      <t>シチョウソン</t>
    </rPh>
    <rPh sb="3" eb="4">
      <t>メイ</t>
    </rPh>
    <phoneticPr fontId="4"/>
  </si>
  <si>
    <t>下水道費</t>
    <rPh sb="0" eb="3">
      <t>ゲスイドウ</t>
    </rPh>
    <rPh sb="3" eb="4">
      <t>ヒ</t>
    </rPh>
    <phoneticPr fontId="4"/>
  </si>
  <si>
    <t>千円・・・（ケ）</t>
    <rPh sb="0" eb="2">
      <t>センエン</t>
    </rPh>
    <phoneticPr fontId="2"/>
  </si>
  <si>
    <t>標準財政収入額＝</t>
    <rPh sb="0" eb="2">
      <t>ヒョウジュン</t>
    </rPh>
    <rPh sb="2" eb="4">
      <t>ザイセイ</t>
    </rPh>
    <rPh sb="4" eb="7">
      <t>シュウニュウガク</t>
    </rPh>
    <phoneticPr fontId="2"/>
  </si>
  <si>
    <t>千円</t>
    <rPh sb="0" eb="2">
      <t>センエン</t>
    </rPh>
    <phoneticPr fontId="2"/>
  </si>
  <si>
    <t>税源移譲相当額×0.25</t>
    <rPh sb="0" eb="2">
      <t>ゼイゲン</t>
    </rPh>
    <rPh sb="2" eb="4">
      <t>イジョウ</t>
    </rPh>
    <rPh sb="4" eb="7">
      <t>ソウトウガク</t>
    </rPh>
    <phoneticPr fontId="2"/>
  </si>
  <si>
    <t>市町村民税所得割に係る</t>
    <rPh sb="0" eb="3">
      <t>シチョウソン</t>
    </rPh>
    <phoneticPr fontId="2"/>
  </si>
  <si>
    <t>交通安全対策特別交付金</t>
    <rPh sb="0" eb="2">
      <t>コウツウ</t>
    </rPh>
    <rPh sb="2" eb="4">
      <t>アンゼン</t>
    </rPh>
    <rPh sb="4" eb="6">
      <t>タイサク</t>
    </rPh>
    <rPh sb="6" eb="8">
      <t>トクベツ</t>
    </rPh>
    <rPh sb="8" eb="11">
      <t>コウフキン</t>
    </rPh>
    <phoneticPr fontId="2"/>
  </si>
  <si>
    <t>譲与税計</t>
    <rPh sb="0" eb="3">
      <t>ジョウヨゼイ</t>
    </rPh>
    <rPh sb="3" eb="4">
      <t>ケイ</t>
    </rPh>
    <phoneticPr fontId="2"/>
  </si>
  <si>
    <t>基準財政収入額</t>
    <rPh sb="0" eb="2">
      <t>キジュン</t>
    </rPh>
    <rPh sb="2" eb="4">
      <t>ザイセイ</t>
    </rPh>
    <rPh sb="4" eb="7">
      <t>シュウニュウガク</t>
    </rPh>
    <phoneticPr fontId="2"/>
  </si>
  <si>
    <t>２　標準財政収入額の算出（災害復旧費等関係）</t>
    <rPh sb="2" eb="4">
      <t>ヒョウジュン</t>
    </rPh>
    <rPh sb="4" eb="6">
      <t>ザイセイ</t>
    </rPh>
    <rPh sb="6" eb="8">
      <t>シュウニュウ</t>
    </rPh>
    <rPh sb="8" eb="9">
      <t>ガク</t>
    </rPh>
    <rPh sb="10" eb="12">
      <t>サンシュツ</t>
    </rPh>
    <rPh sb="13" eb="15">
      <t>サイガイ</t>
    </rPh>
    <rPh sb="15" eb="17">
      <t>フッキュウ</t>
    </rPh>
    <rPh sb="17" eb="19">
      <t>ヒトウ</t>
    </rPh>
    <rPh sb="19" eb="21">
      <t>カンケイ</t>
    </rPh>
    <phoneticPr fontId="2"/>
  </si>
  <si>
    <t>財政力指数に応じた算入率</t>
    <rPh sb="0" eb="3">
      <t>ザイセイリョク</t>
    </rPh>
    <rPh sb="3" eb="5">
      <t>シスウ</t>
    </rPh>
    <rPh sb="6" eb="7">
      <t>オウ</t>
    </rPh>
    <rPh sb="9" eb="12">
      <t>サンニュウリツ</t>
    </rPh>
    <phoneticPr fontId="2"/>
  </si>
  <si>
    <t>（小数点以下3位未満四捨五入）</t>
    <rPh sb="1" eb="4">
      <t>ショウスウテン</t>
    </rPh>
    <rPh sb="4" eb="6">
      <t>イカ</t>
    </rPh>
    <rPh sb="7" eb="8">
      <t>イ</t>
    </rPh>
    <rPh sb="8" eb="10">
      <t>ミマン</t>
    </rPh>
    <rPh sb="10" eb="14">
      <t>シシャゴニュウ</t>
    </rPh>
    <phoneticPr fontId="2"/>
  </si>
  <si>
    <t>係数(b)</t>
    <rPh sb="0" eb="2">
      <t>ケイスウ</t>
    </rPh>
    <phoneticPr fontId="2"/>
  </si>
  <si>
    <t>乗率(a)</t>
    <rPh sb="0" eb="2">
      <t>ジョウリツ</t>
    </rPh>
    <phoneticPr fontId="2"/>
  </si>
  <si>
    <t>財政力指数</t>
    <rPh sb="0" eb="3">
      <t>ザイセイリョク</t>
    </rPh>
    <rPh sb="3" eb="5">
      <t>シスウ</t>
    </rPh>
    <phoneticPr fontId="2"/>
  </si>
  <si>
    <t>係数 (b)</t>
    <rPh sb="0" eb="2">
      <t>ケイスウ</t>
    </rPh>
    <phoneticPr fontId="2"/>
  </si>
  <si>
    <t>乗率 (a)</t>
    <rPh sb="0" eb="2">
      <t>ジョウリツ</t>
    </rPh>
    <phoneticPr fontId="2"/>
  </si>
  <si>
    <t>財政力指数（エ）</t>
    <rPh sb="0" eb="3">
      <t>ザイセイリョク</t>
    </rPh>
    <rPh sb="3" eb="5">
      <t>シスウ</t>
    </rPh>
    <phoneticPr fontId="2"/>
  </si>
  <si>
    <t>（２）算入率算式</t>
    <rPh sb="3" eb="6">
      <t>サンニュウリツ</t>
    </rPh>
    <rPh sb="6" eb="8">
      <t>サンシキ</t>
    </rPh>
    <phoneticPr fontId="2"/>
  </si>
  <si>
    <t>（ア）～（エ）は小数点以下2位未満四捨五入</t>
    <rPh sb="8" eb="11">
      <t>ショウスウテン</t>
    </rPh>
    <rPh sb="11" eb="13">
      <t>イカ</t>
    </rPh>
    <rPh sb="14" eb="15">
      <t>イ</t>
    </rPh>
    <rPh sb="15" eb="17">
      <t>ミマン</t>
    </rPh>
    <rPh sb="17" eb="21">
      <t>シシャゴニュウ</t>
    </rPh>
    <phoneticPr fontId="2"/>
  </si>
  <si>
    <t>（再算定があれば再算定額、錯誤額は除く。）</t>
    <rPh sb="1" eb="4">
      <t>サイサンテイ</t>
    </rPh>
    <rPh sb="8" eb="11">
      <t>サイサンテイ</t>
    </rPh>
    <rPh sb="11" eb="12">
      <t>ガク</t>
    </rPh>
    <rPh sb="13" eb="15">
      <t>サクゴ</t>
    </rPh>
    <rPh sb="15" eb="16">
      <t>ガク</t>
    </rPh>
    <rPh sb="17" eb="18">
      <t>ノゾ</t>
    </rPh>
    <phoneticPr fontId="2"/>
  </si>
  <si>
    <t>（１）財政力指数の算出</t>
    <rPh sb="3" eb="6">
      <t>ザイセイリョク</t>
    </rPh>
    <rPh sb="6" eb="8">
      <t>シスウ</t>
    </rPh>
    <rPh sb="9" eb="11">
      <t>サンシュツ</t>
    </rPh>
    <phoneticPr fontId="2"/>
  </si>
  <si>
    <t>1　事業費補正に用いる財政力指数に応じた算入率</t>
    <rPh sb="2" eb="5">
      <t>ジギョウヒ</t>
    </rPh>
    <rPh sb="5" eb="7">
      <t>ホセイ</t>
    </rPh>
    <rPh sb="8" eb="9">
      <t>モチ</t>
    </rPh>
    <rPh sb="11" eb="14">
      <t>ザイセイリョク</t>
    </rPh>
    <rPh sb="14" eb="16">
      <t>シスウ</t>
    </rPh>
    <rPh sb="17" eb="18">
      <t>オウ</t>
    </rPh>
    <rPh sb="20" eb="23">
      <t>サンニュウリツ</t>
    </rPh>
    <phoneticPr fontId="2"/>
  </si>
  <si>
    <t>市町村名</t>
    <rPh sb="0" eb="3">
      <t>シチョウソン</t>
    </rPh>
    <rPh sb="3" eb="4">
      <t>メイ</t>
    </rPh>
    <phoneticPr fontId="2"/>
  </si>
  <si>
    <t>（財政力補正に係る附表）</t>
    <rPh sb="1" eb="4">
      <t>ザイセイリョク</t>
    </rPh>
    <rPh sb="4" eb="6">
      <t>ホセイ</t>
    </rPh>
    <rPh sb="7" eb="8">
      <t>カカ</t>
    </rPh>
    <rPh sb="9" eb="11">
      <t>フヒョウ</t>
    </rPh>
    <phoneticPr fontId="2"/>
  </si>
  <si>
    <t>道路橋りょう費合計</t>
    <rPh sb="0" eb="2">
      <t>ドウロ</t>
    </rPh>
    <rPh sb="2" eb="3">
      <t>キョウ</t>
    </rPh>
    <rPh sb="6" eb="7">
      <t>ヒ</t>
    </rPh>
    <rPh sb="7" eb="9">
      <t>ゴウケイ</t>
    </rPh>
    <phoneticPr fontId="4"/>
  </si>
  <si>
    <t>*</t>
    <phoneticPr fontId="4"/>
  </si>
  <si>
    <t>計</t>
    <rPh sb="0" eb="1">
      <t>ケイ</t>
    </rPh>
    <phoneticPr fontId="4"/>
  </si>
  <si>
    <t>=</t>
    <phoneticPr fontId="4"/>
  </si>
  <si>
    <t>20年度</t>
    <rPh sb="2" eb="4">
      <t>ネンド</t>
    </rPh>
    <phoneticPr fontId="4"/>
  </si>
  <si>
    <t>19年度</t>
    <rPh sb="2" eb="4">
      <t>ネンド</t>
    </rPh>
    <phoneticPr fontId="4"/>
  </si>
  <si>
    <t>18年度</t>
    <rPh sb="2" eb="4">
      <t>ネンド</t>
    </rPh>
    <phoneticPr fontId="4"/>
  </si>
  <si>
    <t>17年度</t>
    <rPh sb="2" eb="4">
      <t>ネンド</t>
    </rPh>
    <phoneticPr fontId="4"/>
  </si>
  <si>
    <t>16年度</t>
    <rPh sb="2" eb="4">
      <t>ネンド</t>
    </rPh>
    <phoneticPr fontId="4"/>
  </si>
  <si>
    <t>15年度</t>
    <rPh sb="2" eb="4">
      <t>ネンド</t>
    </rPh>
    <phoneticPr fontId="4"/>
  </si>
  <si>
    <t>14年度</t>
    <rPh sb="2" eb="4">
      <t>ネンド</t>
    </rPh>
    <phoneticPr fontId="4"/>
  </si>
  <si>
    <t>13年度</t>
    <rPh sb="2" eb="4">
      <t>ネンド</t>
    </rPh>
    <phoneticPr fontId="4"/>
  </si>
  <si>
    <t>12年度</t>
    <rPh sb="2" eb="4">
      <t>ネンド</t>
    </rPh>
    <phoneticPr fontId="4"/>
  </si>
  <si>
    <t>11年度</t>
    <rPh sb="2" eb="4">
      <t>ネンド</t>
    </rPh>
    <phoneticPr fontId="4"/>
  </si>
  <si>
    <t>(ｳ)</t>
    <phoneticPr fontId="4"/>
  </si>
  <si>
    <t>10年度</t>
    <rPh sb="2" eb="4">
      <t>ネンド</t>
    </rPh>
    <phoneticPr fontId="4"/>
  </si>
  <si>
    <t>(ｲ)</t>
    <phoneticPr fontId="4"/>
  </si>
  <si>
    <t>９年度</t>
    <rPh sb="1" eb="3">
      <t>ネンド</t>
    </rPh>
    <phoneticPr fontId="4"/>
  </si>
  <si>
    <t>(ｱ)</t>
    <phoneticPr fontId="4"/>
  </si>
  <si>
    <t>７年度</t>
    <rPh sb="1" eb="3">
      <t>ネンド</t>
    </rPh>
    <phoneticPr fontId="4"/>
  </si>
  <si>
    <t>(千円未満四捨五入）</t>
    <phoneticPr fontId="4"/>
  </si>
  <si>
    <t>算入予定割合</t>
    <rPh sb="0" eb="2">
      <t>サンニュウ</t>
    </rPh>
    <rPh sb="2" eb="4">
      <t>ヨテイ</t>
    </rPh>
    <rPh sb="4" eb="6">
      <t>ワリアイ</t>
    </rPh>
    <phoneticPr fontId="4"/>
  </si>
  <si>
    <t>同意等額</t>
    <rPh sb="0" eb="2">
      <t>ドウイ</t>
    </rPh>
    <rPh sb="2" eb="4">
      <t>トウガク</t>
    </rPh>
    <phoneticPr fontId="4"/>
  </si>
  <si>
    <t>区　分</t>
    <rPh sb="0" eb="1">
      <t>ク</t>
    </rPh>
    <rPh sb="2" eb="3">
      <t>ブン</t>
    </rPh>
    <phoneticPr fontId="4"/>
  </si>
  <si>
    <t>同意等年度</t>
    <rPh sb="0" eb="3">
      <t>ドウイトウ</t>
    </rPh>
    <rPh sb="3" eb="4">
      <t>トシ</t>
    </rPh>
    <rPh sb="4" eb="5">
      <t>ド</t>
    </rPh>
    <phoneticPr fontId="4"/>
  </si>
  <si>
    <t>臨時地方道整備事業債（復興特別分）</t>
    <rPh sb="0" eb="2">
      <t>リンジ</t>
    </rPh>
    <rPh sb="2" eb="4">
      <t>チホウ</t>
    </rPh>
    <rPh sb="4" eb="5">
      <t>ドウ</t>
    </rPh>
    <rPh sb="5" eb="7">
      <t>セイビ</t>
    </rPh>
    <rPh sb="7" eb="9">
      <t>ジギョウ</t>
    </rPh>
    <rPh sb="9" eb="10">
      <t>サイ</t>
    </rPh>
    <rPh sb="11" eb="13">
      <t>フッコウ</t>
    </rPh>
    <rPh sb="13" eb="15">
      <t>トクベツ</t>
    </rPh>
    <rPh sb="15" eb="16">
      <t>ブン</t>
    </rPh>
    <phoneticPr fontId="4"/>
  </si>
  <si>
    <t>その他の市町村</t>
    <rPh sb="2" eb="3">
      <t>タ</t>
    </rPh>
    <rPh sb="4" eb="7">
      <t>シチョウソン</t>
    </rPh>
    <phoneticPr fontId="4"/>
  </si>
  <si>
    <t>市場公募都市</t>
    <rPh sb="0" eb="2">
      <t>シジョウ</t>
    </rPh>
    <rPh sb="2" eb="4">
      <t>コウボ</t>
    </rPh>
    <rPh sb="4" eb="6">
      <t>トシ</t>
    </rPh>
    <phoneticPr fontId="4"/>
  </si>
  <si>
    <t>８年度</t>
    <rPh sb="1" eb="3">
      <t>ネンド</t>
    </rPh>
    <phoneticPr fontId="4"/>
  </si>
  <si>
    <t>臨時地方道整備事業債（特定分）（財対債分）</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19" eb="20">
      <t>ブン</t>
    </rPh>
    <phoneticPr fontId="4"/>
  </si>
  <si>
    <t>小　計</t>
    <rPh sb="0" eb="1">
      <t>ショウ</t>
    </rPh>
    <rPh sb="2" eb="3">
      <t>ケイ</t>
    </rPh>
    <phoneticPr fontId="4"/>
  </si>
  <si>
    <t>財政力附表のα</t>
    <rPh sb="0" eb="3">
      <t>ザイセイリョク</t>
    </rPh>
    <rPh sb="3" eb="5">
      <t>フヒョウ</t>
    </rPh>
    <phoneticPr fontId="4"/>
  </si>
  <si>
    <t>(b)欄の額</t>
    <rPh sb="3" eb="4">
      <t>ラン</t>
    </rPh>
    <rPh sb="5" eb="6">
      <t>ガク</t>
    </rPh>
    <phoneticPr fontId="4"/>
  </si>
  <si>
    <t>６年度</t>
    <rPh sb="1" eb="3">
      <t>ネンド</t>
    </rPh>
    <phoneticPr fontId="4"/>
  </si>
  <si>
    <t>５年度</t>
    <rPh sb="1" eb="3">
      <t>ネンド</t>
    </rPh>
    <phoneticPr fontId="4"/>
  </si>
  <si>
    <t>４年度</t>
    <rPh sb="1" eb="3">
      <t>ネンド</t>
    </rPh>
    <phoneticPr fontId="4"/>
  </si>
  <si>
    <t>臨時地方道整備事業債（特定分）（財対債分以外）</t>
    <rPh sb="0" eb="2">
      <t>リンジ</t>
    </rPh>
    <rPh sb="2" eb="4">
      <t>チホウ</t>
    </rPh>
    <rPh sb="4" eb="5">
      <t>ドウ</t>
    </rPh>
    <rPh sb="5" eb="7">
      <t>セイビ</t>
    </rPh>
    <rPh sb="7" eb="9">
      <t>ジギョウ</t>
    </rPh>
    <rPh sb="9" eb="10">
      <t>サイ</t>
    </rPh>
    <rPh sb="11" eb="13">
      <t>トクテイ</t>
    </rPh>
    <rPh sb="13" eb="14">
      <t>ブン</t>
    </rPh>
    <rPh sb="16" eb="17">
      <t>ザイ</t>
    </rPh>
    <rPh sb="17" eb="18">
      <t>タイ</t>
    </rPh>
    <rPh sb="18" eb="19">
      <t>サイ</t>
    </rPh>
    <rPh sb="20" eb="22">
      <t>イガイ</t>
    </rPh>
    <phoneticPr fontId="4"/>
  </si>
  <si>
    <t>３年度</t>
    <rPh sb="1" eb="3">
      <t>ネンド</t>
    </rPh>
    <phoneticPr fontId="4"/>
  </si>
  <si>
    <t>２年度</t>
    <rPh sb="1" eb="3">
      <t>ネンド</t>
    </rPh>
    <phoneticPr fontId="4"/>
  </si>
  <si>
    <t>元年度</t>
    <rPh sb="0" eb="1">
      <t>ガン</t>
    </rPh>
    <rPh sb="1" eb="3">
      <t>ネンド</t>
    </rPh>
    <phoneticPr fontId="4"/>
  </si>
  <si>
    <t>臨時地方道整備事業債（一般分）</t>
    <rPh sb="0" eb="2">
      <t>リンジ</t>
    </rPh>
    <rPh sb="2" eb="4">
      <t>チホウ</t>
    </rPh>
    <rPh sb="4" eb="5">
      <t>ドウ</t>
    </rPh>
    <rPh sb="5" eb="7">
      <t>セイビ</t>
    </rPh>
    <rPh sb="7" eb="9">
      <t>ジギョウ</t>
    </rPh>
    <rPh sb="9" eb="10">
      <t>サイ</t>
    </rPh>
    <rPh sb="11" eb="13">
      <t>イッパン</t>
    </rPh>
    <rPh sb="13" eb="14">
      <t>ブン</t>
    </rPh>
    <phoneticPr fontId="4"/>
  </si>
  <si>
    <t>市町村名</t>
    <rPh sb="0" eb="4">
      <t>シチョウソンメイ</t>
    </rPh>
    <phoneticPr fontId="4"/>
  </si>
  <si>
    <t>費目</t>
    <rPh sb="0" eb="2">
      <t>ヒモク</t>
    </rPh>
    <phoneticPr fontId="4"/>
  </si>
  <si>
    <t>消防費合計</t>
    <rPh sb="0" eb="3">
      <t>ショウボウヒ</t>
    </rPh>
    <rPh sb="3" eb="5">
      <t>ゴウケイ</t>
    </rPh>
    <phoneticPr fontId="4"/>
  </si>
  <si>
    <t>施設整備事業（一般財源化分）消防防災設備整備費補助金</t>
    <rPh sb="0" eb="2">
      <t>シセツ</t>
    </rPh>
    <rPh sb="2" eb="4">
      <t>セイビ</t>
    </rPh>
    <rPh sb="4" eb="6">
      <t>ジギョウ</t>
    </rPh>
    <rPh sb="7" eb="9">
      <t>イッパン</t>
    </rPh>
    <rPh sb="9" eb="12">
      <t>ザイゲンカ</t>
    </rPh>
    <rPh sb="12" eb="13">
      <t>ブン</t>
    </rPh>
    <rPh sb="14" eb="16">
      <t>ショウボウ</t>
    </rPh>
    <rPh sb="16" eb="18">
      <t>ボウサイ</t>
    </rPh>
    <rPh sb="18" eb="20">
      <t>セツビ</t>
    </rPh>
    <rPh sb="20" eb="23">
      <t>セイビヒ</t>
    </rPh>
    <rPh sb="23" eb="26">
      <t>ホジョキン</t>
    </rPh>
    <phoneticPr fontId="4"/>
  </si>
  <si>
    <t>港湾費(港湾)合計</t>
    <rPh sb="0" eb="2">
      <t>コウワン</t>
    </rPh>
    <rPh sb="2" eb="3">
      <t>ヒ</t>
    </rPh>
    <rPh sb="4" eb="6">
      <t>コウワン</t>
    </rPh>
    <rPh sb="7" eb="9">
      <t>ゴウケイ</t>
    </rPh>
    <phoneticPr fontId="4"/>
  </si>
  <si>
    <t>港湾事業に係る地方債（公債費で算入されているものを除く）</t>
    <rPh sb="0" eb="2">
      <t>コウワン</t>
    </rPh>
    <rPh sb="2" eb="4">
      <t>ジギョウ</t>
    </rPh>
    <rPh sb="5" eb="6">
      <t>カカ</t>
    </rPh>
    <rPh sb="7" eb="10">
      <t>チホウサイ</t>
    </rPh>
    <rPh sb="11" eb="14">
      <t>コウサイヒ</t>
    </rPh>
    <rPh sb="15" eb="17">
      <t>サンニュウ</t>
    </rPh>
    <rPh sb="25" eb="26">
      <t>ノゾ</t>
    </rPh>
    <phoneticPr fontId="4"/>
  </si>
  <si>
    <t>算入率</t>
    <rPh sb="0" eb="2">
      <t>サンニュウ</t>
    </rPh>
    <rPh sb="2" eb="3">
      <t>リツ</t>
    </rPh>
    <phoneticPr fontId="4"/>
  </si>
  <si>
    <t>港湾事業に係る地方債</t>
    <rPh sb="0" eb="2">
      <t>コウワン</t>
    </rPh>
    <rPh sb="2" eb="4">
      <t>ジギョウ</t>
    </rPh>
    <rPh sb="5" eb="6">
      <t>カカ</t>
    </rPh>
    <rPh sb="7" eb="10">
      <t>チホウサイ</t>
    </rPh>
    <phoneticPr fontId="4"/>
  </si>
  <si>
    <t>港湾費(漁港)合計</t>
    <rPh sb="0" eb="2">
      <t>コウワン</t>
    </rPh>
    <rPh sb="2" eb="3">
      <t>ヒ</t>
    </rPh>
    <rPh sb="4" eb="6">
      <t>ギョコウ</t>
    </rPh>
    <rPh sb="7" eb="9">
      <t>ゴウケイ</t>
    </rPh>
    <phoneticPr fontId="4"/>
  </si>
  <si>
    <t>都市計画費合計</t>
    <rPh sb="0" eb="2">
      <t>トシ</t>
    </rPh>
    <rPh sb="2" eb="4">
      <t>ケイカク</t>
    </rPh>
    <rPh sb="4" eb="5">
      <t>ヒ</t>
    </rPh>
    <rPh sb="5" eb="7">
      <t>ゴウケイ</t>
    </rPh>
    <phoneticPr fontId="4"/>
  </si>
  <si>
    <t>同意等年度</t>
    <rPh sb="0" eb="2">
      <t>ドウイ</t>
    </rPh>
    <rPh sb="2" eb="3">
      <t>トウ</t>
    </rPh>
    <rPh sb="3" eb="5">
      <t>ネンド</t>
    </rPh>
    <phoneticPr fontId="4"/>
  </si>
  <si>
    <t>同意等年度</t>
    <rPh sb="0" eb="2">
      <t>ドウイ</t>
    </rPh>
    <rPh sb="2" eb="3">
      <t>トウ</t>
    </rPh>
    <rPh sb="3" eb="4">
      <t>トシ</t>
    </rPh>
    <rPh sb="4" eb="5">
      <t>ド</t>
    </rPh>
    <phoneticPr fontId="4"/>
  </si>
  <si>
    <t>都市高速鉄道事業債（ニュータウン鉄道等３セク）</t>
    <rPh sb="0" eb="2">
      <t>トシ</t>
    </rPh>
    <rPh sb="2" eb="4">
      <t>コウソク</t>
    </rPh>
    <rPh sb="4" eb="6">
      <t>テツドウ</t>
    </rPh>
    <rPh sb="6" eb="9">
      <t>ジギョウサイ</t>
    </rPh>
    <rPh sb="16" eb="18">
      <t>テツドウ</t>
    </rPh>
    <rPh sb="18" eb="19">
      <t>トウ</t>
    </rPh>
    <phoneticPr fontId="4"/>
  </si>
  <si>
    <t>公営</t>
    <rPh sb="0" eb="2">
      <t>コウエイ</t>
    </rPh>
    <phoneticPr fontId="4"/>
  </si>
  <si>
    <t>63年度</t>
    <rPh sb="2" eb="4">
      <t>ネンド</t>
    </rPh>
    <phoneticPr fontId="4"/>
  </si>
  <si>
    <t>62年度</t>
    <rPh sb="2" eb="4">
      <t>ネンド</t>
    </rPh>
    <phoneticPr fontId="4"/>
  </si>
  <si>
    <t>都市高速鉄道事業債（モノレール等）</t>
    <rPh sb="0" eb="2">
      <t>トシ</t>
    </rPh>
    <rPh sb="2" eb="4">
      <t>コウソク</t>
    </rPh>
    <rPh sb="4" eb="6">
      <t>テツドウ</t>
    </rPh>
    <rPh sb="6" eb="9">
      <t>ジギョウサイ</t>
    </rPh>
    <rPh sb="15" eb="16">
      <t>トウ</t>
    </rPh>
    <phoneticPr fontId="4"/>
  </si>
  <si>
    <t>12以前採択</t>
    <rPh sb="2" eb="4">
      <t>イゼン</t>
    </rPh>
    <rPh sb="4" eb="6">
      <t>サイタク</t>
    </rPh>
    <phoneticPr fontId="4"/>
  </si>
  <si>
    <t>13以降新規</t>
    <rPh sb="2" eb="4">
      <t>イコウ</t>
    </rPh>
    <rPh sb="4" eb="6">
      <t>シンキ</t>
    </rPh>
    <phoneticPr fontId="4"/>
  </si>
  <si>
    <t>12年度以前採択路線</t>
    <rPh sb="2" eb="4">
      <t>ネンド</t>
    </rPh>
    <rPh sb="4" eb="6">
      <t>イゼン</t>
    </rPh>
    <rPh sb="6" eb="8">
      <t>サイタク</t>
    </rPh>
    <rPh sb="8" eb="10">
      <t>ロセン</t>
    </rPh>
    <phoneticPr fontId="4"/>
  </si>
  <si>
    <t>13年度以降新規採択路線</t>
    <rPh sb="2" eb="4">
      <t>ネンド</t>
    </rPh>
    <rPh sb="4" eb="6">
      <t>イコウ</t>
    </rPh>
    <rPh sb="6" eb="8">
      <t>シンキ</t>
    </rPh>
    <rPh sb="8" eb="10">
      <t>サイタク</t>
    </rPh>
    <rPh sb="10" eb="12">
      <t>ロセン</t>
    </rPh>
    <phoneticPr fontId="4"/>
  </si>
  <si>
    <t>都市高速鉄道事業債（地下鉄３セク）</t>
    <rPh sb="0" eb="2">
      <t>トシ</t>
    </rPh>
    <rPh sb="2" eb="4">
      <t>コウソク</t>
    </rPh>
    <rPh sb="4" eb="6">
      <t>テツドウ</t>
    </rPh>
    <rPh sb="6" eb="9">
      <t>ジギョウサイ</t>
    </rPh>
    <rPh sb="10" eb="13">
      <t>チカテツ</t>
    </rPh>
    <phoneticPr fontId="4"/>
  </si>
  <si>
    <t>年度</t>
    <rPh sb="0" eb="2">
      <t>ネンド</t>
    </rPh>
    <phoneticPr fontId="4"/>
  </si>
  <si>
    <t>ニュータウン鉄道建設事業（補助金債元利償還分）</t>
    <rPh sb="6" eb="8">
      <t>テツドウ</t>
    </rPh>
    <rPh sb="8" eb="10">
      <t>ケンセツ</t>
    </rPh>
    <rPh sb="10" eb="12">
      <t>ジギョウ</t>
    </rPh>
    <rPh sb="13" eb="16">
      <t>ホジョキン</t>
    </rPh>
    <rPh sb="16" eb="17">
      <t>サイ</t>
    </rPh>
    <rPh sb="17" eb="19">
      <t>ガンリ</t>
    </rPh>
    <rPh sb="19" eb="22">
      <t>ショウカンブン</t>
    </rPh>
    <phoneticPr fontId="4"/>
  </si>
  <si>
    <t>同意等年度</t>
    <rPh sb="0" eb="3">
      <t>ドウイトウ</t>
    </rPh>
    <rPh sb="3" eb="5">
      <t>ネンド</t>
    </rPh>
    <phoneticPr fontId="4"/>
  </si>
  <si>
    <t>ニュータウン鉄道出資債</t>
    <rPh sb="6" eb="8">
      <t>テツドウ</t>
    </rPh>
    <rPh sb="8" eb="11">
      <t>シュッシサイ</t>
    </rPh>
    <phoneticPr fontId="4"/>
  </si>
  <si>
    <t>(千円未満四捨五入）</t>
    <rPh sb="1" eb="3">
      <t>センエン</t>
    </rPh>
    <rPh sb="3" eb="5">
      <t>ミマン</t>
    </rPh>
    <rPh sb="5" eb="9">
      <t>シシャゴニュウ</t>
    </rPh>
    <phoneticPr fontId="4"/>
  </si>
  <si>
    <t>同意等額</t>
    <rPh sb="0" eb="2">
      <t>ドウイ</t>
    </rPh>
    <rPh sb="2" eb="3">
      <t>トウ</t>
    </rPh>
    <rPh sb="3" eb="4">
      <t>ガク</t>
    </rPh>
    <phoneticPr fontId="4"/>
  </si>
  <si>
    <t>地下鉄等防災・安全対策事業出資債</t>
    <rPh sb="0" eb="3">
      <t>チカテツ</t>
    </rPh>
    <rPh sb="3" eb="4">
      <t>トウ</t>
    </rPh>
    <rPh sb="4" eb="6">
      <t>ボウサイ</t>
    </rPh>
    <rPh sb="7" eb="9">
      <t>アンゼン</t>
    </rPh>
    <rPh sb="9" eb="11">
      <t>タイサク</t>
    </rPh>
    <rPh sb="11" eb="13">
      <t>ジギョウ</t>
    </rPh>
    <rPh sb="13" eb="16">
      <t>シュッシサイ</t>
    </rPh>
    <phoneticPr fontId="4"/>
  </si>
  <si>
    <t>許可額</t>
    <rPh sb="0" eb="2">
      <t>キョカ</t>
    </rPh>
    <rPh sb="2" eb="3">
      <t>ガク</t>
    </rPh>
    <phoneticPr fontId="4"/>
  </si>
  <si>
    <t>許可年度</t>
    <rPh sb="0" eb="2">
      <t>キョカ</t>
    </rPh>
    <rPh sb="2" eb="4">
      <t>ネンド</t>
    </rPh>
    <phoneticPr fontId="4"/>
  </si>
  <si>
    <t>地下鉄安全性向上対策事業出資債</t>
    <rPh sb="0" eb="3">
      <t>チカテツ</t>
    </rPh>
    <rPh sb="3" eb="6">
      <t>アンゼンセイ</t>
    </rPh>
    <rPh sb="6" eb="8">
      <t>コウジョウ</t>
    </rPh>
    <rPh sb="8" eb="10">
      <t>タイサク</t>
    </rPh>
    <rPh sb="10" eb="12">
      <t>ジギョウ</t>
    </rPh>
    <rPh sb="12" eb="15">
      <t>シュッシサイ</t>
    </rPh>
    <phoneticPr fontId="4"/>
  </si>
  <si>
    <t>地下鉄緊急改良事業出資債</t>
    <rPh sb="0" eb="3">
      <t>チカテツ</t>
    </rPh>
    <rPh sb="3" eb="5">
      <t>キンキュウ</t>
    </rPh>
    <rPh sb="5" eb="7">
      <t>カイリョウ</t>
    </rPh>
    <rPh sb="7" eb="9">
      <t>ジギョウ</t>
    </rPh>
    <rPh sb="9" eb="11">
      <t>シュッシ</t>
    </rPh>
    <rPh sb="11" eb="12">
      <t>サイ</t>
    </rPh>
    <phoneticPr fontId="4"/>
  </si>
  <si>
    <t>地下鉄輸送力増強等事業出資債</t>
    <rPh sb="0" eb="3">
      <t>チカテツ</t>
    </rPh>
    <rPh sb="3" eb="6">
      <t>ユソウリョク</t>
    </rPh>
    <rPh sb="6" eb="8">
      <t>ゾウキョウ</t>
    </rPh>
    <rPh sb="8" eb="9">
      <t>ナド</t>
    </rPh>
    <rPh sb="9" eb="11">
      <t>ジギョウ</t>
    </rPh>
    <rPh sb="11" eb="13">
      <t>シュッシ</t>
    </rPh>
    <rPh sb="13" eb="14">
      <t>サイ</t>
    </rPh>
    <phoneticPr fontId="4"/>
  </si>
  <si>
    <t>地下鉄緊急整備事業出資債（地方単独整備区間分）</t>
    <rPh sb="0" eb="3">
      <t>チカテツ</t>
    </rPh>
    <rPh sb="3" eb="5">
      <t>キンキュウ</t>
    </rPh>
    <rPh sb="5" eb="7">
      <t>セイビ</t>
    </rPh>
    <rPh sb="7" eb="9">
      <t>ジギョウ</t>
    </rPh>
    <rPh sb="9" eb="11">
      <t>シュッシ</t>
    </rPh>
    <rPh sb="11" eb="12">
      <t>サイ</t>
    </rPh>
    <rPh sb="13" eb="15">
      <t>チホウ</t>
    </rPh>
    <rPh sb="15" eb="17">
      <t>タンドク</t>
    </rPh>
    <rPh sb="17" eb="19">
      <t>セイビ</t>
    </rPh>
    <rPh sb="19" eb="21">
      <t>クカン</t>
    </rPh>
    <rPh sb="21" eb="22">
      <t>ブン</t>
    </rPh>
    <phoneticPr fontId="4"/>
  </si>
  <si>
    <t>地下鉄緊急整備事業企業債（特別分）</t>
    <rPh sb="0" eb="3">
      <t>チカテツ</t>
    </rPh>
    <rPh sb="3" eb="5">
      <t>キンキュウ</t>
    </rPh>
    <rPh sb="5" eb="7">
      <t>セイビ</t>
    </rPh>
    <rPh sb="7" eb="9">
      <t>ジギョウ</t>
    </rPh>
    <rPh sb="9" eb="11">
      <t>キギョウ</t>
    </rPh>
    <rPh sb="11" eb="12">
      <t>サイ</t>
    </rPh>
    <rPh sb="13" eb="15">
      <t>トクベツ</t>
    </rPh>
    <rPh sb="15" eb="16">
      <t>ブン</t>
    </rPh>
    <phoneticPr fontId="4"/>
  </si>
  <si>
    <t>地下鉄事業出資債</t>
    <rPh sb="0" eb="3">
      <t>チカテツ</t>
    </rPh>
    <rPh sb="3" eb="5">
      <t>ジギョウ</t>
    </rPh>
    <rPh sb="5" eb="7">
      <t>シュッシ</t>
    </rPh>
    <rPh sb="7" eb="8">
      <t>サイ</t>
    </rPh>
    <phoneticPr fontId="4"/>
  </si>
  <si>
    <t>地下高速鉄道建設事業等（補助金債元利償還分）</t>
    <rPh sb="0" eb="2">
      <t>チカ</t>
    </rPh>
    <rPh sb="2" eb="4">
      <t>コウソク</t>
    </rPh>
    <rPh sb="4" eb="6">
      <t>テツドウ</t>
    </rPh>
    <rPh sb="6" eb="8">
      <t>ケンセツ</t>
    </rPh>
    <rPh sb="8" eb="11">
      <t>ジギョウトウ</t>
    </rPh>
    <rPh sb="12" eb="15">
      <t>ホジョキン</t>
    </rPh>
    <rPh sb="15" eb="16">
      <t>サイ</t>
    </rPh>
    <rPh sb="16" eb="18">
      <t>ガンリ</t>
    </rPh>
    <rPh sb="18" eb="20">
      <t>ショウカン</t>
    </rPh>
    <rPh sb="20" eb="21">
      <t>ブン</t>
    </rPh>
    <phoneticPr fontId="4"/>
  </si>
  <si>
    <t>公園費合計</t>
    <rPh sb="0" eb="2">
      <t>コウエン</t>
    </rPh>
    <rPh sb="2" eb="3">
      <t>ヒ</t>
    </rPh>
    <rPh sb="3" eb="5">
      <t>ゴウケイ</t>
    </rPh>
    <phoneticPr fontId="4"/>
  </si>
  <si>
    <t>許可額</t>
    <rPh sb="0" eb="3">
      <t>キョカガク</t>
    </rPh>
    <phoneticPr fontId="4"/>
  </si>
  <si>
    <t>公園緑地事業債（補助）</t>
    <rPh sb="0" eb="2">
      <t>コウエン</t>
    </rPh>
    <rPh sb="2" eb="4">
      <t>リョクチ</t>
    </rPh>
    <rPh sb="4" eb="7">
      <t>ジギョウサイ</t>
    </rPh>
    <rPh sb="8" eb="10">
      <t>ホジョ</t>
    </rPh>
    <phoneticPr fontId="4"/>
  </si>
  <si>
    <t>下水道事業（更新分）に係る地方債</t>
    <rPh sb="0" eb="3">
      <t>ゲスイドウ</t>
    </rPh>
    <rPh sb="3" eb="5">
      <t>ジギョウ</t>
    </rPh>
    <rPh sb="6" eb="8">
      <t>コウシン</t>
    </rPh>
    <rPh sb="11" eb="12">
      <t>カカ</t>
    </rPh>
    <rPh sb="13" eb="16">
      <t>チホウサイ</t>
    </rPh>
    <phoneticPr fontId="4"/>
  </si>
  <si>
    <t>下水道事業債広域化・共同化分</t>
    <rPh sb="0" eb="3">
      <t>ゲスイドウ</t>
    </rPh>
    <rPh sb="3" eb="6">
      <t>ジギョウサイ</t>
    </rPh>
    <rPh sb="6" eb="9">
      <t>コウイキカ</t>
    </rPh>
    <rPh sb="10" eb="13">
      <t>キョウドウカ</t>
    </rPh>
    <rPh sb="13" eb="14">
      <t>ブン</t>
    </rPh>
    <phoneticPr fontId="4"/>
  </si>
  <si>
    <t>下水道事業債臨時措置分</t>
    <rPh sb="0" eb="3">
      <t>ゲスイドウ</t>
    </rPh>
    <rPh sb="3" eb="6">
      <t>ジギョウサイ</t>
    </rPh>
    <rPh sb="6" eb="8">
      <t>リンジ</t>
    </rPh>
    <rPh sb="8" eb="10">
      <t>ソチ</t>
    </rPh>
    <rPh sb="10" eb="11">
      <t>ブン</t>
    </rPh>
    <phoneticPr fontId="4"/>
  </si>
  <si>
    <t>下水道事業普及特別対策事業に係る地方債</t>
    <rPh sb="0" eb="3">
      <t>ゲスイドウ</t>
    </rPh>
    <rPh sb="3" eb="5">
      <t>ジギョウ</t>
    </rPh>
    <rPh sb="5" eb="7">
      <t>フキュウ</t>
    </rPh>
    <rPh sb="7" eb="9">
      <t>トクベツ</t>
    </rPh>
    <rPh sb="9" eb="11">
      <t>タイサク</t>
    </rPh>
    <rPh sb="11" eb="13">
      <t>ジギョウ</t>
    </rPh>
    <rPh sb="14" eb="15">
      <t>カカ</t>
    </rPh>
    <rPh sb="16" eb="19">
      <t>チホウサイ</t>
    </rPh>
    <phoneticPr fontId="4"/>
  </si>
  <si>
    <t>その他の下水道事業に係る地方債</t>
    <rPh sb="2" eb="3">
      <t>タ</t>
    </rPh>
    <rPh sb="4" eb="7">
      <t>ゲスイドウ</t>
    </rPh>
    <rPh sb="7" eb="9">
      <t>ジギョウ</t>
    </rPh>
    <rPh sb="10" eb="11">
      <t>カカ</t>
    </rPh>
    <rPh sb="12" eb="15">
      <t>チホウサイ</t>
    </rPh>
    <phoneticPr fontId="4"/>
  </si>
  <si>
    <t>下水道普及特別対策事業（8年度以降分）</t>
    <rPh sb="0" eb="3">
      <t>ゲスイドウ</t>
    </rPh>
    <rPh sb="3" eb="5">
      <t>フキュウ</t>
    </rPh>
    <rPh sb="5" eb="7">
      <t>トクベツ</t>
    </rPh>
    <rPh sb="7" eb="9">
      <t>タイサク</t>
    </rPh>
    <rPh sb="9" eb="11">
      <t>ジギョウ</t>
    </rPh>
    <rPh sb="13" eb="14">
      <t>ネン</t>
    </rPh>
    <rPh sb="14" eb="15">
      <t>ド</t>
    </rPh>
    <rPh sb="15" eb="17">
      <t>イコウ</t>
    </rPh>
    <rPh sb="17" eb="18">
      <t>ブン</t>
    </rPh>
    <phoneticPr fontId="4"/>
  </si>
  <si>
    <t>附表より転記</t>
    <rPh sb="0" eb="2">
      <t>フヒョウ</t>
    </rPh>
    <rPh sb="4" eb="6">
      <t>テンキ</t>
    </rPh>
    <phoneticPr fontId="2"/>
  </si>
  <si>
    <t>分流管比率</t>
    <rPh sb="0" eb="2">
      <t>ブンリュウ</t>
    </rPh>
    <rPh sb="2" eb="3">
      <t>クダ</t>
    </rPh>
    <rPh sb="3" eb="5">
      <t>ヒリツ</t>
    </rPh>
    <phoneticPr fontId="4"/>
  </si>
  <si>
    <t>合流管比率</t>
    <rPh sb="0" eb="1">
      <t>ゴウ</t>
    </rPh>
    <rPh sb="1" eb="2">
      <t>リュウ</t>
    </rPh>
    <rPh sb="2" eb="3">
      <t>カン</t>
    </rPh>
    <rPh sb="3" eb="5">
      <t>ヒリツ</t>
    </rPh>
    <phoneticPr fontId="4"/>
  </si>
  <si>
    <t>償還予定額</t>
    <rPh sb="0" eb="2">
      <t>ショウカン</t>
    </rPh>
    <rPh sb="2" eb="5">
      <t>ヨテイガク</t>
    </rPh>
    <phoneticPr fontId="4"/>
  </si>
  <si>
    <t>処理区域内人口密度(附表より転記)</t>
    <rPh sb="0" eb="2">
      <t>ショリ</t>
    </rPh>
    <rPh sb="2" eb="5">
      <t>クイキナイ</t>
    </rPh>
    <rPh sb="5" eb="7">
      <t>ジンコウ</t>
    </rPh>
    <rPh sb="7" eb="9">
      <t>ミツド</t>
    </rPh>
    <rPh sb="10" eb="12">
      <t>フヒョウ</t>
    </rPh>
    <rPh sb="14" eb="16">
      <t>テンキ</t>
    </rPh>
    <phoneticPr fontId="4"/>
  </si>
  <si>
    <t>償還予定割合</t>
    <rPh sb="0" eb="2">
      <t>ショウカン</t>
    </rPh>
    <rPh sb="2" eb="4">
      <t>ヨテイ</t>
    </rPh>
    <rPh sb="4" eb="6">
      <t>ワリアイ</t>
    </rPh>
    <phoneticPr fontId="4"/>
  </si>
  <si>
    <t>流域下水道事業及び公共下水道事業に係る地方債（12年度以降同意等債に</t>
    <rPh sb="0" eb="2">
      <t>リュウイキ</t>
    </rPh>
    <rPh sb="2" eb="5">
      <t>ゲスイドウ</t>
    </rPh>
    <rPh sb="5" eb="7">
      <t>ジギョウ</t>
    </rPh>
    <rPh sb="7" eb="8">
      <t>オヨ</t>
    </rPh>
    <rPh sb="9" eb="11">
      <t>コウキョウ</t>
    </rPh>
    <rPh sb="11" eb="14">
      <t>ゲスイドウ</t>
    </rPh>
    <rPh sb="14" eb="16">
      <t>ジギョウ</t>
    </rPh>
    <rPh sb="17" eb="18">
      <t>カカ</t>
    </rPh>
    <rPh sb="19" eb="22">
      <t>チホウサイ</t>
    </rPh>
    <rPh sb="25" eb="27">
      <t>ネンド</t>
    </rPh>
    <rPh sb="27" eb="29">
      <t>イコウ</t>
    </rPh>
    <rPh sb="29" eb="31">
      <t>ドウイ</t>
    </rPh>
    <rPh sb="31" eb="32">
      <t>ナド</t>
    </rPh>
    <rPh sb="32" eb="33">
      <t>サイ</t>
    </rPh>
    <phoneticPr fontId="4"/>
  </si>
  <si>
    <t>流域下水道事業及び公共下水道事業に係る地方債</t>
    <rPh sb="0" eb="2">
      <t>リュウイキ</t>
    </rPh>
    <rPh sb="2" eb="5">
      <t>ゲスイドウ</t>
    </rPh>
    <rPh sb="5" eb="7">
      <t>ジギョウ</t>
    </rPh>
    <rPh sb="7" eb="8">
      <t>オヨ</t>
    </rPh>
    <rPh sb="9" eb="11">
      <t>コウキョウ</t>
    </rPh>
    <rPh sb="11" eb="14">
      <t>ゲスイドウ</t>
    </rPh>
    <rPh sb="14" eb="16">
      <t>ジギョウ</t>
    </rPh>
    <rPh sb="17" eb="18">
      <t>カカ</t>
    </rPh>
    <rPh sb="19" eb="22">
      <t>チホウサイ</t>
    </rPh>
    <phoneticPr fontId="4"/>
  </si>
  <si>
    <t>下水道費合計</t>
    <rPh sb="0" eb="3">
      <t>ゲスイドウ</t>
    </rPh>
    <rPh sb="3" eb="4">
      <t>ヒ</t>
    </rPh>
    <rPh sb="4" eb="6">
      <t>ゴウケイ</t>
    </rPh>
    <rPh sb="5" eb="6">
      <t>ケイ</t>
    </rPh>
    <phoneticPr fontId="4"/>
  </si>
  <si>
    <t>その他</t>
    <rPh sb="2" eb="3">
      <t>タ</t>
    </rPh>
    <phoneticPr fontId="4"/>
  </si>
  <si>
    <t>公募</t>
    <rPh sb="0" eb="2">
      <t>コウボ</t>
    </rPh>
    <phoneticPr fontId="4"/>
  </si>
  <si>
    <t>(附表より転記)</t>
    <rPh sb="1" eb="3">
      <t>フヒョウ</t>
    </rPh>
    <rPh sb="5" eb="7">
      <t>テンキ</t>
    </rPh>
    <phoneticPr fontId="2"/>
  </si>
  <si>
    <t>特別措置分乗数ε</t>
    <rPh sb="0" eb="2">
      <t>トクベツ</t>
    </rPh>
    <rPh sb="2" eb="4">
      <t>ソチ</t>
    </rPh>
    <rPh sb="4" eb="5">
      <t>ブン</t>
    </rPh>
    <rPh sb="6" eb="7">
      <t>カズ</t>
    </rPh>
    <phoneticPr fontId="2"/>
  </si>
  <si>
    <t>発行可能額</t>
    <rPh sb="0" eb="2">
      <t>ハッコウ</t>
    </rPh>
    <rPh sb="2" eb="5">
      <t>カノウガク</t>
    </rPh>
    <phoneticPr fontId="4"/>
  </si>
  <si>
    <t>20年度一本算定</t>
    <rPh sb="2" eb="4">
      <t>ネンド</t>
    </rPh>
    <rPh sb="4" eb="6">
      <t>イッポン</t>
    </rPh>
    <rPh sb="6" eb="8">
      <t>サンテイ</t>
    </rPh>
    <phoneticPr fontId="4"/>
  </si>
  <si>
    <t>団体
区分</t>
    <rPh sb="0" eb="2">
      <t>ダンタイ</t>
    </rPh>
    <rPh sb="3" eb="5">
      <t>クブン</t>
    </rPh>
    <phoneticPr fontId="4"/>
  </si>
  <si>
    <t>（３）平成20年度分</t>
    <rPh sb="3" eb="5">
      <t>ヘイセイ</t>
    </rPh>
    <rPh sb="7" eb="9">
      <t>ネンド</t>
    </rPh>
    <rPh sb="9" eb="10">
      <t>ブン</t>
    </rPh>
    <phoneticPr fontId="4"/>
  </si>
  <si>
    <t>20年度算出資料</t>
    <rPh sb="2" eb="4">
      <t>ネンド</t>
    </rPh>
    <rPh sb="4" eb="6">
      <t>サンシュツ</t>
    </rPh>
    <rPh sb="6" eb="8">
      <t>シリョウ</t>
    </rPh>
    <phoneticPr fontId="4"/>
  </si>
  <si>
    <t>19年度一本算定</t>
    <rPh sb="2" eb="4">
      <t>ネンド</t>
    </rPh>
    <rPh sb="4" eb="6">
      <t>イッポン</t>
    </rPh>
    <rPh sb="6" eb="8">
      <t>サンテイ</t>
    </rPh>
    <phoneticPr fontId="4"/>
  </si>
  <si>
    <t>（２）平成19年度分</t>
    <rPh sb="3" eb="5">
      <t>ヘイセイ</t>
    </rPh>
    <rPh sb="7" eb="9">
      <t>ネンド</t>
    </rPh>
    <rPh sb="9" eb="10">
      <t>ブン</t>
    </rPh>
    <phoneticPr fontId="4"/>
  </si>
  <si>
    <t>19年度算出資料</t>
    <rPh sb="2" eb="4">
      <t>ネンド</t>
    </rPh>
    <rPh sb="4" eb="6">
      <t>サンシュツ</t>
    </rPh>
    <rPh sb="6" eb="8">
      <t>シリョウ</t>
    </rPh>
    <phoneticPr fontId="4"/>
  </si>
  <si>
    <t>18年度一本算定</t>
    <rPh sb="2" eb="4">
      <t>ネンド</t>
    </rPh>
    <rPh sb="4" eb="6">
      <t>イッポン</t>
    </rPh>
    <rPh sb="6" eb="8">
      <t>サンテイ</t>
    </rPh>
    <phoneticPr fontId="4"/>
  </si>
  <si>
    <t>（１）平成18年度分</t>
    <rPh sb="3" eb="5">
      <t>ヘイセイ</t>
    </rPh>
    <rPh sb="7" eb="9">
      <t>ネンド</t>
    </rPh>
    <rPh sb="9" eb="10">
      <t>ブン</t>
    </rPh>
    <phoneticPr fontId="4"/>
  </si>
  <si>
    <t>下水道事業債（特別措置分）</t>
    <rPh sb="0" eb="3">
      <t>ゲスイドウ</t>
    </rPh>
    <rPh sb="3" eb="6">
      <t>ジギョウサイ</t>
    </rPh>
    <rPh sb="7" eb="9">
      <t>トクベツ</t>
    </rPh>
    <rPh sb="9" eb="11">
      <t>ソチ</t>
    </rPh>
    <rPh sb="11" eb="12">
      <t>ブン</t>
    </rPh>
    <phoneticPr fontId="4"/>
  </si>
  <si>
    <t>②その他の団体</t>
    <rPh sb="3" eb="4">
      <t>タ</t>
    </rPh>
    <rPh sb="5" eb="7">
      <t>ダンタイ</t>
    </rPh>
    <phoneticPr fontId="4"/>
  </si>
  <si>
    <t>(公防分）</t>
    <rPh sb="1" eb="3">
      <t>コウボウ</t>
    </rPh>
    <rPh sb="3" eb="4">
      <t>ブン</t>
    </rPh>
    <phoneticPr fontId="4"/>
  </si>
  <si>
    <t>①市場公募都市</t>
    <rPh sb="1" eb="3">
      <t>シジョウ</t>
    </rPh>
    <rPh sb="3" eb="5">
      <t>コウボ</t>
    </rPh>
    <rPh sb="5" eb="7">
      <t>トシ</t>
    </rPh>
    <phoneticPr fontId="4"/>
  </si>
  <si>
    <t>(下水分）</t>
    <rPh sb="1" eb="3">
      <t>ゲスイ</t>
    </rPh>
    <rPh sb="3" eb="4">
      <t>ブン</t>
    </rPh>
    <phoneticPr fontId="4"/>
  </si>
  <si>
    <t>(公防分)</t>
    <rPh sb="1" eb="2">
      <t>コウ</t>
    </rPh>
    <rPh sb="2" eb="3">
      <t>ボウ</t>
    </rPh>
    <rPh sb="3" eb="4">
      <t>ブン</t>
    </rPh>
    <phoneticPr fontId="4"/>
  </si>
  <si>
    <t>(下水分)</t>
    <rPh sb="1" eb="3">
      <t>ゲスイ</t>
    </rPh>
    <rPh sb="3" eb="4">
      <t>ブン</t>
    </rPh>
    <phoneticPr fontId="4"/>
  </si>
  <si>
    <t>下水道資本費平準化債</t>
    <rPh sb="0" eb="3">
      <t>ゲスイドウ</t>
    </rPh>
    <rPh sb="3" eb="6">
      <t>シホンヒ</t>
    </rPh>
    <rPh sb="6" eb="9">
      <t>ヘイジュンカ</t>
    </rPh>
    <rPh sb="9" eb="10">
      <t>サイ</t>
    </rPh>
    <phoneticPr fontId="4"/>
  </si>
  <si>
    <t>　　公共下水道下水管布設延長（10表１行31列）</t>
    <rPh sb="2" eb="4">
      <t>コウキョウ</t>
    </rPh>
    <rPh sb="4" eb="7">
      <t>ゲスイドウ</t>
    </rPh>
    <rPh sb="7" eb="10">
      <t>ゲスイカン</t>
    </rPh>
    <rPh sb="10" eb="12">
      <t>フセツ</t>
    </rPh>
    <rPh sb="12" eb="14">
      <t>エンチョウ</t>
    </rPh>
    <rPh sb="17" eb="18">
      <t>ヒョウ</t>
    </rPh>
    <rPh sb="19" eb="20">
      <t>ギョウ</t>
    </rPh>
    <rPh sb="22" eb="23">
      <t>レツ</t>
    </rPh>
    <phoneticPr fontId="2"/>
  </si>
  <si>
    <t>　　公共下水道合流管延長（10表１行34列）</t>
    <rPh sb="2" eb="4">
      <t>コウキョウ</t>
    </rPh>
    <rPh sb="4" eb="7">
      <t>ゲスイドウ</t>
    </rPh>
    <rPh sb="7" eb="9">
      <t>ゴウリュウ</t>
    </rPh>
    <rPh sb="9" eb="10">
      <t>クダ</t>
    </rPh>
    <rPh sb="10" eb="12">
      <t>エンチョウ</t>
    </rPh>
    <rPh sb="15" eb="16">
      <t>ヒョウ</t>
    </rPh>
    <rPh sb="17" eb="18">
      <t>ギョウ</t>
    </rPh>
    <rPh sb="20" eb="21">
      <t>レツ</t>
    </rPh>
    <phoneticPr fontId="2"/>
  </si>
  <si>
    <t>（小数点以下1位未満四捨五入）</t>
    <rPh sb="1" eb="4">
      <t>ショウスウテン</t>
    </rPh>
    <rPh sb="4" eb="6">
      <t>イカ</t>
    </rPh>
    <rPh sb="7" eb="8">
      <t>イ</t>
    </rPh>
    <rPh sb="8" eb="10">
      <t>ミマン</t>
    </rPh>
    <rPh sb="10" eb="14">
      <t>シシャゴニュウ</t>
    </rPh>
    <phoneticPr fontId="2"/>
  </si>
  <si>
    <t>　　公共下水道処理区域内面積（10表１行17列）</t>
    <rPh sb="2" eb="4">
      <t>コウキョウ</t>
    </rPh>
    <rPh sb="4" eb="7">
      <t>ゲスイドウ</t>
    </rPh>
    <rPh sb="7" eb="9">
      <t>ショリ</t>
    </rPh>
    <rPh sb="9" eb="12">
      <t>クイキナイ</t>
    </rPh>
    <rPh sb="12" eb="14">
      <t>メンセキ</t>
    </rPh>
    <rPh sb="17" eb="18">
      <t>ヒョウ</t>
    </rPh>
    <rPh sb="19" eb="20">
      <t>ギョウ</t>
    </rPh>
    <rPh sb="22" eb="23">
      <t>レツ</t>
    </rPh>
    <phoneticPr fontId="2"/>
  </si>
  <si>
    <t>　　公共下水道処理区域内人口（10表１行11列）</t>
    <rPh sb="2" eb="4">
      <t>コウキョウ</t>
    </rPh>
    <rPh sb="4" eb="7">
      <t>ゲスイドウ</t>
    </rPh>
    <rPh sb="7" eb="9">
      <t>ショリ</t>
    </rPh>
    <rPh sb="9" eb="12">
      <t>クイキナイ</t>
    </rPh>
    <rPh sb="12" eb="14">
      <t>ジンコウ</t>
    </rPh>
    <rPh sb="17" eb="18">
      <t>ヒョウ</t>
    </rPh>
    <rPh sb="19" eb="20">
      <t>ギョウ</t>
    </rPh>
    <rPh sb="22" eb="23">
      <t>レツ</t>
    </rPh>
    <phoneticPr fontId="2"/>
  </si>
  <si>
    <t>100人以上</t>
    <rPh sb="3" eb="6">
      <t>ニンイジョウ</t>
    </rPh>
    <phoneticPr fontId="2"/>
  </si>
  <si>
    <t>75人以上100人未満</t>
    <rPh sb="2" eb="5">
      <t>ニンイジョウ</t>
    </rPh>
    <rPh sb="8" eb="9">
      <t>ニン</t>
    </rPh>
    <rPh sb="9" eb="11">
      <t>ミマン</t>
    </rPh>
    <phoneticPr fontId="2"/>
  </si>
  <si>
    <t>50人以上75人未満</t>
    <rPh sb="2" eb="3">
      <t>ニン</t>
    </rPh>
    <rPh sb="3" eb="5">
      <t>イジョウ</t>
    </rPh>
    <rPh sb="7" eb="8">
      <t>ニン</t>
    </rPh>
    <rPh sb="8" eb="10">
      <t>ミマン</t>
    </rPh>
    <phoneticPr fontId="2"/>
  </si>
  <si>
    <t>25人以上50人未満</t>
    <rPh sb="2" eb="5">
      <t>ニンイジョウ</t>
    </rPh>
    <rPh sb="7" eb="8">
      <t>ニン</t>
    </rPh>
    <rPh sb="8" eb="10">
      <t>ミマン</t>
    </rPh>
    <phoneticPr fontId="2"/>
  </si>
  <si>
    <t>25人未満</t>
    <rPh sb="2" eb="3">
      <t>ニン</t>
    </rPh>
    <rPh sb="3" eb="5">
      <t>ミマン</t>
    </rPh>
    <phoneticPr fontId="2"/>
  </si>
  <si>
    <t>η：処理区域内人口密度に応じた、以下の乗率</t>
    <rPh sb="2" eb="4">
      <t>ショリ</t>
    </rPh>
    <rPh sb="4" eb="7">
      <t>クイキナイ</t>
    </rPh>
    <rPh sb="7" eb="9">
      <t>ジンコウ</t>
    </rPh>
    <rPh sb="9" eb="11">
      <t>ミツド</t>
    </rPh>
    <rPh sb="12" eb="13">
      <t>オウ</t>
    </rPh>
    <rPh sb="16" eb="18">
      <t>イカ</t>
    </rPh>
    <rPh sb="19" eb="20">
      <t>ジョウ</t>
    </rPh>
    <rPh sb="20" eb="21">
      <t>リツ</t>
    </rPh>
    <phoneticPr fontId="2"/>
  </si>
  <si>
    <t>その他</t>
    <rPh sb="2" eb="3">
      <t>タ</t>
    </rPh>
    <phoneticPr fontId="2"/>
  </si>
  <si>
    <t>公募</t>
    <rPh sb="0" eb="2">
      <t>コウボ</t>
    </rPh>
    <phoneticPr fontId="2"/>
  </si>
  <si>
    <t>乗数εに係る算式</t>
    <rPh sb="0" eb="1">
      <t>ジョウ</t>
    </rPh>
    <rPh sb="1" eb="2">
      <t>カズ</t>
    </rPh>
    <rPh sb="4" eb="5">
      <t>カカ</t>
    </rPh>
    <rPh sb="6" eb="8">
      <t>サンシキ</t>
    </rPh>
    <phoneticPr fontId="2"/>
  </si>
  <si>
    <t>処理区域内人口密度</t>
    <rPh sb="0" eb="2">
      <t>ショリ</t>
    </rPh>
    <rPh sb="2" eb="5">
      <t>クイキナイ</t>
    </rPh>
    <rPh sb="5" eb="7">
      <t>ジンコウ</t>
    </rPh>
    <rPh sb="7" eb="9">
      <t>ミツド</t>
    </rPh>
    <phoneticPr fontId="2"/>
  </si>
  <si>
    <t>合流管比率</t>
    <rPh sb="0" eb="2">
      <t>ゴウリュウ</t>
    </rPh>
    <rPh sb="2" eb="3">
      <t>クダ</t>
    </rPh>
    <rPh sb="3" eb="5">
      <t>ヒリツ</t>
    </rPh>
    <phoneticPr fontId="2"/>
  </si>
  <si>
    <t>団体
区分</t>
    <rPh sb="0" eb="2">
      <t>ダンタイ</t>
    </rPh>
    <rPh sb="3" eb="5">
      <t>クブン</t>
    </rPh>
    <phoneticPr fontId="2"/>
  </si>
  <si>
    <t>○　下水道費(附表)</t>
    <rPh sb="2" eb="5">
      <t>ゲスイドウ</t>
    </rPh>
    <rPh sb="5" eb="6">
      <t>ヒ</t>
    </rPh>
    <rPh sb="7" eb="9">
      <t>フヒョウ</t>
    </rPh>
    <phoneticPr fontId="2"/>
  </si>
  <si>
    <t>その他の土木費合計</t>
    <rPh sb="2" eb="3">
      <t>タ</t>
    </rPh>
    <rPh sb="4" eb="6">
      <t>ドボク</t>
    </rPh>
    <rPh sb="6" eb="7">
      <t>ヒ</t>
    </rPh>
    <rPh sb="7" eb="9">
      <t>ゴウケイ</t>
    </rPh>
    <phoneticPr fontId="4"/>
  </si>
  <si>
    <t>財政力補正係数</t>
    <rPh sb="0" eb="2">
      <t>ザイセイ</t>
    </rPh>
    <rPh sb="2" eb="3">
      <t>リョク</t>
    </rPh>
    <rPh sb="3" eb="5">
      <t>ホセイ</t>
    </rPh>
    <rPh sb="5" eb="7">
      <t>ケイスウ</t>
    </rPh>
    <phoneticPr fontId="4"/>
  </si>
  <si>
    <t>自然災害防止事業債に係る</t>
    <rPh sb="0" eb="2">
      <t>シゼン</t>
    </rPh>
    <rPh sb="2" eb="4">
      <t>サイガイ</t>
    </rPh>
    <rPh sb="4" eb="6">
      <t>ボウシ</t>
    </rPh>
    <rPh sb="6" eb="9">
      <t>ジギョウサイ</t>
    </rPh>
    <rPh sb="10" eb="11">
      <t>カカ</t>
    </rPh>
    <phoneticPr fontId="4"/>
  </si>
  <si>
    <t>産炭地域開発就労事業等に係る</t>
    <rPh sb="0" eb="2">
      <t>サンタン</t>
    </rPh>
    <rPh sb="2" eb="4">
      <t>チイキ</t>
    </rPh>
    <rPh sb="4" eb="6">
      <t>カイハツ</t>
    </rPh>
    <rPh sb="6" eb="8">
      <t>シュウロウ</t>
    </rPh>
    <rPh sb="8" eb="10">
      <t>ジギョウ</t>
    </rPh>
    <rPh sb="10" eb="11">
      <t>トウ</t>
    </rPh>
    <rPh sb="12" eb="13">
      <t>カカ</t>
    </rPh>
    <phoneticPr fontId="4"/>
  </si>
  <si>
    <t>新幹線鉄道整備事業債</t>
    <rPh sb="0" eb="3">
      <t>シンカンセン</t>
    </rPh>
    <rPh sb="3" eb="5">
      <t>テツドウ</t>
    </rPh>
    <rPh sb="5" eb="7">
      <t>セイビ</t>
    </rPh>
    <rPh sb="7" eb="9">
      <t>ジギョウ</t>
    </rPh>
    <rPh sb="9" eb="10">
      <t>サイ</t>
    </rPh>
    <phoneticPr fontId="4"/>
  </si>
  <si>
    <t>(ﾆ)</t>
  </si>
  <si>
    <t>(ﾅ)</t>
  </si>
  <si>
    <t>(ﾄ)</t>
  </si>
  <si>
    <t>(ﾃ)</t>
  </si>
  <si>
    <t>(ﾂ)</t>
  </si>
  <si>
    <t>(ﾁ)</t>
  </si>
  <si>
    <t>(ﾀ)</t>
  </si>
  <si>
    <t>(ｿ)</t>
  </si>
  <si>
    <t>(ｾ)</t>
  </si>
  <si>
    <t>(ｽ)</t>
  </si>
  <si>
    <t>(ｼ)</t>
  </si>
  <si>
    <t>(ｻ)</t>
  </si>
  <si>
    <t>(ｺ)</t>
  </si>
  <si>
    <t>(ｹ)</t>
  </si>
  <si>
    <t>(ｸ)</t>
  </si>
  <si>
    <t>(ｶ)</t>
  </si>
  <si>
    <t>(ｵ)</t>
  </si>
  <si>
    <t>(ｷ)</t>
  </si>
  <si>
    <t>都市生活環境整備特別対策事業債</t>
    <rPh sb="0" eb="2">
      <t>トシ</t>
    </rPh>
    <rPh sb="2" eb="4">
      <t>セイカツ</t>
    </rPh>
    <rPh sb="4" eb="6">
      <t>カンキョウ</t>
    </rPh>
    <rPh sb="6" eb="8">
      <t>セイビ</t>
    </rPh>
    <rPh sb="8" eb="10">
      <t>トクベツ</t>
    </rPh>
    <rPh sb="10" eb="12">
      <t>タイサク</t>
    </rPh>
    <rPh sb="12" eb="15">
      <t>ジギョウサイ</t>
    </rPh>
    <phoneticPr fontId="4"/>
  </si>
  <si>
    <t>(ｴ)</t>
  </si>
  <si>
    <t>(ｳ)</t>
  </si>
  <si>
    <t>(ｲ)</t>
  </si>
  <si>
    <t>(ｱ)</t>
  </si>
  <si>
    <t>漁港事業に係る地方債（測定単位のない団体にのみ適用）</t>
    <rPh sb="0" eb="2">
      <t>ギョコウ</t>
    </rPh>
    <rPh sb="2" eb="4">
      <t>ジギョウ</t>
    </rPh>
    <rPh sb="5" eb="6">
      <t>カカ</t>
    </rPh>
    <rPh sb="7" eb="10">
      <t>チホウサイ</t>
    </rPh>
    <phoneticPr fontId="4"/>
  </si>
  <si>
    <t>港湾事業に係る地方債（測定単位のない団体にのみ適用）</t>
    <rPh sb="0" eb="2">
      <t>コウワン</t>
    </rPh>
    <rPh sb="2" eb="4">
      <t>ジギョウ</t>
    </rPh>
    <rPh sb="5" eb="6">
      <t>カカ</t>
    </rPh>
    <rPh sb="7" eb="10">
      <t>チホウサイ</t>
    </rPh>
    <phoneticPr fontId="4"/>
  </si>
  <si>
    <t>(小数点以下３位未満四捨五入)</t>
    <rPh sb="1" eb="4">
      <t>ショウスウテン</t>
    </rPh>
    <rPh sb="4" eb="6">
      <t>イカ</t>
    </rPh>
    <rPh sb="7" eb="8">
      <t>イ</t>
    </rPh>
    <rPh sb="8" eb="10">
      <t>ミマン</t>
    </rPh>
    <rPh sb="10" eb="14">
      <t>シシャゴニュウ</t>
    </rPh>
    <phoneticPr fontId="2"/>
  </si>
  <si>
    <t>を超える場合</t>
    <rPh sb="1" eb="2">
      <t>コ</t>
    </rPh>
    <rPh sb="4" eb="6">
      <t>バアイ</t>
    </rPh>
    <phoneticPr fontId="2"/>
  </si>
  <si>
    <t>を超え</t>
    <rPh sb="1" eb="2">
      <t>コ</t>
    </rPh>
    <phoneticPr fontId="2"/>
  </si>
  <si>
    <t>(端数整理なし)</t>
    <rPh sb="1" eb="3">
      <t>ハスウ</t>
    </rPh>
    <rPh sb="3" eb="5">
      <t>セイリ</t>
    </rPh>
    <phoneticPr fontId="2"/>
  </si>
  <si>
    <t>補正後数値</t>
    <rPh sb="0" eb="3">
      <t>ホセイゴ</t>
    </rPh>
    <rPh sb="3" eb="5">
      <t>スウチ</t>
    </rPh>
    <phoneticPr fontId="2"/>
  </si>
  <si>
    <t>(千円未満四捨五入)</t>
    <rPh sb="1" eb="2">
      <t>セン</t>
    </rPh>
    <rPh sb="2" eb="5">
      <t>エンミマン</t>
    </rPh>
    <rPh sb="5" eb="9">
      <t>シシャゴニュウ</t>
    </rPh>
    <phoneticPr fontId="2"/>
  </si>
  <si>
    <t>３カ年平均</t>
    <rPh sb="2" eb="3">
      <t>ネン</t>
    </rPh>
    <rPh sb="3" eb="5">
      <t>ヘイキン</t>
    </rPh>
    <phoneticPr fontId="2"/>
  </si>
  <si>
    <t>合計</t>
    <rPh sb="0" eb="2">
      <t>ゴウケイ</t>
    </rPh>
    <phoneticPr fontId="2"/>
  </si>
  <si>
    <t>年度標準財政収入額</t>
    <rPh sb="0" eb="2">
      <t>ネンド</t>
    </rPh>
    <rPh sb="2" eb="4">
      <t>ヒョウジュン</t>
    </rPh>
    <rPh sb="4" eb="6">
      <t>ザイセイ</t>
    </rPh>
    <rPh sb="6" eb="9">
      <t>シュウニュウガク</t>
    </rPh>
    <phoneticPr fontId="2"/>
  </si>
  <si>
    <t>平成</t>
    <rPh sb="0" eb="2">
      <t>ヘイセイ</t>
    </rPh>
    <phoneticPr fontId="2"/>
  </si>
  <si>
    <t>［財政力補正係数］</t>
    <rPh sb="1" eb="3">
      <t>ザイセイ</t>
    </rPh>
    <rPh sb="3" eb="4">
      <t>リョク</t>
    </rPh>
    <rPh sb="4" eb="6">
      <t>ホセイ</t>
    </rPh>
    <rPh sb="6" eb="8">
      <t>ケイスウ</t>
    </rPh>
    <phoneticPr fontId="2"/>
  </si>
  <si>
    <t>年度元利償還金</t>
    <rPh sb="0" eb="2">
      <t>ネンド</t>
    </rPh>
    <rPh sb="2" eb="4">
      <t>ガンリ</t>
    </rPh>
    <rPh sb="4" eb="7">
      <t>ショウカンキン</t>
    </rPh>
    <phoneticPr fontId="2"/>
  </si>
  <si>
    <t>自然災害防止事業債　財政力補正係数算出</t>
    <rPh sb="0" eb="2">
      <t>シゼン</t>
    </rPh>
    <rPh sb="2" eb="4">
      <t>サイガイ</t>
    </rPh>
    <rPh sb="4" eb="6">
      <t>ボウシ</t>
    </rPh>
    <rPh sb="6" eb="8">
      <t>ジギョウ</t>
    </rPh>
    <rPh sb="8" eb="9">
      <t>サイ</t>
    </rPh>
    <rPh sb="10" eb="13">
      <t>ザイセイリョク</t>
    </rPh>
    <rPh sb="13" eb="15">
      <t>ホセイ</t>
    </rPh>
    <rPh sb="15" eb="17">
      <t>ケイスウ</t>
    </rPh>
    <rPh sb="17" eb="19">
      <t>サンシュツ</t>
    </rPh>
    <phoneticPr fontId="2"/>
  </si>
  <si>
    <t>社会福祉費合計</t>
    <rPh sb="0" eb="2">
      <t>シャカイ</t>
    </rPh>
    <rPh sb="2" eb="4">
      <t>フクシ</t>
    </rPh>
    <rPh sb="4" eb="5">
      <t>ヒ</t>
    </rPh>
    <rPh sb="5" eb="7">
      <t>ゴウケイ</t>
    </rPh>
    <phoneticPr fontId="4"/>
  </si>
  <si>
    <t>施設整備事業（一般財源化分）社会福祉施設等施設整備補助金・負担金</t>
    <rPh sb="0" eb="2">
      <t>シセツ</t>
    </rPh>
    <rPh sb="2" eb="4">
      <t>セイビ</t>
    </rPh>
    <rPh sb="4" eb="6">
      <t>ジギョウ</t>
    </rPh>
    <rPh sb="7" eb="9">
      <t>イッパン</t>
    </rPh>
    <rPh sb="9" eb="12">
      <t>ザイゲンカ</t>
    </rPh>
    <rPh sb="12" eb="13">
      <t>ブン</t>
    </rPh>
    <rPh sb="14" eb="16">
      <t>シャカイ</t>
    </rPh>
    <rPh sb="16" eb="18">
      <t>フクシ</t>
    </rPh>
    <rPh sb="18" eb="20">
      <t>シセツ</t>
    </rPh>
    <rPh sb="20" eb="21">
      <t>トウ</t>
    </rPh>
    <rPh sb="21" eb="23">
      <t>シセツ</t>
    </rPh>
    <rPh sb="23" eb="25">
      <t>セイビ</t>
    </rPh>
    <rPh sb="25" eb="28">
      <t>ホジョキン</t>
    </rPh>
    <rPh sb="29" eb="32">
      <t>フタンキン</t>
    </rPh>
    <phoneticPr fontId="4"/>
  </si>
  <si>
    <t>保健衛生費合計</t>
    <rPh sb="0" eb="2">
      <t>ホケン</t>
    </rPh>
    <rPh sb="2" eb="4">
      <t>エイセイ</t>
    </rPh>
    <rPh sb="4" eb="5">
      <t>ヒ</t>
    </rPh>
    <rPh sb="5" eb="7">
      <t>ゴウケイ</t>
    </rPh>
    <phoneticPr fontId="4"/>
  </si>
  <si>
    <t>(ｱｻ)</t>
  </si>
  <si>
    <t>基本設計等着手（通常分）</t>
    <rPh sb="0" eb="2">
      <t>キホン</t>
    </rPh>
    <rPh sb="2" eb="4">
      <t>セッケイ</t>
    </rPh>
    <rPh sb="4" eb="5">
      <t>トウ</t>
    </rPh>
    <rPh sb="5" eb="7">
      <t>チャクシュ</t>
    </rPh>
    <rPh sb="8" eb="10">
      <t>ツウジョウ</t>
    </rPh>
    <rPh sb="10" eb="11">
      <t>ブン</t>
    </rPh>
    <phoneticPr fontId="4"/>
  </si>
  <si>
    <t>(ｱｺ)</t>
  </si>
  <si>
    <t>基本設計等着手（Ｈ１４年度）</t>
    <rPh sb="0" eb="2">
      <t>キホン</t>
    </rPh>
    <rPh sb="2" eb="4">
      <t>セッケイ</t>
    </rPh>
    <rPh sb="4" eb="5">
      <t>トウ</t>
    </rPh>
    <rPh sb="5" eb="7">
      <t>チャクシュ</t>
    </rPh>
    <rPh sb="11" eb="13">
      <t>ネンド</t>
    </rPh>
    <phoneticPr fontId="4"/>
  </si>
  <si>
    <t>(ｱｹ)</t>
  </si>
  <si>
    <t>基本設計等着手（～Ｈ１３年度）</t>
    <rPh sb="0" eb="2">
      <t>キホン</t>
    </rPh>
    <rPh sb="2" eb="4">
      <t>セッケイ</t>
    </rPh>
    <rPh sb="4" eb="5">
      <t>トウ</t>
    </rPh>
    <rPh sb="5" eb="7">
      <t>チャクシュ</t>
    </rPh>
    <rPh sb="12" eb="14">
      <t>ネンド</t>
    </rPh>
    <phoneticPr fontId="4"/>
  </si>
  <si>
    <t>機械器具</t>
    <rPh sb="0" eb="2">
      <t>キカイ</t>
    </rPh>
    <rPh sb="2" eb="4">
      <t>キグ</t>
    </rPh>
    <phoneticPr fontId="4"/>
  </si>
  <si>
    <t>(ｱｸ)</t>
  </si>
  <si>
    <t>(ｱｷ)</t>
  </si>
  <si>
    <t>(ｱｶ)</t>
  </si>
  <si>
    <t>医療施設</t>
    <rPh sb="0" eb="2">
      <t>イリョウ</t>
    </rPh>
    <rPh sb="2" eb="4">
      <t>シセツ</t>
    </rPh>
    <phoneticPr fontId="4"/>
  </si>
  <si>
    <t>(ﾝ)</t>
  </si>
  <si>
    <t>(ﾙ)</t>
  </si>
  <si>
    <t>(ﾘ)</t>
  </si>
  <si>
    <t>(ﾗ)</t>
  </si>
  <si>
    <t>(ﾖ)</t>
  </si>
  <si>
    <t>(ﾕ)</t>
  </si>
  <si>
    <t>(ﾔ)</t>
  </si>
  <si>
    <t>(ﾓ)</t>
  </si>
  <si>
    <t>(ﾒ)</t>
  </si>
  <si>
    <t>(ﾑ)</t>
  </si>
  <si>
    <t>(ﾐ)</t>
  </si>
  <si>
    <t>(ﾏ)</t>
  </si>
  <si>
    <t>(ﾎ)</t>
  </si>
  <si>
    <t>(ﾍ)</t>
  </si>
  <si>
    <t>(ﾌ)</t>
  </si>
  <si>
    <t>(ﾋ)</t>
  </si>
  <si>
    <t>(ﾊ)</t>
  </si>
  <si>
    <t>(ﾉ)</t>
  </si>
  <si>
    <t>(ﾈ)</t>
  </si>
  <si>
    <t>(ﾇ)</t>
  </si>
  <si>
    <t>同意等額</t>
    <rPh sb="0" eb="3">
      <t>ドウイトウ</t>
    </rPh>
    <rPh sb="3" eb="4">
      <t>ガク</t>
    </rPh>
    <phoneticPr fontId="4"/>
  </si>
  <si>
    <t>区分</t>
    <rPh sb="0" eb="2">
      <t>クブン</t>
    </rPh>
    <phoneticPr fontId="4"/>
  </si>
  <si>
    <t>災害拠点病院上乗せ</t>
    <rPh sb="0" eb="2">
      <t>サイガイ</t>
    </rPh>
    <rPh sb="2" eb="4">
      <t>キョテン</t>
    </rPh>
    <rPh sb="4" eb="6">
      <t>ビョウイン</t>
    </rPh>
    <rPh sb="6" eb="8">
      <t>ウワノ</t>
    </rPh>
    <phoneticPr fontId="2"/>
  </si>
  <si>
    <t>病院事業建設費等</t>
    <rPh sb="0" eb="2">
      <t>ビョウイン</t>
    </rPh>
    <rPh sb="2" eb="4">
      <t>ジギョウ</t>
    </rPh>
    <rPh sb="4" eb="7">
      <t>ケンセツヒ</t>
    </rPh>
    <rPh sb="7" eb="8">
      <t>トウ</t>
    </rPh>
    <phoneticPr fontId="2"/>
  </si>
  <si>
    <t>基本設計等着手
（通常分）</t>
    <rPh sb="0" eb="2">
      <t>キホン</t>
    </rPh>
    <rPh sb="2" eb="4">
      <t>セッケイ</t>
    </rPh>
    <rPh sb="4" eb="5">
      <t>トウ</t>
    </rPh>
    <rPh sb="5" eb="7">
      <t>チャクシュ</t>
    </rPh>
    <rPh sb="9" eb="11">
      <t>ツウジョウ</t>
    </rPh>
    <rPh sb="11" eb="12">
      <t>ブン</t>
    </rPh>
    <phoneticPr fontId="4"/>
  </si>
  <si>
    <t>基本設計等着手
（Ｈ１４年度）</t>
    <rPh sb="0" eb="2">
      <t>キホン</t>
    </rPh>
    <rPh sb="2" eb="4">
      <t>セッケイ</t>
    </rPh>
    <rPh sb="4" eb="5">
      <t>トウ</t>
    </rPh>
    <rPh sb="5" eb="7">
      <t>チャクシュ</t>
    </rPh>
    <rPh sb="12" eb="14">
      <t>ネンド</t>
    </rPh>
    <phoneticPr fontId="4"/>
  </si>
  <si>
    <t>基本設計等着手
（～Ｈ１３年度）</t>
    <rPh sb="0" eb="2">
      <t>キホン</t>
    </rPh>
    <rPh sb="2" eb="4">
      <t>セッケイ</t>
    </rPh>
    <rPh sb="4" eb="5">
      <t>トウ</t>
    </rPh>
    <rPh sb="5" eb="7">
      <t>チャクシュ</t>
    </rPh>
    <rPh sb="13" eb="15">
      <t>ネンド</t>
    </rPh>
    <phoneticPr fontId="4"/>
  </si>
  <si>
    <t>PFI分</t>
    <rPh sb="3" eb="4">
      <t>ブン</t>
    </rPh>
    <phoneticPr fontId="4"/>
  </si>
  <si>
    <t>(ｱｽ)</t>
  </si>
  <si>
    <t>(ｱｼ)</t>
  </si>
  <si>
    <t>病院事業債（災害拠点上乗せ分を含む）</t>
    <rPh sb="0" eb="2">
      <t>ビョウイン</t>
    </rPh>
    <rPh sb="2" eb="5">
      <t>ジギョウサイ</t>
    </rPh>
    <rPh sb="6" eb="8">
      <t>サイガイ</t>
    </rPh>
    <rPh sb="8" eb="10">
      <t>キョテン</t>
    </rPh>
    <rPh sb="10" eb="12">
      <t>ウワノ</t>
    </rPh>
    <rPh sb="13" eb="14">
      <t>ブン</t>
    </rPh>
    <rPh sb="15" eb="16">
      <t>フク</t>
    </rPh>
    <phoneticPr fontId="2"/>
  </si>
  <si>
    <t>保健衛生費</t>
    <rPh sb="0" eb="2">
      <t>ホケン</t>
    </rPh>
    <rPh sb="2" eb="4">
      <t>エイセイ</t>
    </rPh>
    <rPh sb="4" eb="5">
      <t>ヒ</t>
    </rPh>
    <phoneticPr fontId="4"/>
  </si>
  <si>
    <t>　（一般会計で運営している病院、介護老人保健施設等）は、対象とならないものであること。</t>
  </si>
  <si>
    <t xml:space="preserve">  に着手した継続事業を除く。）病院事業債について記入すること。</t>
    <rPh sb="12" eb="13">
      <t>ノゾ</t>
    </rPh>
    <phoneticPr fontId="2"/>
  </si>
  <si>
    <t xml:space="preserve">  第７、１、（２）に該当する事業で、平成１４年度に許可を受けた（平成13年度以前に基本設計等</t>
    <rPh sb="26" eb="28">
      <t>キョカ</t>
    </rPh>
    <rPh sb="29" eb="30">
      <t>ウ</t>
    </rPh>
    <phoneticPr fontId="2"/>
  </si>
  <si>
    <t>　に係る上乗せ措置分については、（Ｍ）×１/3の算式により記入すること。</t>
    <rPh sb="24" eb="26">
      <t>サンシキ</t>
    </rPh>
    <rPh sb="29" eb="31">
      <t>キニュウ</t>
    </rPh>
    <phoneticPr fontId="2"/>
  </si>
  <si>
    <t>６　（Ｎ）欄は（Ｍ）×2/3の算式により算出し記入すること。ただし、災害拠点病院の施設整備事業</t>
    <rPh sb="5" eb="6">
      <t>ラン</t>
    </rPh>
    <rPh sb="15" eb="17">
      <t>サンシキ</t>
    </rPh>
    <rPh sb="20" eb="22">
      <t>サンシュツ</t>
    </rPh>
    <rPh sb="23" eb="25">
      <t>キニュウ</t>
    </rPh>
    <phoneticPr fontId="2"/>
  </si>
  <si>
    <t>　「水道水源開発施設施設整備費補助金」の対象となった事業が該当するものであること。</t>
    <rPh sb="20" eb="22">
      <t>タイショウ</t>
    </rPh>
    <rPh sb="26" eb="28">
      <t>ジギョウ</t>
    </rPh>
    <rPh sb="29" eb="31">
      <t>ガイトウ</t>
    </rPh>
    <phoneticPr fontId="2"/>
  </si>
  <si>
    <t>　第１、５（２）に定める操出基準に該当する事業について記入すること。昭和42年度以降</t>
    <rPh sb="1" eb="2">
      <t>ダイ</t>
    </rPh>
    <rPh sb="9" eb="10">
      <t>サダ</t>
    </rPh>
    <rPh sb="12" eb="14">
      <t>クリダシ</t>
    </rPh>
    <rPh sb="14" eb="16">
      <t>キジュン</t>
    </rPh>
    <rPh sb="27" eb="29">
      <t>キニュウ</t>
    </rPh>
    <rPh sb="34" eb="36">
      <t>ショウワ</t>
    </rPh>
    <rPh sb="38" eb="40">
      <t>ネンド</t>
    </rPh>
    <rPh sb="40" eb="42">
      <t>イコウ</t>
    </rPh>
    <phoneticPr fontId="2"/>
  </si>
  <si>
    <t>（注）</t>
    <rPh sb="1" eb="2">
      <t>チュウ</t>
    </rPh>
    <phoneticPr fontId="2"/>
  </si>
  <si>
    <t>高齢者保健福祉費合計</t>
    <rPh sb="0" eb="3">
      <t>コウレイシャ</t>
    </rPh>
    <rPh sb="3" eb="5">
      <t>ホケン</t>
    </rPh>
    <rPh sb="5" eb="8">
      <t>フクシヒ</t>
    </rPh>
    <rPh sb="8" eb="10">
      <t>ゴウケイ</t>
    </rPh>
    <phoneticPr fontId="4"/>
  </si>
  <si>
    <t>清掃費合計</t>
    <rPh sb="0" eb="3">
      <t>セイソウヒ</t>
    </rPh>
    <rPh sb="3" eb="5">
      <t>ゴウケイ</t>
    </rPh>
    <phoneticPr fontId="4"/>
  </si>
  <si>
    <t>都市基盤整備公団等の立替施行に係る立替金</t>
    <rPh sb="0" eb="2">
      <t>トシ</t>
    </rPh>
    <rPh sb="2" eb="4">
      <t>キバン</t>
    </rPh>
    <rPh sb="4" eb="6">
      <t>セイビ</t>
    </rPh>
    <rPh sb="6" eb="8">
      <t>コウダン</t>
    </rPh>
    <rPh sb="8" eb="9">
      <t>トウ</t>
    </rPh>
    <rPh sb="10" eb="12">
      <t>タテカエ</t>
    </rPh>
    <rPh sb="12" eb="14">
      <t>セコウ</t>
    </rPh>
    <rPh sb="15" eb="16">
      <t>カカ</t>
    </rPh>
    <rPh sb="17" eb="19">
      <t>タテカエ</t>
    </rPh>
    <rPh sb="19" eb="20">
      <t>キン</t>
    </rPh>
    <phoneticPr fontId="4"/>
  </si>
  <si>
    <t>20年度（３０％分）</t>
    <rPh sb="2" eb="4">
      <t>ネンド</t>
    </rPh>
    <phoneticPr fontId="4"/>
  </si>
  <si>
    <t>20年度（５０％分）</t>
    <rPh sb="2" eb="4">
      <t>ネンド</t>
    </rPh>
    <phoneticPr fontId="4"/>
  </si>
  <si>
    <t>19年度（３０％分）</t>
    <rPh sb="2" eb="4">
      <t>ネンド</t>
    </rPh>
    <phoneticPr fontId="4"/>
  </si>
  <si>
    <t>19年度（５０％分）</t>
    <rPh sb="2" eb="4">
      <t>ネンド</t>
    </rPh>
    <phoneticPr fontId="4"/>
  </si>
  <si>
    <t>18年度（３０％分）</t>
    <rPh sb="2" eb="4">
      <t>ネンド</t>
    </rPh>
    <phoneticPr fontId="4"/>
  </si>
  <si>
    <t>18年度（５０％分）</t>
    <rPh sb="2" eb="4">
      <t>ネンド</t>
    </rPh>
    <phoneticPr fontId="4"/>
  </si>
  <si>
    <t>17年度（３０％分）</t>
    <rPh sb="2" eb="4">
      <t>ネンド</t>
    </rPh>
    <phoneticPr fontId="4"/>
  </si>
  <si>
    <t>17年度（５０％分）</t>
    <rPh sb="2" eb="4">
      <t>ネンド</t>
    </rPh>
    <phoneticPr fontId="4"/>
  </si>
  <si>
    <t>16年度（３０％分）</t>
    <rPh sb="2" eb="4">
      <t>ネンド</t>
    </rPh>
    <phoneticPr fontId="4"/>
  </si>
  <si>
    <t>16年度（５０％分）</t>
    <rPh sb="2" eb="4">
      <t>ネンド</t>
    </rPh>
    <phoneticPr fontId="4"/>
  </si>
  <si>
    <t>清掃事業に係る地方債</t>
    <rPh sb="0" eb="2">
      <t>セイソウ</t>
    </rPh>
    <rPh sb="2" eb="4">
      <t>ジギョウ</t>
    </rPh>
    <rPh sb="5" eb="6">
      <t>カカ</t>
    </rPh>
    <rPh sb="7" eb="10">
      <t>チホウサイ</t>
    </rPh>
    <phoneticPr fontId="4"/>
  </si>
  <si>
    <t>清掃費</t>
    <rPh sb="0" eb="2">
      <t>セイソウ</t>
    </rPh>
    <rPh sb="2" eb="3">
      <t>ヒ</t>
    </rPh>
    <phoneticPr fontId="4"/>
  </si>
  <si>
    <t>事業費補正対象率</t>
    <rPh sb="0" eb="3">
      <t>ジギョウヒ</t>
    </rPh>
    <rPh sb="3" eb="5">
      <t>ホセイ</t>
    </rPh>
    <rPh sb="5" eb="7">
      <t>タイショウ</t>
    </rPh>
    <rPh sb="7" eb="8">
      <t>リツ</t>
    </rPh>
    <phoneticPr fontId="4"/>
  </si>
  <si>
    <t>(元金分）</t>
    <rPh sb="1" eb="3">
      <t>ガンキン</t>
    </rPh>
    <rPh sb="3" eb="4">
      <t>ブン</t>
    </rPh>
    <phoneticPr fontId="4"/>
  </si>
  <si>
    <t>事業費補正対象率</t>
    <rPh sb="0" eb="2">
      <t>ジギョウ</t>
    </rPh>
    <rPh sb="2" eb="3">
      <t>ヒ</t>
    </rPh>
    <rPh sb="3" eb="5">
      <t>ホセイ</t>
    </rPh>
    <rPh sb="5" eb="7">
      <t>タイショウ</t>
    </rPh>
    <rPh sb="7" eb="8">
      <t>リツ</t>
    </rPh>
    <phoneticPr fontId="4"/>
  </si>
  <si>
    <t>（３）平成14年度以降償還開始分のうちダム以外に係るもの</t>
    <rPh sb="3" eb="5">
      <t>ヘイセイ</t>
    </rPh>
    <rPh sb="7" eb="9">
      <t>ネンド</t>
    </rPh>
    <rPh sb="9" eb="11">
      <t>イコウ</t>
    </rPh>
    <rPh sb="11" eb="13">
      <t>ショウカン</t>
    </rPh>
    <rPh sb="13" eb="15">
      <t>カイシ</t>
    </rPh>
    <rPh sb="15" eb="16">
      <t>ブン</t>
    </rPh>
    <rPh sb="21" eb="23">
      <t>イガイ</t>
    </rPh>
    <rPh sb="24" eb="25">
      <t>カカ</t>
    </rPh>
    <phoneticPr fontId="4"/>
  </si>
  <si>
    <t>（２）平成14年度以降償還開始分のうちダムに係るもの</t>
    <rPh sb="3" eb="5">
      <t>ヘイセイ</t>
    </rPh>
    <rPh sb="7" eb="9">
      <t>ネンド</t>
    </rPh>
    <rPh sb="9" eb="11">
      <t>イコウ</t>
    </rPh>
    <rPh sb="11" eb="13">
      <t>ショウカン</t>
    </rPh>
    <rPh sb="13" eb="15">
      <t>カイシ</t>
    </rPh>
    <rPh sb="15" eb="16">
      <t>ブン</t>
    </rPh>
    <rPh sb="22" eb="23">
      <t>カカ</t>
    </rPh>
    <phoneticPr fontId="4"/>
  </si>
  <si>
    <t>（１）平成13年度以前償還開始分</t>
    <rPh sb="3" eb="5">
      <t>ヘイセイ</t>
    </rPh>
    <rPh sb="7" eb="9">
      <t>ネンド</t>
    </rPh>
    <rPh sb="9" eb="11">
      <t>イゼン</t>
    </rPh>
    <rPh sb="11" eb="13">
      <t>ショウカン</t>
    </rPh>
    <rPh sb="13" eb="15">
      <t>カイシ</t>
    </rPh>
    <rPh sb="15" eb="16">
      <t>ブン</t>
    </rPh>
    <phoneticPr fontId="4"/>
  </si>
  <si>
    <t>国営等土地改良事業に係る地方負担額</t>
    <rPh sb="0" eb="2">
      <t>コクエイ</t>
    </rPh>
    <rPh sb="2" eb="3">
      <t>トウ</t>
    </rPh>
    <rPh sb="3" eb="5">
      <t>トチ</t>
    </rPh>
    <rPh sb="5" eb="7">
      <t>カイリョウ</t>
    </rPh>
    <rPh sb="7" eb="9">
      <t>ジギョウ</t>
    </rPh>
    <rPh sb="10" eb="11">
      <t>カカ</t>
    </rPh>
    <rPh sb="12" eb="14">
      <t>チホウ</t>
    </rPh>
    <rPh sb="14" eb="16">
      <t>フタン</t>
    </rPh>
    <rPh sb="16" eb="17">
      <t>ガク</t>
    </rPh>
    <phoneticPr fontId="4"/>
  </si>
  <si>
    <t>農業行政費合計</t>
    <rPh sb="0" eb="2">
      <t>ノウギョウ</t>
    </rPh>
    <rPh sb="2" eb="4">
      <t>ギョウセイ</t>
    </rPh>
    <rPh sb="4" eb="5">
      <t>ヒ</t>
    </rPh>
    <rPh sb="5" eb="7">
      <t>ゴウケイ</t>
    </rPh>
    <phoneticPr fontId="4"/>
  </si>
  <si>
    <t>許可年度</t>
    <rPh sb="0" eb="2">
      <t>キョカ</t>
    </rPh>
    <rPh sb="2" eb="3">
      <t>トシ</t>
    </rPh>
    <rPh sb="3" eb="4">
      <t>ド</t>
    </rPh>
    <phoneticPr fontId="4"/>
  </si>
  <si>
    <t>林野水産行政費合計</t>
    <rPh sb="0" eb="2">
      <t>リンヤ</t>
    </rPh>
    <rPh sb="2" eb="4">
      <t>スイサン</t>
    </rPh>
    <rPh sb="4" eb="6">
      <t>ギョウセイ</t>
    </rPh>
    <rPh sb="6" eb="7">
      <t>ヒ</t>
    </rPh>
    <rPh sb="7" eb="9">
      <t>ゴウケイ</t>
    </rPh>
    <phoneticPr fontId="4"/>
  </si>
  <si>
    <t>地域振興費(人口)･その１計</t>
    <rPh sb="0" eb="2">
      <t>チイキ</t>
    </rPh>
    <rPh sb="2" eb="4">
      <t>シンコウ</t>
    </rPh>
    <rPh sb="4" eb="5">
      <t>ヒ</t>
    </rPh>
    <rPh sb="6" eb="8">
      <t>ジンコウ</t>
    </rPh>
    <rPh sb="13" eb="14">
      <t>ケイ</t>
    </rPh>
    <phoneticPr fontId="4"/>
  </si>
  <si>
    <t>（うち、「行政コスト合理化事業」以外分）</t>
    <rPh sb="5" eb="7">
      <t>ギョウセイ</t>
    </rPh>
    <rPh sb="10" eb="13">
      <t>ゴウリカ</t>
    </rPh>
    <rPh sb="13" eb="15">
      <t>ジギョウ</t>
    </rPh>
    <rPh sb="16" eb="18">
      <t>イガイ</t>
    </rPh>
    <rPh sb="18" eb="19">
      <t>ブン</t>
    </rPh>
    <phoneticPr fontId="4"/>
  </si>
  <si>
    <t>合併特例事業債（市町村合併推進事業分）（合併新法に係る事業分）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シン</t>
    </rPh>
    <rPh sb="23" eb="24">
      <t>ホウ</t>
    </rPh>
    <rPh sb="25" eb="26">
      <t>カカ</t>
    </rPh>
    <rPh sb="27" eb="29">
      <t>ジギョウ</t>
    </rPh>
    <rPh sb="29" eb="30">
      <t>ブン</t>
    </rPh>
    <phoneticPr fontId="4"/>
  </si>
  <si>
    <t>（うち、「行政コスト合理化事業」分）</t>
    <rPh sb="5" eb="7">
      <t>ギョウセイ</t>
    </rPh>
    <rPh sb="10" eb="13">
      <t>ゴウリカ</t>
    </rPh>
    <rPh sb="13" eb="15">
      <t>ジギョウ</t>
    </rPh>
    <rPh sb="16" eb="17">
      <t>ブン</t>
    </rPh>
    <phoneticPr fontId="4"/>
  </si>
  <si>
    <t>合併特例事業債（市町村合併推進事業分）（合併旧法に係る事業分）</t>
    <rPh sb="0" eb="2">
      <t>ガッペイ</t>
    </rPh>
    <rPh sb="2" eb="4">
      <t>トクレイ</t>
    </rPh>
    <rPh sb="4" eb="7">
      <t>ジギョウサイ</t>
    </rPh>
    <rPh sb="8" eb="11">
      <t>シチョウソン</t>
    </rPh>
    <rPh sb="11" eb="13">
      <t>ガッペイ</t>
    </rPh>
    <rPh sb="13" eb="15">
      <t>スイシン</t>
    </rPh>
    <rPh sb="15" eb="17">
      <t>ジギョウ</t>
    </rPh>
    <rPh sb="17" eb="18">
      <t>ブン</t>
    </rPh>
    <rPh sb="20" eb="22">
      <t>ガッペイ</t>
    </rPh>
    <rPh sb="22" eb="23">
      <t>キュウ</t>
    </rPh>
    <rPh sb="23" eb="24">
      <t>ホウ</t>
    </rPh>
    <rPh sb="25" eb="26">
      <t>カカ</t>
    </rPh>
    <rPh sb="27" eb="29">
      <t>ジギョウ</t>
    </rPh>
    <rPh sb="29" eb="30">
      <t>ブン</t>
    </rPh>
    <phoneticPr fontId="4"/>
  </si>
  <si>
    <t>一般単独(一般)事業債（中心市街地再活性化等特別対策事業分）</t>
    <rPh sb="0" eb="2">
      <t>イッパン</t>
    </rPh>
    <rPh sb="2" eb="4">
      <t>タンドク</t>
    </rPh>
    <rPh sb="5" eb="7">
      <t>イッパン</t>
    </rPh>
    <rPh sb="8" eb="11">
      <t>ジギョウサイ</t>
    </rPh>
    <rPh sb="12" eb="14">
      <t>チュウシン</t>
    </rPh>
    <rPh sb="14" eb="17">
      <t>シガイチ</t>
    </rPh>
    <rPh sb="17" eb="18">
      <t>サイ</t>
    </rPh>
    <rPh sb="18" eb="21">
      <t>カッセイカ</t>
    </rPh>
    <rPh sb="21" eb="22">
      <t>トウ</t>
    </rPh>
    <rPh sb="22" eb="24">
      <t>トクベツ</t>
    </rPh>
    <rPh sb="24" eb="26">
      <t>タイサク</t>
    </rPh>
    <rPh sb="26" eb="28">
      <t>ジギョウ</t>
    </rPh>
    <rPh sb="28" eb="29">
      <t>ブン</t>
    </rPh>
    <phoneticPr fontId="4"/>
  </si>
  <si>
    <t>一般単独(一般)事業債（地方拠点都市整備事業分）</t>
    <rPh sb="0" eb="2">
      <t>イッパン</t>
    </rPh>
    <rPh sb="2" eb="4">
      <t>タンドク</t>
    </rPh>
    <rPh sb="5" eb="7">
      <t>イッパン</t>
    </rPh>
    <rPh sb="8" eb="11">
      <t>ジギョウサイ</t>
    </rPh>
    <rPh sb="12" eb="14">
      <t>チホウ</t>
    </rPh>
    <rPh sb="14" eb="16">
      <t>キョテン</t>
    </rPh>
    <rPh sb="16" eb="18">
      <t>トシ</t>
    </rPh>
    <rPh sb="18" eb="20">
      <t>セイビ</t>
    </rPh>
    <rPh sb="20" eb="23">
      <t>ジギョウブン</t>
    </rPh>
    <phoneticPr fontId="4"/>
  </si>
  <si>
    <t>一般単独(一般)事業債（半島振興道路整備事業分）</t>
    <rPh sb="0" eb="2">
      <t>イッパン</t>
    </rPh>
    <rPh sb="2" eb="4">
      <t>タンドク</t>
    </rPh>
    <rPh sb="5" eb="7">
      <t>イッパン</t>
    </rPh>
    <rPh sb="8" eb="11">
      <t>ジギョウサイ</t>
    </rPh>
    <rPh sb="12" eb="14">
      <t>ハントウ</t>
    </rPh>
    <rPh sb="14" eb="16">
      <t>シンコウ</t>
    </rPh>
    <rPh sb="16" eb="18">
      <t>ドウロ</t>
    </rPh>
    <rPh sb="18" eb="20">
      <t>セイビ</t>
    </rPh>
    <rPh sb="20" eb="23">
      <t>ジギョウブン</t>
    </rPh>
    <phoneticPr fontId="4"/>
  </si>
  <si>
    <t>日本新生緊急基盤整備事業債</t>
    <rPh sb="0" eb="2">
      <t>ニホン</t>
    </rPh>
    <rPh sb="2" eb="4">
      <t>シンセイ</t>
    </rPh>
    <rPh sb="4" eb="6">
      <t>キンキュウ</t>
    </rPh>
    <rPh sb="6" eb="8">
      <t>キバン</t>
    </rPh>
    <rPh sb="8" eb="10">
      <t>セイビ</t>
    </rPh>
    <rPh sb="10" eb="13">
      <t>ジギョウサイ</t>
    </rPh>
    <phoneticPr fontId="4"/>
  </si>
  <si>
    <t>(旧)地域総合整備事業債分(特別分)（財源対策債分）</t>
    <rPh sb="1" eb="2">
      <t>キュウ</t>
    </rPh>
    <rPh sb="3" eb="5">
      <t>チイキ</t>
    </rPh>
    <rPh sb="5" eb="7">
      <t>ソウゴウ</t>
    </rPh>
    <rPh sb="7" eb="9">
      <t>セイビ</t>
    </rPh>
    <rPh sb="9" eb="12">
      <t>ジギョウサイ</t>
    </rPh>
    <rPh sb="12" eb="13">
      <t>ブン</t>
    </rPh>
    <rPh sb="14" eb="16">
      <t>トクベツ</t>
    </rPh>
    <rPh sb="16" eb="17">
      <t>ブン</t>
    </rPh>
    <rPh sb="19" eb="21">
      <t>ザイゲン</t>
    </rPh>
    <rPh sb="21" eb="23">
      <t>タイサク</t>
    </rPh>
    <rPh sb="23" eb="24">
      <t>サイ</t>
    </rPh>
    <rPh sb="24" eb="25">
      <t>ブン</t>
    </rPh>
    <phoneticPr fontId="4"/>
  </si>
  <si>
    <t>(旧)地域総合整備事業債分(特別分)</t>
    <rPh sb="1" eb="2">
      <t>キュウ</t>
    </rPh>
    <rPh sb="3" eb="5">
      <t>チイキ</t>
    </rPh>
    <rPh sb="5" eb="7">
      <t>ソウゴウ</t>
    </rPh>
    <rPh sb="7" eb="9">
      <t>セイビ</t>
    </rPh>
    <rPh sb="9" eb="12">
      <t>ジギョウサイ</t>
    </rPh>
    <rPh sb="12" eb="13">
      <t>ブン</t>
    </rPh>
    <rPh sb="14" eb="16">
      <t>トクベツ</t>
    </rPh>
    <rPh sb="16" eb="17">
      <t>ブン</t>
    </rPh>
    <phoneticPr fontId="4"/>
  </si>
  <si>
    <t>地域活性化事業債（財源対策債分）</t>
    <rPh sb="0" eb="2">
      <t>チイキ</t>
    </rPh>
    <rPh sb="2" eb="5">
      <t>カッセイカ</t>
    </rPh>
    <rPh sb="5" eb="8">
      <t>ジギョウサイ</t>
    </rPh>
    <rPh sb="9" eb="11">
      <t>ザイゲン</t>
    </rPh>
    <rPh sb="11" eb="13">
      <t>タイサク</t>
    </rPh>
    <rPh sb="13" eb="14">
      <t>サイ</t>
    </rPh>
    <rPh sb="14" eb="15">
      <t>ブン</t>
    </rPh>
    <phoneticPr fontId="4"/>
  </si>
  <si>
    <t>地域活性化事業債</t>
    <rPh sb="0" eb="2">
      <t>チイキ</t>
    </rPh>
    <rPh sb="2" eb="5">
      <t>カッセイカ</t>
    </rPh>
    <rPh sb="5" eb="8">
      <t>ジギョウサイ</t>
    </rPh>
    <phoneticPr fontId="4"/>
  </si>
  <si>
    <t>地域振興費（人口）・その１</t>
    <rPh sb="0" eb="2">
      <t>チイキ</t>
    </rPh>
    <rPh sb="2" eb="5">
      <t>シンコウヒ</t>
    </rPh>
    <rPh sb="6" eb="8">
      <t>ジンコウ</t>
    </rPh>
    <phoneticPr fontId="4"/>
  </si>
  <si>
    <t>地域振興費合計</t>
    <rPh sb="0" eb="2">
      <t>チイキ</t>
    </rPh>
    <rPh sb="2" eb="4">
      <t>シンコウ</t>
    </rPh>
    <rPh sb="4" eb="5">
      <t>ヒ</t>
    </rPh>
    <rPh sb="5" eb="6">
      <t>ゴウ</t>
    </rPh>
    <rPh sb="6" eb="7">
      <t>ケイ</t>
    </rPh>
    <phoneticPr fontId="4"/>
  </si>
  <si>
    <t>地域振興費(人口)･その２計</t>
    <rPh sb="0" eb="2">
      <t>チイキ</t>
    </rPh>
    <rPh sb="2" eb="4">
      <t>シンコウ</t>
    </rPh>
    <rPh sb="4" eb="5">
      <t>ヒ</t>
    </rPh>
    <rPh sb="6" eb="8">
      <t>ジンコウ</t>
    </rPh>
    <rPh sb="13" eb="14">
      <t>ケイ</t>
    </rPh>
    <phoneticPr fontId="4"/>
  </si>
  <si>
    <t>消防広域化事業債</t>
    <rPh sb="0" eb="2">
      <t>ショウボウ</t>
    </rPh>
    <rPh sb="2" eb="5">
      <t>コウイキカ</t>
    </rPh>
    <rPh sb="5" eb="8">
      <t>ジギョウサイ</t>
    </rPh>
    <phoneticPr fontId="4"/>
  </si>
  <si>
    <t>石綿対策事業債</t>
    <rPh sb="0" eb="2">
      <t>イシワタ</t>
    </rPh>
    <rPh sb="2" eb="4">
      <t>タイサク</t>
    </rPh>
    <rPh sb="4" eb="7">
      <t>ジギョウサイ</t>
    </rPh>
    <phoneticPr fontId="4"/>
  </si>
  <si>
    <t>産業廃棄物不法投棄対策事業債</t>
    <rPh sb="0" eb="2">
      <t>サンギョウ</t>
    </rPh>
    <rPh sb="2" eb="5">
      <t>ハイキブツ</t>
    </rPh>
    <rPh sb="5" eb="7">
      <t>フホウ</t>
    </rPh>
    <rPh sb="7" eb="9">
      <t>トウキ</t>
    </rPh>
    <rPh sb="9" eb="11">
      <t>タイサク</t>
    </rPh>
    <rPh sb="11" eb="14">
      <t>ジギョウサイ</t>
    </rPh>
    <phoneticPr fontId="4"/>
  </si>
  <si>
    <t>施設整備費
相当額</t>
    <rPh sb="0" eb="2">
      <t>シセツ</t>
    </rPh>
    <rPh sb="2" eb="4">
      <t>セイビ</t>
    </rPh>
    <rPh sb="4" eb="5">
      <t>ヒ</t>
    </rPh>
    <rPh sb="6" eb="9">
      <t>ソウトウガク</t>
    </rPh>
    <phoneticPr fontId="4"/>
  </si>
  <si>
    <t>算入年度</t>
    <rPh sb="0" eb="2">
      <t>サンニュウ</t>
    </rPh>
    <rPh sb="2" eb="4">
      <t>ネンド</t>
    </rPh>
    <phoneticPr fontId="4"/>
  </si>
  <si>
    <t>ＰＦＩ事業に伴う施設整備費相当額</t>
    <rPh sb="3" eb="5">
      <t>ジギョウ</t>
    </rPh>
    <rPh sb="6" eb="7">
      <t>トモナ</t>
    </rPh>
    <rPh sb="8" eb="10">
      <t>シセツ</t>
    </rPh>
    <rPh sb="10" eb="12">
      <t>セイビ</t>
    </rPh>
    <rPh sb="12" eb="13">
      <t>ヒ</t>
    </rPh>
    <rPh sb="13" eb="16">
      <t>ソウトウガク</t>
    </rPh>
    <phoneticPr fontId="4"/>
  </si>
  <si>
    <t>空港整備事業債（２種Ｂ及び３種空港･市町村管理分）</t>
    <rPh sb="0" eb="2">
      <t>クウコウ</t>
    </rPh>
    <rPh sb="2" eb="4">
      <t>セイビ</t>
    </rPh>
    <rPh sb="4" eb="7">
      <t>ジギョウサイ</t>
    </rPh>
    <rPh sb="9" eb="10">
      <t>シュ</t>
    </rPh>
    <rPh sb="11" eb="12">
      <t>オヨ</t>
    </rPh>
    <rPh sb="14" eb="15">
      <t>シュ</t>
    </rPh>
    <rPh sb="15" eb="17">
      <t>クウコウ</t>
    </rPh>
    <rPh sb="18" eb="21">
      <t>シチョウソン</t>
    </rPh>
    <rPh sb="21" eb="23">
      <t>カンリ</t>
    </rPh>
    <rPh sb="23" eb="24">
      <t>ブン</t>
    </rPh>
    <phoneticPr fontId="4"/>
  </si>
  <si>
    <t>空港整備事業債（３種･市町村負担分）</t>
    <rPh sb="0" eb="2">
      <t>クウコウ</t>
    </rPh>
    <rPh sb="2" eb="4">
      <t>セイビ</t>
    </rPh>
    <rPh sb="4" eb="7">
      <t>ジギョウサイ</t>
    </rPh>
    <rPh sb="9" eb="10">
      <t>シュ</t>
    </rPh>
    <rPh sb="11" eb="14">
      <t>シチョウソン</t>
    </rPh>
    <rPh sb="14" eb="17">
      <t>フタンブン</t>
    </rPh>
    <phoneticPr fontId="4"/>
  </si>
  <si>
    <t>空港整備事業債（２種Ｂ空港･市町村負担分）</t>
    <rPh sb="0" eb="2">
      <t>クウコウ</t>
    </rPh>
    <rPh sb="2" eb="4">
      <t>セイビ</t>
    </rPh>
    <rPh sb="4" eb="7">
      <t>ジギョウサイ</t>
    </rPh>
    <rPh sb="9" eb="10">
      <t>シュ</t>
    </rPh>
    <rPh sb="11" eb="13">
      <t>クウコウ</t>
    </rPh>
    <rPh sb="14" eb="17">
      <t>シチョウソン</t>
    </rPh>
    <rPh sb="17" eb="20">
      <t>フタンブン</t>
    </rPh>
    <phoneticPr fontId="4"/>
  </si>
  <si>
    <t>空港整備事業債（２種Ａ空港･市町村負担分）</t>
    <rPh sb="0" eb="2">
      <t>クウコウ</t>
    </rPh>
    <rPh sb="2" eb="4">
      <t>セイビ</t>
    </rPh>
    <rPh sb="4" eb="7">
      <t>ジギョウサイ</t>
    </rPh>
    <rPh sb="9" eb="10">
      <t>シュ</t>
    </rPh>
    <rPh sb="11" eb="13">
      <t>クウコウ</t>
    </rPh>
    <rPh sb="14" eb="17">
      <t>シチョウソン</t>
    </rPh>
    <rPh sb="17" eb="20">
      <t>フタンブン</t>
    </rPh>
    <phoneticPr fontId="4"/>
  </si>
  <si>
    <t>沖縄北部特別振興対策事業債</t>
    <rPh sb="0" eb="2">
      <t>オキナワ</t>
    </rPh>
    <rPh sb="2" eb="4">
      <t>ホクブ</t>
    </rPh>
    <rPh sb="4" eb="6">
      <t>トクベツ</t>
    </rPh>
    <rPh sb="6" eb="8">
      <t>シンコウ</t>
    </rPh>
    <rPh sb="8" eb="10">
      <t>タイサク</t>
    </rPh>
    <rPh sb="10" eb="13">
      <t>ジギョウサイ</t>
    </rPh>
    <phoneticPr fontId="4"/>
  </si>
  <si>
    <t>沖縄米軍基地所在市町村活性化特別事業債</t>
    <rPh sb="0" eb="2">
      <t>オキナワ</t>
    </rPh>
    <rPh sb="2" eb="4">
      <t>ベイグン</t>
    </rPh>
    <rPh sb="4" eb="6">
      <t>キチ</t>
    </rPh>
    <rPh sb="6" eb="8">
      <t>ショザイ</t>
    </rPh>
    <rPh sb="8" eb="11">
      <t>シチョウソン</t>
    </rPh>
    <rPh sb="11" eb="14">
      <t>カッセイカ</t>
    </rPh>
    <rPh sb="14" eb="16">
      <t>トクベツ</t>
    </rPh>
    <rPh sb="16" eb="19">
      <t>ジギョウサイ</t>
    </rPh>
    <phoneticPr fontId="4"/>
  </si>
  <si>
    <t>緊急防災基盤整備事業債</t>
    <rPh sb="0" eb="2">
      <t>キンキュウ</t>
    </rPh>
    <rPh sb="2" eb="4">
      <t>ボウサイ</t>
    </rPh>
    <rPh sb="4" eb="6">
      <t>キバン</t>
    </rPh>
    <rPh sb="6" eb="8">
      <t>セイビ</t>
    </rPh>
    <rPh sb="8" eb="11">
      <t>ジギョウサイ</t>
    </rPh>
    <phoneticPr fontId="4"/>
  </si>
  <si>
    <t>地域振興費（人口）･その２</t>
    <rPh sb="0" eb="2">
      <t>チイキ</t>
    </rPh>
    <rPh sb="2" eb="5">
      <t>シンコウヒ</t>
    </rPh>
    <rPh sb="6" eb="8">
      <t>ジンコウ</t>
    </rPh>
    <phoneticPr fontId="4"/>
  </si>
  <si>
    <t>地域振興費(面積)合計</t>
    <rPh sb="0" eb="2">
      <t>チイキ</t>
    </rPh>
    <rPh sb="2" eb="4">
      <t>シンコウ</t>
    </rPh>
    <rPh sb="4" eb="5">
      <t>ヒ</t>
    </rPh>
    <rPh sb="6" eb="8">
      <t>メンセキ</t>
    </rPh>
    <rPh sb="9" eb="11">
      <t>ゴウケイ</t>
    </rPh>
    <phoneticPr fontId="4"/>
  </si>
  <si>
    <t>特定治水施設事業債</t>
    <rPh sb="0" eb="2">
      <t>トクテイ</t>
    </rPh>
    <rPh sb="2" eb="4">
      <t>チスイ</t>
    </rPh>
    <rPh sb="4" eb="6">
      <t>シセツ</t>
    </rPh>
    <rPh sb="6" eb="9">
      <t>ジギョウサイ</t>
    </rPh>
    <phoneticPr fontId="4"/>
  </si>
  <si>
    <t>河川等関連公共施設整備促進事業債</t>
    <rPh sb="0" eb="2">
      <t>カセン</t>
    </rPh>
    <rPh sb="2" eb="3">
      <t>トウ</t>
    </rPh>
    <rPh sb="3" eb="5">
      <t>カンレン</t>
    </rPh>
    <rPh sb="5" eb="7">
      <t>コウキョウ</t>
    </rPh>
    <rPh sb="7" eb="9">
      <t>シセツ</t>
    </rPh>
    <rPh sb="9" eb="11">
      <t>セイビ</t>
    </rPh>
    <rPh sb="11" eb="13">
      <t>ソクシン</t>
    </rPh>
    <rPh sb="13" eb="16">
      <t>ジギョウサイ</t>
    </rPh>
    <phoneticPr fontId="4"/>
  </si>
  <si>
    <t>地域振興費・面積</t>
    <rPh sb="0" eb="2">
      <t>チイキ</t>
    </rPh>
    <rPh sb="2" eb="5">
      <t>シンコウヒ</t>
    </rPh>
    <rPh sb="6" eb="8">
      <t>メンセキ</t>
    </rPh>
    <phoneticPr fontId="4"/>
  </si>
  <si>
    <t>指数</t>
    <rPh sb="0" eb="2">
      <t>シスウ</t>
    </rPh>
    <phoneticPr fontId="2"/>
  </si>
  <si>
    <t>定数</t>
    <rPh sb="0" eb="2">
      <t>テイスウ</t>
    </rPh>
    <phoneticPr fontId="2"/>
  </si>
  <si>
    <t>乗率</t>
    <rPh sb="0" eb="2">
      <t>ジョウリツ</t>
    </rPh>
    <phoneticPr fontId="2"/>
  </si>
  <si>
    <t>（３）財政力補正係数の算出</t>
    <rPh sb="3" eb="6">
      <t>ザイセイリョク</t>
    </rPh>
    <rPh sb="6" eb="8">
      <t>ホセイ</t>
    </rPh>
    <rPh sb="8" eb="10">
      <t>ケイスウ</t>
    </rPh>
    <rPh sb="11" eb="13">
      <t>サンシュツ</t>
    </rPh>
    <phoneticPr fontId="2"/>
  </si>
  <si>
    <t>βは小数点以下3位未満四捨五入</t>
    <rPh sb="2" eb="5">
      <t>ショウスウテン</t>
    </rPh>
    <rPh sb="5" eb="7">
      <t>イカ</t>
    </rPh>
    <rPh sb="8" eb="9">
      <t>イ</t>
    </rPh>
    <rPh sb="9" eb="11">
      <t>ミマン</t>
    </rPh>
    <rPh sb="11" eb="15">
      <t>シシャゴニュウ</t>
    </rPh>
    <phoneticPr fontId="2"/>
  </si>
  <si>
    <t>5,000超</t>
    <rPh sb="5" eb="6">
      <t>チョウ</t>
    </rPh>
    <phoneticPr fontId="2"/>
  </si>
  <si>
    <t>4,000超5,000以下</t>
    <rPh sb="5" eb="6">
      <t>チョウ</t>
    </rPh>
    <rPh sb="11" eb="13">
      <t>イカ</t>
    </rPh>
    <phoneticPr fontId="2"/>
  </si>
  <si>
    <t>3,500超4,000以下</t>
    <rPh sb="5" eb="6">
      <t>チョウ</t>
    </rPh>
    <rPh sb="11" eb="13">
      <t>イカ</t>
    </rPh>
    <phoneticPr fontId="2"/>
  </si>
  <si>
    <t>3,000超3,500以下</t>
    <rPh sb="5" eb="6">
      <t>チョウ</t>
    </rPh>
    <rPh sb="11" eb="13">
      <t>イカ</t>
    </rPh>
    <phoneticPr fontId="2"/>
  </si>
  <si>
    <t>2,500超3,000以下</t>
    <rPh sb="5" eb="6">
      <t>チョウ</t>
    </rPh>
    <rPh sb="11" eb="13">
      <t>イカ</t>
    </rPh>
    <phoneticPr fontId="2"/>
  </si>
  <si>
    <t>2,000超2,500以下</t>
    <rPh sb="5" eb="6">
      <t>チョウ</t>
    </rPh>
    <rPh sb="11" eb="13">
      <t>イカ</t>
    </rPh>
    <phoneticPr fontId="2"/>
  </si>
  <si>
    <t>1,500超2,000以下</t>
    <rPh sb="5" eb="6">
      <t>チョウ</t>
    </rPh>
    <rPh sb="11" eb="13">
      <t>イカ</t>
    </rPh>
    <phoneticPr fontId="2"/>
  </si>
  <si>
    <t>1,000超1,500以下</t>
    <rPh sb="5" eb="6">
      <t>チョウ</t>
    </rPh>
    <rPh sb="11" eb="13">
      <t>イカ</t>
    </rPh>
    <phoneticPr fontId="2"/>
  </si>
  <si>
    <t>７００超1,000以下</t>
    <rPh sb="3" eb="4">
      <t>チョウ</t>
    </rPh>
    <rPh sb="9" eb="11">
      <t>イカ</t>
    </rPh>
    <phoneticPr fontId="2"/>
  </si>
  <si>
    <t>５００超７００以下</t>
    <rPh sb="3" eb="4">
      <t>チョウ</t>
    </rPh>
    <rPh sb="7" eb="9">
      <t>イカ</t>
    </rPh>
    <phoneticPr fontId="2"/>
  </si>
  <si>
    <t>４００超５００以下</t>
    <rPh sb="3" eb="4">
      <t>チョウ</t>
    </rPh>
    <rPh sb="7" eb="9">
      <t>イカ</t>
    </rPh>
    <phoneticPr fontId="2"/>
  </si>
  <si>
    <t>３００超４００以下</t>
    <rPh sb="3" eb="4">
      <t>チョウ</t>
    </rPh>
    <rPh sb="7" eb="9">
      <t>イカ</t>
    </rPh>
    <phoneticPr fontId="2"/>
  </si>
  <si>
    <t>２００超３００以下</t>
    <rPh sb="3" eb="4">
      <t>チョウ</t>
    </rPh>
    <rPh sb="7" eb="9">
      <t>イカ</t>
    </rPh>
    <phoneticPr fontId="2"/>
  </si>
  <si>
    <t>１００超２００以下</t>
    <rPh sb="3" eb="4">
      <t>チョウ</t>
    </rPh>
    <rPh sb="7" eb="9">
      <t>イカ</t>
    </rPh>
    <phoneticPr fontId="2"/>
  </si>
  <si>
    <t>１００以下</t>
    <rPh sb="3" eb="5">
      <t>イカ</t>
    </rPh>
    <phoneticPr fontId="2"/>
  </si>
  <si>
    <t>財政力補正係数
β＝e/a</t>
    <rPh sb="0" eb="3">
      <t>ザイセイリョク</t>
    </rPh>
    <rPh sb="3" eb="5">
      <t>ホセイ</t>
    </rPh>
    <rPh sb="5" eb="7">
      <t>ケイスウ</t>
    </rPh>
    <phoneticPr fontId="2"/>
  </si>
  <si>
    <t>e=c-d
端数整理なし</t>
    <rPh sb="6" eb="8">
      <t>ハスウ</t>
    </rPh>
    <rPh sb="8" eb="10">
      <t>セイリ</t>
    </rPh>
    <phoneticPr fontId="2"/>
  </si>
  <si>
    <t>定数
d</t>
    <rPh sb="0" eb="2">
      <t>テイスウ</t>
    </rPh>
    <phoneticPr fontId="2"/>
  </si>
  <si>
    <t>c=a×b
掛け放し</t>
    <rPh sb="6" eb="7">
      <t>カ</t>
    </rPh>
    <rPh sb="8" eb="9">
      <t>ハナ</t>
    </rPh>
    <phoneticPr fontId="2"/>
  </si>
  <si>
    <t>乗率
b</t>
    <rPh sb="0" eb="2">
      <t>ジョウリツ</t>
    </rPh>
    <phoneticPr fontId="2"/>
  </si>
  <si>
    <t>（１）の指数 a の値</t>
    <rPh sb="4" eb="6">
      <t>シスウ</t>
    </rPh>
    <rPh sb="10" eb="11">
      <t>アタイ</t>
    </rPh>
    <phoneticPr fontId="2"/>
  </si>
  <si>
    <t>（２）　財政力補正係数の算出</t>
    <rPh sb="4" eb="7">
      <t>ザイセイリョク</t>
    </rPh>
    <rPh sb="7" eb="9">
      <t>ホセイ</t>
    </rPh>
    <rPh sb="9" eb="11">
      <t>ケイスウ</t>
    </rPh>
    <rPh sb="12" eb="14">
      <t>サンシュツ</t>
    </rPh>
    <phoneticPr fontId="2"/>
  </si>
  <si>
    <t>（小数点以下四捨五入）</t>
    <rPh sb="1" eb="4">
      <t>ショウスウテン</t>
    </rPh>
    <rPh sb="4" eb="6">
      <t>イカ</t>
    </rPh>
    <rPh sb="6" eb="10">
      <t>シシャゴニュウ</t>
    </rPh>
    <phoneticPr fontId="2"/>
  </si>
  <si>
    <t>財政力附表の（ケ）</t>
    <rPh sb="0" eb="3">
      <t>ザイセイリョク</t>
    </rPh>
    <rPh sb="3" eb="5">
      <t>フヒョウ</t>
    </rPh>
    <phoneticPr fontId="2"/>
  </si>
  <si>
    <t>標準財政収入額</t>
    <rPh sb="0" eb="2">
      <t>ヒョウジュン</t>
    </rPh>
    <rPh sb="2" eb="4">
      <t>ザイセイ</t>
    </rPh>
    <rPh sb="4" eb="7">
      <t>シュウニュウガク</t>
    </rPh>
    <phoneticPr fontId="2"/>
  </si>
  <si>
    <t>小災害債（公共土木分）</t>
    <rPh sb="0" eb="1">
      <t>ショウ</t>
    </rPh>
    <rPh sb="1" eb="3">
      <t>サイガイ</t>
    </rPh>
    <rPh sb="3" eb="4">
      <t>サイ</t>
    </rPh>
    <rPh sb="5" eb="7">
      <t>コウキョウ</t>
    </rPh>
    <rPh sb="7" eb="9">
      <t>ドボク</t>
    </rPh>
    <rPh sb="9" eb="10">
      <t>ブン</t>
    </rPh>
    <phoneticPr fontId="2"/>
  </si>
  <si>
    <t>単独復旧事業債</t>
    <rPh sb="0" eb="2">
      <t>タンドク</t>
    </rPh>
    <rPh sb="2" eb="4">
      <t>フッキュウ</t>
    </rPh>
    <rPh sb="4" eb="7">
      <t>ジギョウサイ</t>
    </rPh>
    <phoneticPr fontId="2"/>
  </si>
  <si>
    <t>（１）　指数の算出</t>
    <rPh sb="4" eb="6">
      <t>シスウ</t>
    </rPh>
    <rPh sb="7" eb="9">
      <t>サンシュツ</t>
    </rPh>
    <phoneticPr fontId="2"/>
  </si>
  <si>
    <t>　(災害復旧費　附表)　</t>
    <rPh sb="2" eb="4">
      <t>サイガイ</t>
    </rPh>
    <rPh sb="4" eb="7">
      <t>フッキュウヒ</t>
    </rPh>
    <rPh sb="8" eb="10">
      <t>フヒョウ</t>
    </rPh>
    <phoneticPr fontId="2"/>
  </si>
  <si>
    <t>(ｱ)～(ｹ)
災害復旧費合計</t>
    <rPh sb="8" eb="10">
      <t>サイガイ</t>
    </rPh>
    <rPh sb="10" eb="13">
      <t>フッキュウヒ</t>
    </rPh>
    <rPh sb="13" eb="15">
      <t>ゴウケイ</t>
    </rPh>
    <phoneticPr fontId="2"/>
  </si>
  <si>
    <t>鉱害復旧事業債</t>
    <rPh sb="0" eb="2">
      <t>コウガイ</t>
    </rPh>
    <rPh sb="2" eb="4">
      <t>フッキュウ</t>
    </rPh>
    <rPh sb="4" eb="7">
      <t>ジギョウサイ</t>
    </rPh>
    <phoneticPr fontId="2"/>
  </si>
  <si>
    <t>特殊土壌対策事業債</t>
    <rPh sb="0" eb="2">
      <t>トクシュ</t>
    </rPh>
    <rPh sb="2" eb="4">
      <t>ドジョウ</t>
    </rPh>
    <rPh sb="4" eb="6">
      <t>タイサク</t>
    </rPh>
    <rPh sb="6" eb="9">
      <t>ジギョウサイ</t>
    </rPh>
    <phoneticPr fontId="2"/>
  </si>
  <si>
    <t>激甚災害対策特別緊急事業債</t>
    <rPh sb="0" eb="2">
      <t>ゲキジン</t>
    </rPh>
    <rPh sb="2" eb="4">
      <t>サイガイ</t>
    </rPh>
    <rPh sb="4" eb="6">
      <t>タイサク</t>
    </rPh>
    <rPh sb="6" eb="8">
      <t>トクベツ</t>
    </rPh>
    <rPh sb="8" eb="10">
      <t>キンキュウ</t>
    </rPh>
    <rPh sb="10" eb="12">
      <t>ジギョウ</t>
    </rPh>
    <rPh sb="12" eb="13">
      <t>サイ</t>
    </rPh>
    <phoneticPr fontId="2"/>
  </si>
  <si>
    <t>緊急治山等事業債</t>
    <rPh sb="0" eb="2">
      <t>キンキュウ</t>
    </rPh>
    <rPh sb="2" eb="3">
      <t>オサ</t>
    </rPh>
    <rPh sb="3" eb="4">
      <t>ヤマ</t>
    </rPh>
    <rPh sb="4" eb="5">
      <t>トウ</t>
    </rPh>
    <rPh sb="5" eb="8">
      <t>ジギョウサイ</t>
    </rPh>
    <phoneticPr fontId="2"/>
  </si>
  <si>
    <t>地盤沈下等対策事業債</t>
    <rPh sb="0" eb="2">
      <t>ジバン</t>
    </rPh>
    <rPh sb="2" eb="4">
      <t>チンカ</t>
    </rPh>
    <rPh sb="4" eb="5">
      <t>トウ</t>
    </rPh>
    <rPh sb="5" eb="7">
      <t>タイサク</t>
    </rPh>
    <rPh sb="7" eb="10">
      <t>ジギョウサイ</t>
    </rPh>
    <phoneticPr fontId="2"/>
  </si>
  <si>
    <t>小災害債（農地等分）</t>
    <rPh sb="0" eb="3">
      <t>ショウサイガイ</t>
    </rPh>
    <rPh sb="3" eb="4">
      <t>サイ</t>
    </rPh>
    <rPh sb="5" eb="7">
      <t>ノウチ</t>
    </rPh>
    <rPh sb="7" eb="8">
      <t>トウ</t>
    </rPh>
    <rPh sb="8" eb="9">
      <t>フン</t>
    </rPh>
    <phoneticPr fontId="2"/>
  </si>
  <si>
    <t>小災害債（公共土木分）</t>
    <rPh sb="0" eb="3">
      <t>ショウサイガイ</t>
    </rPh>
    <rPh sb="3" eb="4">
      <t>サイ</t>
    </rPh>
    <rPh sb="5" eb="7">
      <t>コウキョウ</t>
    </rPh>
    <rPh sb="7" eb="9">
      <t>ドボク</t>
    </rPh>
    <rPh sb="9" eb="10">
      <t>フン</t>
    </rPh>
    <phoneticPr fontId="2"/>
  </si>
  <si>
    <t>単独災害復旧事業債</t>
    <rPh sb="0" eb="2">
      <t>タンドク</t>
    </rPh>
    <rPh sb="2" eb="4">
      <t>サイガイ</t>
    </rPh>
    <rPh sb="4" eb="6">
      <t>フッキュウ</t>
    </rPh>
    <rPh sb="6" eb="9">
      <t>ジギョウサイ</t>
    </rPh>
    <phoneticPr fontId="2"/>
  </si>
  <si>
    <t>公共災害復旧事業債</t>
    <rPh sb="0" eb="2">
      <t>コウキョウ</t>
    </rPh>
    <rPh sb="2" eb="4">
      <t>サイガイ</t>
    </rPh>
    <rPh sb="4" eb="6">
      <t>フッキュウ</t>
    </rPh>
    <rPh sb="6" eb="9">
      <t>ジギョウサイ</t>
    </rPh>
    <phoneticPr fontId="2"/>
  </si>
  <si>
    <t>（千円未満四捨五入）</t>
    <rPh sb="1" eb="2">
      <t>セン</t>
    </rPh>
    <rPh sb="2" eb="5">
      <t>エンミマン</t>
    </rPh>
    <rPh sb="5" eb="9">
      <t>シシャゴニュウ</t>
    </rPh>
    <phoneticPr fontId="2"/>
  </si>
  <si>
    <t>β又はβ+0.4</t>
    <rPh sb="1" eb="2">
      <t>マタ</t>
    </rPh>
    <phoneticPr fontId="2"/>
  </si>
  <si>
    <t>地方債残高</t>
    <rPh sb="0" eb="3">
      <t>チホウサイ</t>
    </rPh>
    <rPh sb="3" eb="5">
      <t>ザンダカ</t>
    </rPh>
    <phoneticPr fontId="2"/>
  </si>
  <si>
    <t>算入見込額</t>
    <rPh sb="0" eb="2">
      <t>サンニュウ</t>
    </rPh>
    <rPh sb="2" eb="5">
      <t>ミコミガク</t>
    </rPh>
    <phoneticPr fontId="2"/>
  </si>
  <si>
    <t>算入率</t>
    <rPh sb="0" eb="3">
      <t>サンニュウリツ</t>
    </rPh>
    <phoneticPr fontId="2"/>
  </si>
  <si>
    <t>財政力補正係数</t>
    <rPh sb="0" eb="3">
      <t>ザイセイリョク</t>
    </rPh>
    <rPh sb="3" eb="5">
      <t>ホセイ</t>
    </rPh>
    <rPh sb="5" eb="7">
      <t>ケイスウ</t>
    </rPh>
    <phoneticPr fontId="2"/>
  </si>
  <si>
    <t>区　　分</t>
    <rPh sb="0" eb="1">
      <t>ク</t>
    </rPh>
    <rPh sb="3" eb="4">
      <t>ブン</t>
    </rPh>
    <phoneticPr fontId="2"/>
  </si>
  <si>
    <t>　災害復旧費</t>
    <rPh sb="1" eb="3">
      <t>サイガイ</t>
    </rPh>
    <rPh sb="3" eb="6">
      <t>フッキュウヒ</t>
    </rPh>
    <phoneticPr fontId="2"/>
  </si>
  <si>
    <t>市町村名</t>
    <rPh sb="0" eb="4">
      <t>シチョウソンメイ</t>
    </rPh>
    <phoneticPr fontId="2"/>
  </si>
  <si>
    <t>公債費（災害復旧費）</t>
    <rPh sb="0" eb="3">
      <t>コウサイヒ</t>
    </rPh>
    <rPh sb="4" eb="6">
      <t>サイガイ</t>
    </rPh>
    <rPh sb="6" eb="9">
      <t>フッキュウヒ</t>
    </rPh>
    <phoneticPr fontId="2"/>
  </si>
  <si>
    <t>費目</t>
    <rPh sb="0" eb="2">
      <t>ヒモク</t>
    </rPh>
    <phoneticPr fontId="2"/>
  </si>
  <si>
    <t>補正予算債10以前合計</t>
    <rPh sb="0" eb="2">
      <t>ホセイ</t>
    </rPh>
    <rPh sb="2" eb="4">
      <t>ヨサン</t>
    </rPh>
    <rPh sb="4" eb="5">
      <t>サイ</t>
    </rPh>
    <rPh sb="7" eb="9">
      <t>イゼン</t>
    </rPh>
    <rPh sb="9" eb="11">
      <t>ゴウケイ</t>
    </rPh>
    <phoneticPr fontId="4"/>
  </si>
  <si>
    <t>地方債現在高</t>
    <rPh sb="0" eb="3">
      <t>チホウサイ</t>
    </rPh>
    <rPh sb="3" eb="5">
      <t>ゲンザイ</t>
    </rPh>
    <rPh sb="5" eb="6">
      <t>ダカ</t>
    </rPh>
    <phoneticPr fontId="4"/>
  </si>
  <si>
    <t>補正予算債償還費（10年度以前許可債に係るもの）</t>
    <rPh sb="0" eb="2">
      <t>ホセイ</t>
    </rPh>
    <rPh sb="2" eb="4">
      <t>ヨサン</t>
    </rPh>
    <rPh sb="4" eb="5">
      <t>サイ</t>
    </rPh>
    <rPh sb="5" eb="8">
      <t>ショウカンヒ</t>
    </rPh>
    <rPh sb="11" eb="13">
      <t>ネンド</t>
    </rPh>
    <rPh sb="13" eb="15">
      <t>イゼン</t>
    </rPh>
    <rPh sb="15" eb="17">
      <t>キョカ</t>
    </rPh>
    <rPh sb="17" eb="18">
      <t>サイ</t>
    </rPh>
    <rPh sb="19" eb="20">
      <t>カカ</t>
    </rPh>
    <phoneticPr fontId="4"/>
  </si>
  <si>
    <t>公債費(補正予算債償還費)</t>
    <rPh sb="0" eb="2">
      <t>コウサイ</t>
    </rPh>
    <rPh sb="2" eb="3">
      <t>ヒ</t>
    </rPh>
    <rPh sb="4" eb="6">
      <t>ホセイ</t>
    </rPh>
    <rPh sb="6" eb="8">
      <t>ヨサン</t>
    </rPh>
    <rPh sb="8" eb="9">
      <t>サイ</t>
    </rPh>
    <rPh sb="9" eb="12">
      <t>ショウカンヒ</t>
    </rPh>
    <phoneticPr fontId="4"/>
  </si>
  <si>
    <t>(50.0%分)</t>
    <rPh sb="6" eb="7">
      <t>ブン</t>
    </rPh>
    <phoneticPr fontId="4"/>
  </si>
  <si>
    <t>(60.0%分)</t>
    <rPh sb="6" eb="7">
      <t>ブン</t>
    </rPh>
    <phoneticPr fontId="4"/>
  </si>
  <si>
    <t>(62.5%分)</t>
    <rPh sb="6" eb="7">
      <t>ブン</t>
    </rPh>
    <phoneticPr fontId="4"/>
  </si>
  <si>
    <t>(66.0%分)</t>
    <rPh sb="6" eb="7">
      <t>ブン</t>
    </rPh>
    <phoneticPr fontId="4"/>
  </si>
  <si>
    <t>(76.0%分)</t>
    <rPh sb="6" eb="7">
      <t>ブン</t>
    </rPh>
    <phoneticPr fontId="4"/>
  </si>
  <si>
    <t>(77.5%分)</t>
    <rPh sb="6" eb="7">
      <t>ブン</t>
    </rPh>
    <phoneticPr fontId="4"/>
  </si>
  <si>
    <t>公債費(臨時財政特例対策債償還費)</t>
    <rPh sb="0" eb="2">
      <t>コウサイ</t>
    </rPh>
    <rPh sb="2" eb="3">
      <t>ヒ</t>
    </rPh>
    <rPh sb="4" eb="6">
      <t>リンジ</t>
    </rPh>
    <rPh sb="6" eb="8">
      <t>ザイセイ</t>
    </rPh>
    <rPh sb="8" eb="10">
      <t>トクレイ</t>
    </rPh>
    <rPh sb="10" eb="12">
      <t>タイサク</t>
    </rPh>
    <rPh sb="12" eb="13">
      <t>サイ</t>
    </rPh>
    <rPh sb="13" eb="16">
      <t>ショウカンヒ</t>
    </rPh>
    <phoneticPr fontId="4"/>
  </si>
  <si>
    <t>一般廃棄物債分</t>
    <rPh sb="0" eb="2">
      <t>イッパン</t>
    </rPh>
    <rPh sb="2" eb="5">
      <t>ハイキブツ</t>
    </rPh>
    <rPh sb="5" eb="6">
      <t>サイ</t>
    </rPh>
    <rPh sb="6" eb="7">
      <t>ブン</t>
    </rPh>
    <phoneticPr fontId="4"/>
  </si>
  <si>
    <t>債分</t>
    <rPh sb="0" eb="1">
      <t>サイ</t>
    </rPh>
    <rPh sb="1" eb="2">
      <t>ブン</t>
    </rPh>
    <phoneticPr fontId="4"/>
  </si>
  <si>
    <t>義務教育施設</t>
    <rPh sb="0" eb="2">
      <t>ギム</t>
    </rPh>
    <rPh sb="2" eb="4">
      <t>キョウイク</t>
    </rPh>
    <rPh sb="4" eb="6">
      <t>シセツ</t>
    </rPh>
    <phoneticPr fontId="4"/>
  </si>
  <si>
    <t>一般公共事業</t>
    <rPh sb="0" eb="2">
      <t>イッパン</t>
    </rPh>
    <rPh sb="2" eb="4">
      <t>コウキョウ</t>
    </rPh>
    <rPh sb="4" eb="6">
      <t>ジギョウ</t>
    </rPh>
    <phoneticPr fontId="4"/>
  </si>
  <si>
    <t>義務教育施設債分</t>
    <rPh sb="0" eb="2">
      <t>ギム</t>
    </rPh>
    <rPh sb="2" eb="4">
      <t>キョウイク</t>
    </rPh>
    <rPh sb="4" eb="6">
      <t>シセツ</t>
    </rPh>
    <rPh sb="6" eb="7">
      <t>サイ</t>
    </rPh>
    <rPh sb="7" eb="8">
      <t>ブン</t>
    </rPh>
    <phoneticPr fontId="4"/>
  </si>
  <si>
    <t>一般公共事業債分</t>
    <rPh sb="0" eb="2">
      <t>イッパン</t>
    </rPh>
    <rPh sb="2" eb="4">
      <t>コウキョウ</t>
    </rPh>
    <rPh sb="4" eb="6">
      <t>ジギョウ</t>
    </rPh>
    <rPh sb="6" eb="7">
      <t>サイ</t>
    </rPh>
    <rPh sb="7" eb="8">
      <t>ブン</t>
    </rPh>
    <phoneticPr fontId="4"/>
  </si>
  <si>
    <t>財源対策債償還費（つづき）</t>
    <rPh sb="0" eb="2">
      <t>ザイゲン</t>
    </rPh>
    <rPh sb="2" eb="4">
      <t>タイサク</t>
    </rPh>
    <rPh sb="4" eb="5">
      <t>サイ</t>
    </rPh>
    <rPh sb="5" eb="8">
      <t>ショウカンヒ</t>
    </rPh>
    <phoneticPr fontId="4"/>
  </si>
  <si>
    <t>公債費(財源対策債償還費)</t>
    <rPh sb="0" eb="2">
      <t>コウサイ</t>
    </rPh>
    <rPh sb="2" eb="3">
      <t>ヒ</t>
    </rPh>
    <rPh sb="4" eb="6">
      <t>ザイゲン</t>
    </rPh>
    <rPh sb="6" eb="8">
      <t>タイサク</t>
    </rPh>
    <rPh sb="8" eb="9">
      <t>サイ</t>
    </rPh>
    <rPh sb="9" eb="12">
      <t>ショウカンヒ</t>
    </rPh>
    <phoneticPr fontId="4"/>
  </si>
  <si>
    <t>(恒久減税分)</t>
    <rPh sb="1" eb="3">
      <t>コウキュウ</t>
    </rPh>
    <rPh sb="3" eb="5">
      <t>ゲンゼイ</t>
    </rPh>
    <rPh sb="5" eb="6">
      <t>ブン</t>
    </rPh>
    <phoneticPr fontId="4"/>
  </si>
  <si>
    <t>減税減収額</t>
    <rPh sb="0" eb="2">
      <t>ゲンゼイ</t>
    </rPh>
    <rPh sb="2" eb="4">
      <t>ゲンシュウ</t>
    </rPh>
    <rPh sb="4" eb="5">
      <t>ガク</t>
    </rPh>
    <phoneticPr fontId="4"/>
  </si>
  <si>
    <t>年　度</t>
    <rPh sb="0" eb="1">
      <t>トシ</t>
    </rPh>
    <rPh sb="2" eb="3">
      <t>ド</t>
    </rPh>
    <phoneticPr fontId="4"/>
  </si>
  <si>
    <t>公債費(臨時財政対策債償還費)</t>
    <rPh sb="0" eb="2">
      <t>コウサイ</t>
    </rPh>
    <rPh sb="2" eb="3">
      <t>ヒ</t>
    </rPh>
    <rPh sb="4" eb="6">
      <t>リンジ</t>
    </rPh>
    <rPh sb="6" eb="8">
      <t>ザイセイ</t>
    </rPh>
    <rPh sb="8" eb="10">
      <t>タイサク</t>
    </rPh>
    <rPh sb="10" eb="11">
      <t>サイ</t>
    </rPh>
    <rPh sb="11" eb="14">
      <t>ショウカンヒ</t>
    </rPh>
    <phoneticPr fontId="4"/>
  </si>
  <si>
    <t>公債費(原子力発電施設等立地地域振興債償還費)</t>
    <rPh sb="0" eb="3">
      <t>コウサイヒ</t>
    </rPh>
    <rPh sb="4" eb="7">
      <t>ゲンシリョク</t>
    </rPh>
    <rPh sb="7" eb="9">
      <t>ハツデン</t>
    </rPh>
    <rPh sb="9" eb="12">
      <t>シセツナド</t>
    </rPh>
    <rPh sb="12" eb="14">
      <t>リッチ</t>
    </rPh>
    <rPh sb="14" eb="16">
      <t>チイキ</t>
    </rPh>
    <rPh sb="16" eb="18">
      <t>シンコウ</t>
    </rPh>
    <rPh sb="18" eb="19">
      <t>サイ</t>
    </rPh>
    <rPh sb="19" eb="22">
      <t>ショウカンヒ</t>
    </rPh>
    <phoneticPr fontId="4"/>
  </si>
  <si>
    <t>公債費(合併特例債償還費)</t>
    <rPh sb="0" eb="3">
      <t>コウサイヒ</t>
    </rPh>
    <rPh sb="4" eb="6">
      <t>ガッペイ</t>
    </rPh>
    <rPh sb="6" eb="8">
      <t>トクレイ</t>
    </rPh>
    <rPh sb="8" eb="9">
      <t>サイ</t>
    </rPh>
    <rPh sb="9" eb="12">
      <t>ショウカンヒ</t>
    </rPh>
    <phoneticPr fontId="4"/>
  </si>
  <si>
    <t>公債費(地震対策緊急整備事業債償還費)</t>
    <rPh sb="0" eb="3">
      <t>コウサイヒ</t>
    </rPh>
    <rPh sb="4" eb="6">
      <t>ジシン</t>
    </rPh>
    <rPh sb="6" eb="8">
      <t>タイサク</t>
    </rPh>
    <rPh sb="8" eb="10">
      <t>キンキュウ</t>
    </rPh>
    <rPh sb="10" eb="12">
      <t>セイビ</t>
    </rPh>
    <rPh sb="12" eb="14">
      <t>ジギョウ</t>
    </rPh>
    <rPh sb="14" eb="15">
      <t>サイ</t>
    </rPh>
    <rPh sb="15" eb="18">
      <t>ショウカンヒ</t>
    </rPh>
    <phoneticPr fontId="4"/>
  </si>
  <si>
    <t>公債費(石油コンビナート等債償還費)</t>
    <rPh sb="0" eb="3">
      <t>コウサイヒ</t>
    </rPh>
    <rPh sb="4" eb="6">
      <t>セキユ</t>
    </rPh>
    <rPh sb="12" eb="13">
      <t>ナド</t>
    </rPh>
    <rPh sb="13" eb="14">
      <t>サイ</t>
    </rPh>
    <rPh sb="14" eb="17">
      <t>ショウカンヒ</t>
    </rPh>
    <phoneticPr fontId="4"/>
  </si>
  <si>
    <t>公債費(公害防止事業債償還費)</t>
    <rPh sb="0" eb="3">
      <t>コウサイヒ</t>
    </rPh>
    <rPh sb="4" eb="6">
      <t>コウガイ</t>
    </rPh>
    <rPh sb="6" eb="8">
      <t>ボウシ</t>
    </rPh>
    <rPh sb="8" eb="11">
      <t>ジギョウサイ</t>
    </rPh>
    <rPh sb="11" eb="14">
      <t>ショウカンヒ</t>
    </rPh>
    <phoneticPr fontId="4"/>
  </si>
  <si>
    <t>公債費(過疎対策事業債償還費)</t>
    <rPh sb="0" eb="3">
      <t>コウサイヒ</t>
    </rPh>
    <rPh sb="4" eb="6">
      <t>カソ</t>
    </rPh>
    <rPh sb="6" eb="8">
      <t>タイサク</t>
    </rPh>
    <rPh sb="8" eb="11">
      <t>ジギョウサイ</t>
    </rPh>
    <rPh sb="11" eb="14">
      <t>ショウカンヒ</t>
    </rPh>
    <phoneticPr fontId="4"/>
  </si>
  <si>
    <t>公債費(地域改善対策特定事業債償還費)</t>
    <rPh sb="0" eb="3">
      <t>コウサイヒ</t>
    </rPh>
    <rPh sb="4" eb="6">
      <t>チイキ</t>
    </rPh>
    <rPh sb="6" eb="8">
      <t>カイゼン</t>
    </rPh>
    <rPh sb="8" eb="10">
      <t>タイサク</t>
    </rPh>
    <rPh sb="10" eb="12">
      <t>トクテイ</t>
    </rPh>
    <rPh sb="12" eb="15">
      <t>ジギョウサイ</t>
    </rPh>
    <rPh sb="15" eb="18">
      <t>ショウカンヒ</t>
    </rPh>
    <phoneticPr fontId="4"/>
  </si>
  <si>
    <t>公債費(辺地対策事業債償還費)</t>
    <rPh sb="0" eb="3">
      <t>コウサイヒ</t>
    </rPh>
    <rPh sb="4" eb="6">
      <t>ヘンチ</t>
    </rPh>
    <rPh sb="6" eb="8">
      <t>タイサク</t>
    </rPh>
    <rPh sb="8" eb="11">
      <t>ジギョウサイ</t>
    </rPh>
    <rPh sb="11" eb="14">
      <t>ショウカンヒ</t>
    </rPh>
    <phoneticPr fontId="4"/>
  </si>
  <si>
    <t>21年度</t>
    <rPh sb="2" eb="4">
      <t>ネンド</t>
    </rPh>
    <phoneticPr fontId="4"/>
  </si>
  <si>
    <t>地震防災対策特別措置法に基づき国庫補助率のかさ上げが行われた事業</t>
    <rPh sb="0" eb="2">
      <t>ジシン</t>
    </rPh>
    <rPh sb="2" eb="4">
      <t>ボウサイ</t>
    </rPh>
    <rPh sb="4" eb="6">
      <t>タイサク</t>
    </rPh>
    <rPh sb="6" eb="8">
      <t>トクベツ</t>
    </rPh>
    <rPh sb="8" eb="11">
      <t>ソチホウ</t>
    </rPh>
    <rPh sb="12" eb="13">
      <t>モト</t>
    </rPh>
    <rPh sb="15" eb="17">
      <t>コッコ</t>
    </rPh>
    <rPh sb="17" eb="20">
      <t>ホジョリツ</t>
    </rPh>
    <rPh sb="23" eb="24">
      <t>ア</t>
    </rPh>
    <rPh sb="26" eb="27">
      <t>オコナ</t>
    </rPh>
    <rPh sb="30" eb="32">
      <t>ジギョウ</t>
    </rPh>
    <phoneticPr fontId="4"/>
  </si>
  <si>
    <t>小学校費合計</t>
    <rPh sb="0" eb="3">
      <t>ショウガッコウ</t>
    </rPh>
    <rPh sb="3" eb="4">
      <t>ヒ</t>
    </rPh>
    <rPh sb="4" eb="6">
      <t>ゴウケイ</t>
    </rPh>
    <phoneticPr fontId="4"/>
  </si>
  <si>
    <t>(一般財源化分)</t>
    <rPh sb="1" eb="3">
      <t>イッパン</t>
    </rPh>
    <rPh sb="3" eb="5">
      <t>ザイゲン</t>
    </rPh>
    <rPh sb="5" eb="6">
      <t>カ</t>
    </rPh>
    <rPh sb="6" eb="7">
      <t>ブン</t>
    </rPh>
    <phoneticPr fontId="4"/>
  </si>
  <si>
    <t>施設整備事業債</t>
    <rPh sb="0" eb="2">
      <t>シセツ</t>
    </rPh>
    <rPh sb="2" eb="4">
      <t>セイビ</t>
    </rPh>
    <rPh sb="4" eb="7">
      <t>ジギョウサイ</t>
    </rPh>
    <phoneticPr fontId="4"/>
  </si>
  <si>
    <t>学校給食施設分</t>
    <rPh sb="0" eb="2">
      <t>ガッコウ</t>
    </rPh>
    <rPh sb="2" eb="4">
      <t>キュウショク</t>
    </rPh>
    <rPh sb="4" eb="6">
      <t>シセツ</t>
    </rPh>
    <rPh sb="6" eb="7">
      <t>ブン</t>
    </rPh>
    <phoneticPr fontId="4"/>
  </si>
  <si>
    <t>学校プール分</t>
    <rPh sb="0" eb="2">
      <t>ガッコウ</t>
    </rPh>
    <rPh sb="5" eb="6">
      <t>ブン</t>
    </rPh>
    <phoneticPr fontId="4"/>
  </si>
  <si>
    <t>大規模改造分</t>
    <rPh sb="0" eb="3">
      <t>ダイキボ</t>
    </rPh>
    <rPh sb="3" eb="5">
      <t>カイゾウ</t>
    </rPh>
    <rPh sb="5" eb="6">
      <t>ブン</t>
    </rPh>
    <phoneticPr fontId="4"/>
  </si>
  <si>
    <t>建物分</t>
    <rPh sb="0" eb="2">
      <t>タテモノ</t>
    </rPh>
    <rPh sb="2" eb="3">
      <t>ブン</t>
    </rPh>
    <phoneticPr fontId="4"/>
  </si>
  <si>
    <t>義務教育施設整備事業債</t>
    <rPh sb="0" eb="2">
      <t>ギム</t>
    </rPh>
    <rPh sb="2" eb="4">
      <t>キョウイク</t>
    </rPh>
    <rPh sb="4" eb="6">
      <t>シセツ</t>
    </rPh>
    <rPh sb="6" eb="8">
      <t>セイビ</t>
    </rPh>
    <rPh sb="8" eb="11">
      <t>ジギョウサイ</t>
    </rPh>
    <phoneticPr fontId="4"/>
  </si>
  <si>
    <t>義務教育施設整備事業債（用地分）</t>
    <rPh sb="0" eb="2">
      <t>ギム</t>
    </rPh>
    <rPh sb="2" eb="4">
      <t>キョウイク</t>
    </rPh>
    <rPh sb="4" eb="6">
      <t>シセツ</t>
    </rPh>
    <rPh sb="6" eb="8">
      <t>セイビ</t>
    </rPh>
    <rPh sb="8" eb="11">
      <t>ジギョウサイ</t>
    </rPh>
    <rPh sb="12" eb="14">
      <t>ヨウチ</t>
    </rPh>
    <rPh sb="14" eb="15">
      <t>ブン</t>
    </rPh>
    <phoneticPr fontId="4"/>
  </si>
  <si>
    <t>高等学校費合計</t>
    <rPh sb="0" eb="2">
      <t>コウトウ</t>
    </rPh>
    <rPh sb="2" eb="4">
      <t>ガッコウ</t>
    </rPh>
    <rPh sb="4" eb="5">
      <t>ヒ</t>
    </rPh>
    <rPh sb="5" eb="7">
      <t>ゴウケイ</t>
    </rPh>
    <phoneticPr fontId="4"/>
  </si>
  <si>
    <t>その他の市町村</t>
    <rPh sb="2" eb="3">
      <t>ホカ</t>
    </rPh>
    <rPh sb="4" eb="7">
      <t>シチョウソン</t>
    </rPh>
    <phoneticPr fontId="4"/>
  </si>
  <si>
    <t>臨時高等学校整備事業債（特別老朽分）</t>
    <rPh sb="0" eb="2">
      <t>リンジ</t>
    </rPh>
    <rPh sb="2" eb="4">
      <t>コウトウ</t>
    </rPh>
    <rPh sb="4" eb="6">
      <t>ガッコウ</t>
    </rPh>
    <rPh sb="6" eb="8">
      <t>セイビ</t>
    </rPh>
    <rPh sb="8" eb="10">
      <t>ジギョウ</t>
    </rPh>
    <rPh sb="10" eb="11">
      <t>サイ</t>
    </rPh>
    <rPh sb="12" eb="14">
      <t>トクベツ</t>
    </rPh>
    <rPh sb="14" eb="16">
      <t>ロウキュウ</t>
    </rPh>
    <rPh sb="16" eb="17">
      <t>ブン</t>
    </rPh>
    <phoneticPr fontId="4"/>
  </si>
  <si>
    <t>臨時高等学校整備事業債（大規模改造分）</t>
    <rPh sb="0" eb="2">
      <t>リンジ</t>
    </rPh>
    <rPh sb="2" eb="4">
      <t>コウトウ</t>
    </rPh>
    <rPh sb="4" eb="6">
      <t>ガッコウ</t>
    </rPh>
    <rPh sb="6" eb="8">
      <t>セイビ</t>
    </rPh>
    <rPh sb="8" eb="10">
      <t>ジギョウ</t>
    </rPh>
    <rPh sb="10" eb="11">
      <t>サイ</t>
    </rPh>
    <rPh sb="12" eb="15">
      <t>ダイキボ</t>
    </rPh>
    <rPh sb="15" eb="17">
      <t>カイゾウ</t>
    </rPh>
    <rPh sb="17" eb="18">
      <t>ブン</t>
    </rPh>
    <phoneticPr fontId="4"/>
  </si>
  <si>
    <t>一般補助施設整備等事業債（特定間伐等促進対策分）</t>
    <rPh sb="0" eb="2">
      <t>イッパン</t>
    </rPh>
    <rPh sb="2" eb="4">
      <t>ホジョ</t>
    </rPh>
    <rPh sb="4" eb="6">
      <t>シセツ</t>
    </rPh>
    <rPh sb="6" eb="8">
      <t>セイビ</t>
    </rPh>
    <rPh sb="8" eb="9">
      <t>ナド</t>
    </rPh>
    <rPh sb="9" eb="11">
      <t>ジギョウ</t>
    </rPh>
    <rPh sb="11" eb="12">
      <t>サイ</t>
    </rPh>
    <rPh sb="13" eb="15">
      <t>トクテイ</t>
    </rPh>
    <rPh sb="15" eb="18">
      <t>カンバツナド</t>
    </rPh>
    <rPh sb="18" eb="20">
      <t>ソクシン</t>
    </rPh>
    <rPh sb="20" eb="22">
      <t>タイサク</t>
    </rPh>
    <rPh sb="22" eb="23">
      <t>ブン</t>
    </rPh>
    <phoneticPr fontId="4"/>
  </si>
  <si>
    <t>　　　区　分</t>
    <rPh sb="3" eb="4">
      <t>ク</t>
    </rPh>
    <rPh sb="5" eb="6">
      <t>ブン</t>
    </rPh>
    <phoneticPr fontId="4"/>
  </si>
  <si>
    <t>　同意等年度</t>
    <rPh sb="1" eb="4">
      <t>ドウイトウ</t>
    </rPh>
    <rPh sb="4" eb="5">
      <t>トシ</t>
    </rPh>
    <rPh sb="5" eb="6">
      <t>ド</t>
    </rPh>
    <phoneticPr fontId="4"/>
  </si>
  <si>
    <t>一般公共事業債（高規格幹線道路（高速自動車国道を除く）分）</t>
    <rPh sb="0" eb="2">
      <t>イッパン</t>
    </rPh>
    <rPh sb="2" eb="4">
      <t>コウキョウ</t>
    </rPh>
    <rPh sb="4" eb="7">
      <t>ジギョウサイ</t>
    </rPh>
    <rPh sb="8" eb="11">
      <t>コウキカク</t>
    </rPh>
    <rPh sb="11" eb="13">
      <t>カンセン</t>
    </rPh>
    <rPh sb="13" eb="15">
      <t>ドウロ</t>
    </rPh>
    <rPh sb="16" eb="18">
      <t>コウソク</t>
    </rPh>
    <rPh sb="18" eb="21">
      <t>ジドウシャ</t>
    </rPh>
    <rPh sb="21" eb="23">
      <t>コクドウ</t>
    </rPh>
    <rPh sb="24" eb="25">
      <t>ノゾ</t>
    </rPh>
    <rPh sb="27" eb="28">
      <t>ブン</t>
    </rPh>
    <phoneticPr fontId="4"/>
  </si>
  <si>
    <t>地方道路等整備事業債（通常事業分）</t>
    <rPh sb="0" eb="2">
      <t>チホウ</t>
    </rPh>
    <rPh sb="2" eb="4">
      <t>ドウロ</t>
    </rPh>
    <rPh sb="4" eb="5">
      <t>トウ</t>
    </rPh>
    <rPh sb="5" eb="7">
      <t>セイビ</t>
    </rPh>
    <rPh sb="7" eb="10">
      <t>ジギョウサイ</t>
    </rPh>
    <rPh sb="11" eb="13">
      <t>ツウジョウ</t>
    </rPh>
    <rPh sb="13" eb="16">
      <t>ジギョウブン</t>
    </rPh>
    <phoneticPr fontId="4"/>
  </si>
  <si>
    <t>地方道路等整備事業債（臨時事業分（一般事業））</t>
    <rPh sb="0" eb="2">
      <t>チホウ</t>
    </rPh>
    <rPh sb="2" eb="4">
      <t>ドウロ</t>
    </rPh>
    <rPh sb="4" eb="5">
      <t>トウ</t>
    </rPh>
    <rPh sb="5" eb="7">
      <t>セイビ</t>
    </rPh>
    <rPh sb="7" eb="10">
      <t>ジギョウサイ</t>
    </rPh>
    <rPh sb="11" eb="13">
      <t>リンジ</t>
    </rPh>
    <rPh sb="13" eb="16">
      <t>ジギョウブン</t>
    </rPh>
    <rPh sb="17" eb="19">
      <t>イッパン</t>
    </rPh>
    <rPh sb="19" eb="21">
      <t>ジギョウ</t>
    </rPh>
    <phoneticPr fontId="4"/>
  </si>
  <si>
    <t>地方道路等整備事業債（臨時事業分（特定事業））</t>
    <rPh sb="0" eb="2">
      <t>チホウ</t>
    </rPh>
    <rPh sb="2" eb="4">
      <t>ドウロ</t>
    </rPh>
    <rPh sb="4" eb="5">
      <t>トウ</t>
    </rPh>
    <rPh sb="5" eb="7">
      <t>セイビ</t>
    </rPh>
    <rPh sb="7" eb="10">
      <t>ジギョウサイ</t>
    </rPh>
    <rPh sb="11" eb="13">
      <t>リンジ</t>
    </rPh>
    <rPh sb="13" eb="16">
      <t>ジギョウブン</t>
    </rPh>
    <rPh sb="17" eb="19">
      <t>トクテイ</t>
    </rPh>
    <rPh sb="19" eb="21">
      <t>ジギョウ</t>
    </rPh>
    <rPh sb="20" eb="21">
      <t>イチジ</t>
    </rPh>
    <phoneticPr fontId="4"/>
  </si>
  <si>
    <t>地方道路等整備事業債（臨時事業分（復興特別分））</t>
    <rPh sb="0" eb="2">
      <t>チホウ</t>
    </rPh>
    <rPh sb="2" eb="4">
      <t>ドウロ</t>
    </rPh>
    <rPh sb="4" eb="5">
      <t>トウ</t>
    </rPh>
    <rPh sb="5" eb="7">
      <t>セイビ</t>
    </rPh>
    <rPh sb="7" eb="10">
      <t>ジギョウサイ</t>
    </rPh>
    <rPh sb="11" eb="13">
      <t>リンジ</t>
    </rPh>
    <rPh sb="13" eb="16">
      <t>ジギョウブン</t>
    </rPh>
    <rPh sb="17" eb="19">
      <t>フッコウ</t>
    </rPh>
    <rPh sb="19" eb="21">
      <t>トクベツ</t>
    </rPh>
    <rPh sb="21" eb="22">
      <t>ブン</t>
    </rPh>
    <phoneticPr fontId="4"/>
  </si>
  <si>
    <t>市場公募都市</t>
    <rPh sb="0" eb="2">
      <t>シジョウ</t>
    </rPh>
    <rPh sb="2" eb="4">
      <t>コウボ</t>
    </rPh>
    <rPh sb="4" eb="6">
      <t>トシ</t>
    </rPh>
    <phoneticPr fontId="10"/>
  </si>
  <si>
    <t>その他の市町村</t>
    <rPh sb="2" eb="3">
      <t>タ</t>
    </rPh>
    <rPh sb="4" eb="7">
      <t>シチョウソン</t>
    </rPh>
    <phoneticPr fontId="10"/>
  </si>
  <si>
    <t>21年度</t>
    <rPh sb="2" eb="4">
      <t>ネンド</t>
    </rPh>
    <phoneticPr fontId="10"/>
  </si>
  <si>
    <t>地方道路等整備事業債（臨時事業分（特定事業（財対債分）））</t>
    <rPh sb="0" eb="2">
      <t>チホウ</t>
    </rPh>
    <rPh sb="2" eb="4">
      <t>ドウロ</t>
    </rPh>
    <rPh sb="4" eb="5">
      <t>トウ</t>
    </rPh>
    <rPh sb="5" eb="7">
      <t>セイビ</t>
    </rPh>
    <rPh sb="7" eb="10">
      <t>ジギョウサイ</t>
    </rPh>
    <rPh sb="11" eb="13">
      <t>リンジ</t>
    </rPh>
    <rPh sb="13" eb="16">
      <t>ジギョウブン</t>
    </rPh>
    <rPh sb="17" eb="19">
      <t>トクテイ</t>
    </rPh>
    <rPh sb="19" eb="21">
      <t>ジギョウ</t>
    </rPh>
    <rPh sb="22" eb="23">
      <t>ザイ</t>
    </rPh>
    <rPh sb="23" eb="24">
      <t>ツイ</t>
    </rPh>
    <rPh sb="24" eb="25">
      <t>サイ</t>
    </rPh>
    <rPh sb="25" eb="26">
      <t>ブン</t>
    </rPh>
    <phoneticPr fontId="4"/>
  </si>
  <si>
    <t>都市高速鉄道事業債（モノレール等）　（つづき）</t>
    <rPh sb="0" eb="2">
      <t>トシ</t>
    </rPh>
    <rPh sb="2" eb="4">
      <t>コウソク</t>
    </rPh>
    <rPh sb="4" eb="6">
      <t>テツドウ</t>
    </rPh>
    <rPh sb="6" eb="9">
      <t>ジギョウサイ</t>
    </rPh>
    <rPh sb="15" eb="16">
      <t>トウ</t>
    </rPh>
    <phoneticPr fontId="4"/>
  </si>
  <si>
    <t>21年度（５０％分）</t>
    <rPh sb="2" eb="4">
      <t>ネンド</t>
    </rPh>
    <phoneticPr fontId="4"/>
  </si>
  <si>
    <t>21年度（３０％分）</t>
    <rPh sb="2" eb="4">
      <t>ネンド</t>
    </rPh>
    <phoneticPr fontId="4"/>
  </si>
  <si>
    <t>臨時地方道整備事業債・地方道路等整備事業債（ふるさと林道分）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8" eb="29">
      <t>ブン</t>
    </rPh>
    <phoneticPr fontId="4"/>
  </si>
  <si>
    <t>臨時地方道整備事業債・地方道路等整備事業債（ふるさと林道・財対債分）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リンドウ</t>
    </rPh>
    <rPh sb="29" eb="30">
      <t>ザイ</t>
    </rPh>
    <rPh sb="30" eb="31">
      <t>ツイ</t>
    </rPh>
    <rPh sb="31" eb="33">
      <t>サイブン</t>
    </rPh>
    <phoneticPr fontId="4"/>
  </si>
  <si>
    <t>(航空機燃料譲与税を除く)</t>
    <rPh sb="1" eb="4">
      <t>コウクウキ</t>
    </rPh>
    <rPh sb="4" eb="6">
      <t>ネンリョウ</t>
    </rPh>
    <rPh sb="6" eb="9">
      <t>ジョウヨゼイ</t>
    </rPh>
    <rPh sb="10" eb="11">
      <t>ノゾ</t>
    </rPh>
    <phoneticPr fontId="2"/>
  </si>
  <si>
    <t>譲与税計</t>
  </si>
  <si>
    <t>21年度算出資料</t>
    <rPh sb="2" eb="4">
      <t>ネンド</t>
    </rPh>
    <rPh sb="4" eb="6">
      <t>サンシュツ</t>
    </rPh>
    <rPh sb="6" eb="8">
      <t>シリョウ</t>
    </rPh>
    <phoneticPr fontId="4"/>
  </si>
  <si>
    <t>（４）平成21年度分</t>
    <rPh sb="3" eb="5">
      <t>ヘイセイ</t>
    </rPh>
    <rPh sb="7" eb="9">
      <t>ネンド</t>
    </rPh>
    <rPh sb="9" eb="10">
      <t>ブン</t>
    </rPh>
    <phoneticPr fontId="4"/>
  </si>
  <si>
    <t>21年度一本算定</t>
    <rPh sb="2" eb="4">
      <t>ネンド</t>
    </rPh>
    <rPh sb="4" eb="6">
      <t>イッポン</t>
    </rPh>
    <rPh sb="6" eb="8">
      <t>サンテイ</t>
    </rPh>
    <phoneticPr fontId="4"/>
  </si>
  <si>
    <t>22年度</t>
    <rPh sb="2" eb="4">
      <t>ネンド</t>
    </rPh>
    <phoneticPr fontId="4"/>
  </si>
  <si>
    <t>②その他の市町村</t>
    <rPh sb="3" eb="4">
      <t>タ</t>
    </rPh>
    <rPh sb="5" eb="8">
      <t>シチョウソン</t>
    </rPh>
    <phoneticPr fontId="4"/>
  </si>
  <si>
    <t>（従来分）</t>
    <rPh sb="1" eb="3">
      <t>ジュウライ</t>
    </rPh>
    <rPh sb="3" eb="4">
      <t>ブン</t>
    </rPh>
    <phoneticPr fontId="4"/>
  </si>
  <si>
    <t>(定住自立圏分)</t>
    <rPh sb="1" eb="3">
      <t>テイジュウ</t>
    </rPh>
    <rPh sb="3" eb="5">
      <t>ジリツ</t>
    </rPh>
    <rPh sb="5" eb="6">
      <t>ケン</t>
    </rPh>
    <rPh sb="6" eb="7">
      <t>ブン</t>
    </rPh>
    <phoneticPr fontId="4"/>
  </si>
  <si>
    <t>(Is値0.3未満)</t>
    <rPh sb="3" eb="4">
      <t>チ</t>
    </rPh>
    <rPh sb="7" eb="9">
      <t>ミマン</t>
    </rPh>
    <phoneticPr fontId="4"/>
  </si>
  <si>
    <t>　　額を記入すること。</t>
    <rPh sb="2" eb="3">
      <t>ガク</t>
    </rPh>
    <rPh sb="4" eb="6">
      <t>キニュウ</t>
    </rPh>
    <phoneticPr fontId="4"/>
  </si>
  <si>
    <t>公共施設等地上デジタル放送移行対策事業債</t>
    <rPh sb="0" eb="2">
      <t>コウキョウ</t>
    </rPh>
    <rPh sb="2" eb="4">
      <t>シセツ</t>
    </rPh>
    <rPh sb="4" eb="5">
      <t>トウ</t>
    </rPh>
    <rPh sb="5" eb="7">
      <t>チジョウ</t>
    </rPh>
    <rPh sb="11" eb="13">
      <t>ホウソウ</t>
    </rPh>
    <rPh sb="13" eb="15">
      <t>イコウ</t>
    </rPh>
    <rPh sb="15" eb="17">
      <t>タイサク</t>
    </rPh>
    <rPh sb="17" eb="19">
      <t>ジギョウ</t>
    </rPh>
    <rPh sb="19" eb="20">
      <t>サイ</t>
    </rPh>
    <phoneticPr fontId="4"/>
  </si>
  <si>
    <t>災害拠点病院上乗せ（～Ｈ20）</t>
    <rPh sb="0" eb="2">
      <t>サイガイ</t>
    </rPh>
    <rPh sb="2" eb="4">
      <t>キョテン</t>
    </rPh>
    <rPh sb="4" eb="6">
      <t>ビョウイン</t>
    </rPh>
    <rPh sb="6" eb="8">
      <t>ウワノ</t>
    </rPh>
    <phoneticPr fontId="2"/>
  </si>
  <si>
    <t>災害拠点病院上乗せ（Ｈ21～）</t>
    <rPh sb="0" eb="2">
      <t>サイガイ</t>
    </rPh>
    <rPh sb="2" eb="4">
      <t>キョテン</t>
    </rPh>
    <rPh sb="4" eb="6">
      <t>ビョウイン</t>
    </rPh>
    <rPh sb="6" eb="8">
      <t>ウワノ</t>
    </rPh>
    <phoneticPr fontId="2"/>
  </si>
  <si>
    <t>病院事業一般会計出資債（再編・ネットワーク化）</t>
    <rPh sb="0" eb="2">
      <t>ビョウイン</t>
    </rPh>
    <rPh sb="2" eb="4">
      <t>ジギョウ</t>
    </rPh>
    <rPh sb="4" eb="6">
      <t>イッパン</t>
    </rPh>
    <rPh sb="6" eb="8">
      <t>カイケイ</t>
    </rPh>
    <rPh sb="8" eb="10">
      <t>シュッシ</t>
    </rPh>
    <rPh sb="10" eb="11">
      <t>サイ</t>
    </rPh>
    <rPh sb="12" eb="14">
      <t>サイヘン</t>
    </rPh>
    <rPh sb="21" eb="22">
      <t>カ</t>
    </rPh>
    <phoneticPr fontId="2"/>
  </si>
  <si>
    <t>公共施設等地上デジタル</t>
    <rPh sb="0" eb="2">
      <t>コウキョウ</t>
    </rPh>
    <rPh sb="2" eb="4">
      <t>シセツ</t>
    </rPh>
    <rPh sb="4" eb="5">
      <t>トウ</t>
    </rPh>
    <rPh sb="5" eb="7">
      <t>チジョウ</t>
    </rPh>
    <phoneticPr fontId="4"/>
  </si>
  <si>
    <t>放送移行対策事業分</t>
    <rPh sb="0" eb="2">
      <t>ホウソウ</t>
    </rPh>
    <rPh sb="2" eb="4">
      <t>イコウ</t>
    </rPh>
    <rPh sb="4" eb="6">
      <t>タイサク</t>
    </rPh>
    <rPh sb="6" eb="9">
      <t>ジギョウブン</t>
    </rPh>
    <phoneticPr fontId="2"/>
  </si>
  <si>
    <t>●(⑤)が100を超える市町村</t>
    <rPh sb="9" eb="10">
      <t>コ</t>
    </rPh>
    <rPh sb="12" eb="15">
      <t>シチョウソン</t>
    </rPh>
    <phoneticPr fontId="2"/>
  </si>
  <si>
    <t>　(⑤)の数値</t>
    <rPh sb="5" eb="7">
      <t>スウチ</t>
    </rPh>
    <phoneticPr fontId="2"/>
  </si>
  <si>
    <t>●(⑤)が100以下市町村</t>
    <rPh sb="8" eb="10">
      <t>イカ</t>
    </rPh>
    <rPh sb="10" eb="13">
      <t>シチョウソン</t>
    </rPh>
    <phoneticPr fontId="2"/>
  </si>
  <si>
    <t>(a)</t>
    <phoneticPr fontId="4"/>
  </si>
  <si>
    <t>(ｺ)</t>
    <phoneticPr fontId="4"/>
  </si>
  <si>
    <t>②</t>
    <phoneticPr fontId="4"/>
  </si>
  <si>
    <t>(ｹ)</t>
    <phoneticPr fontId="4"/>
  </si>
  <si>
    <t>=</t>
    <phoneticPr fontId="4"/>
  </si>
  <si>
    <t>*</t>
    <phoneticPr fontId="4"/>
  </si>
  <si>
    <t>①</t>
    <phoneticPr fontId="4"/>
  </si>
  <si>
    <t>(ｸ)</t>
    <phoneticPr fontId="4"/>
  </si>
  <si>
    <t>(ｷ)</t>
    <phoneticPr fontId="4"/>
  </si>
  <si>
    <t>(ｶ)</t>
    <phoneticPr fontId="4"/>
  </si>
  <si>
    <t>(ｵ)</t>
    <phoneticPr fontId="4"/>
  </si>
  <si>
    <t>(ｴ)</t>
    <phoneticPr fontId="4"/>
  </si>
  <si>
    <t>１</t>
    <phoneticPr fontId="4"/>
  </si>
  <si>
    <t>*</t>
    <phoneticPr fontId="4"/>
  </si>
  <si>
    <t>(ｲ)</t>
    <phoneticPr fontId="4"/>
  </si>
  <si>
    <t>=</t>
    <phoneticPr fontId="4"/>
  </si>
  <si>
    <t>(ｱ)</t>
    <phoneticPr fontId="4"/>
  </si>
  <si>
    <t>(千円未満四捨五入）</t>
    <phoneticPr fontId="4"/>
  </si>
  <si>
    <t>(ｴ)</t>
    <phoneticPr fontId="4"/>
  </si>
  <si>
    <t>②</t>
    <phoneticPr fontId="4"/>
  </si>
  <si>
    <t>(ｳ)</t>
    <phoneticPr fontId="4"/>
  </si>
  <si>
    <t>①</t>
    <phoneticPr fontId="4"/>
  </si>
  <si>
    <t>８</t>
    <phoneticPr fontId="4"/>
  </si>
  <si>
    <t>(j)</t>
    <phoneticPr fontId="4"/>
  </si>
  <si>
    <t>７</t>
    <phoneticPr fontId="4"/>
  </si>
  <si>
    <t>(i)</t>
    <phoneticPr fontId="4"/>
  </si>
  <si>
    <t>６</t>
    <phoneticPr fontId="4"/>
  </si>
  <si>
    <t>(h)</t>
    <phoneticPr fontId="4"/>
  </si>
  <si>
    <t>５</t>
    <phoneticPr fontId="4"/>
  </si>
  <si>
    <t>(g)</t>
    <phoneticPr fontId="4"/>
  </si>
  <si>
    <t>(ｽ)</t>
    <phoneticPr fontId="4"/>
  </si>
  <si>
    <t>(ｼ)</t>
    <phoneticPr fontId="4"/>
  </si>
  <si>
    <t>(ｻ)</t>
    <phoneticPr fontId="4"/>
  </si>
  <si>
    <t>(ｹ)</t>
    <phoneticPr fontId="4"/>
  </si>
  <si>
    <t>(ｸ)</t>
    <phoneticPr fontId="4"/>
  </si>
  <si>
    <t>(ｷ)</t>
    <phoneticPr fontId="4"/>
  </si>
  <si>
    <t>(ｶ)</t>
    <phoneticPr fontId="4"/>
  </si>
  <si>
    <t>(ｵ)</t>
    <phoneticPr fontId="4"/>
  </si>
  <si>
    <t>４</t>
    <phoneticPr fontId="4"/>
  </si>
  <si>
    <t>(f)</t>
    <phoneticPr fontId="4"/>
  </si>
  <si>
    <t>(ﾈ)</t>
    <phoneticPr fontId="4"/>
  </si>
  <si>
    <t>(ﾇ)</t>
    <phoneticPr fontId="4"/>
  </si>
  <si>
    <t>(ﾆ)</t>
    <phoneticPr fontId="4"/>
  </si>
  <si>
    <t>(ﾅ)</t>
    <phoneticPr fontId="4"/>
  </si>
  <si>
    <t>(ﾄ)</t>
    <phoneticPr fontId="4"/>
  </si>
  <si>
    <t>(ﾃ)</t>
    <phoneticPr fontId="4"/>
  </si>
  <si>
    <t>(ﾂ)</t>
    <phoneticPr fontId="4"/>
  </si>
  <si>
    <t>(ﾁ)</t>
    <phoneticPr fontId="4"/>
  </si>
  <si>
    <t>(ﾀ)</t>
    <phoneticPr fontId="4"/>
  </si>
  <si>
    <t>(ｿ)</t>
    <phoneticPr fontId="4"/>
  </si>
  <si>
    <t>(ｾ)</t>
    <phoneticPr fontId="4"/>
  </si>
  <si>
    <t>３</t>
    <phoneticPr fontId="4"/>
  </si>
  <si>
    <t>(e)</t>
    <phoneticPr fontId="4"/>
  </si>
  <si>
    <t>(d)</t>
    <phoneticPr fontId="4"/>
  </si>
  <si>
    <t>(ﾐ)</t>
    <phoneticPr fontId="4"/>
  </si>
  <si>
    <t>(ﾏ)</t>
    <phoneticPr fontId="4"/>
  </si>
  <si>
    <t>(ﾎ)</t>
    <phoneticPr fontId="4"/>
  </si>
  <si>
    <t>(ﾍ)</t>
    <phoneticPr fontId="4"/>
  </si>
  <si>
    <t>(ﾌ)</t>
    <phoneticPr fontId="4"/>
  </si>
  <si>
    <t>(ﾋ)</t>
    <phoneticPr fontId="4"/>
  </si>
  <si>
    <t>(ﾊ)</t>
    <phoneticPr fontId="4"/>
  </si>
  <si>
    <t>(ﾉ)</t>
    <phoneticPr fontId="4"/>
  </si>
  <si>
    <t>(c)</t>
    <phoneticPr fontId="4"/>
  </si>
  <si>
    <t>(b)</t>
    <phoneticPr fontId="4"/>
  </si>
  <si>
    <t>２</t>
    <phoneticPr fontId="4"/>
  </si>
  <si>
    <t>１</t>
    <phoneticPr fontId="4"/>
  </si>
  <si>
    <t>(b)</t>
    <phoneticPr fontId="4"/>
  </si>
  <si>
    <t>(a)</t>
    <phoneticPr fontId="4"/>
  </si>
  <si>
    <t>(ﾒ)</t>
    <phoneticPr fontId="4"/>
  </si>
  <si>
    <t>(ﾑ)</t>
    <phoneticPr fontId="4"/>
  </si>
  <si>
    <t>(e)</t>
    <phoneticPr fontId="4"/>
  </si>
  <si>
    <t>(d)</t>
    <phoneticPr fontId="4"/>
  </si>
  <si>
    <t>(c)</t>
    <phoneticPr fontId="4"/>
  </si>
  <si>
    <t>(a)+(b)</t>
    <phoneticPr fontId="4"/>
  </si>
  <si>
    <t>３</t>
    <phoneticPr fontId="4"/>
  </si>
  <si>
    <t>２</t>
    <phoneticPr fontId="4"/>
  </si>
  <si>
    <t>＝</t>
    <phoneticPr fontId="2"/>
  </si>
  <si>
    <t>×</t>
    <phoneticPr fontId="2"/>
  </si>
  <si>
    <t>(ｱ)～(ﾁ)</t>
    <phoneticPr fontId="4"/>
  </si>
  <si>
    <t>22年度一本算定</t>
    <rPh sb="2" eb="4">
      <t>ネンド</t>
    </rPh>
    <rPh sb="4" eb="6">
      <t>イッポン</t>
    </rPh>
    <rPh sb="6" eb="8">
      <t>サンテイ</t>
    </rPh>
    <phoneticPr fontId="4"/>
  </si>
  <si>
    <t>（５）平成22年度分</t>
    <rPh sb="3" eb="5">
      <t>ヘイセイ</t>
    </rPh>
    <rPh sb="7" eb="9">
      <t>ネンド</t>
    </rPh>
    <rPh sb="9" eb="10">
      <t>ブン</t>
    </rPh>
    <phoneticPr fontId="4"/>
  </si>
  <si>
    <t>22年度算出資料</t>
    <rPh sb="2" eb="4">
      <t>ネンド</t>
    </rPh>
    <rPh sb="4" eb="6">
      <t>サンシュツ</t>
    </rPh>
    <rPh sb="6" eb="8">
      <t>シリョウ</t>
    </rPh>
    <phoneticPr fontId="4"/>
  </si>
  <si>
    <t>(ｱｹ)</t>
    <phoneticPr fontId="4"/>
  </si>
  <si>
    <t>(ｱｸ)</t>
    <phoneticPr fontId="4"/>
  </si>
  <si>
    <t>(ｱｷ)</t>
    <phoneticPr fontId="4"/>
  </si>
  <si>
    <t>(ｱｶ)</t>
    <phoneticPr fontId="4"/>
  </si>
  <si>
    <t>(ｱｱ)</t>
    <phoneticPr fontId="4"/>
  </si>
  <si>
    <t>(ﾝ)</t>
    <phoneticPr fontId="4"/>
  </si>
  <si>
    <t>(ﾜ)</t>
    <phoneticPr fontId="4"/>
  </si>
  <si>
    <t>　</t>
    <phoneticPr fontId="2"/>
  </si>
  <si>
    <t>(K)</t>
    <phoneticPr fontId="4"/>
  </si>
  <si>
    <t>=</t>
    <phoneticPr fontId="10"/>
  </si>
  <si>
    <t>*</t>
    <phoneticPr fontId="10"/>
  </si>
  <si>
    <t>②</t>
    <phoneticPr fontId="10"/>
  </si>
  <si>
    <t>①</t>
    <phoneticPr fontId="10"/>
  </si>
  <si>
    <t>22年度</t>
    <rPh sb="2" eb="4">
      <t>ネンド</t>
    </rPh>
    <phoneticPr fontId="10"/>
  </si>
  <si>
    <t>(ﾔ)</t>
    <phoneticPr fontId="4"/>
  </si>
  <si>
    <t>(ﾓ)</t>
    <phoneticPr fontId="4"/>
  </si>
  <si>
    <t>22年度（３０％分）</t>
    <rPh sb="2" eb="4">
      <t>ネンド</t>
    </rPh>
    <phoneticPr fontId="4"/>
  </si>
  <si>
    <t>22年度（５０％分）</t>
    <rPh sb="2" eb="4">
      <t>ネンド</t>
    </rPh>
    <phoneticPr fontId="4"/>
  </si>
  <si>
    <t>＝</t>
    <phoneticPr fontId="4"/>
  </si>
  <si>
    <t>臨時地方道整備事業債・地方道路等整備事業債（ふるさと農道・財対債分）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0">
      <t>ザイ</t>
    </rPh>
    <rPh sb="30" eb="31">
      <t>ツイ</t>
    </rPh>
    <rPh sb="31" eb="33">
      <t>サイブン</t>
    </rPh>
    <phoneticPr fontId="4"/>
  </si>
  <si>
    <t>臨時地方道整備事業債・地方道路等整備事業債（ふるさと農道・通常分）</t>
    <rPh sb="0" eb="2">
      <t>リンジ</t>
    </rPh>
    <rPh sb="2" eb="4">
      <t>チホウ</t>
    </rPh>
    <rPh sb="4" eb="5">
      <t>ドウ</t>
    </rPh>
    <rPh sb="5" eb="7">
      <t>セイビ</t>
    </rPh>
    <rPh sb="7" eb="9">
      <t>ジギョウ</t>
    </rPh>
    <rPh sb="9" eb="10">
      <t>サイ</t>
    </rPh>
    <rPh sb="11" eb="13">
      <t>チホウ</t>
    </rPh>
    <rPh sb="13" eb="15">
      <t>ドウロ</t>
    </rPh>
    <rPh sb="15" eb="16">
      <t>トウ</t>
    </rPh>
    <rPh sb="16" eb="18">
      <t>セイビ</t>
    </rPh>
    <rPh sb="18" eb="21">
      <t>ジギョウサイ</t>
    </rPh>
    <rPh sb="26" eb="28">
      <t>ノウドウ</t>
    </rPh>
    <rPh sb="29" eb="31">
      <t>ツウジョウ</t>
    </rPh>
    <rPh sb="31" eb="32">
      <t>ブン</t>
    </rPh>
    <phoneticPr fontId="4"/>
  </si>
  <si>
    <t>23年度</t>
    <rPh sb="2" eb="4">
      <t>ネンド</t>
    </rPh>
    <phoneticPr fontId="4"/>
  </si>
  <si>
    <t>(ｶ)+(ｷ)+(ｸ)</t>
    <phoneticPr fontId="2"/>
  </si>
  <si>
    <t>・・・α</t>
    <phoneticPr fontId="2"/>
  </si>
  <si>
    <t>・・・（エ）</t>
    <phoneticPr fontId="2"/>
  </si>
  <si>
    <t>×100,000＝</t>
    <phoneticPr fontId="2"/>
  </si>
  <si>
    <t>(ｹ)</t>
    <phoneticPr fontId="2"/>
  </si>
  <si>
    <t>(ｦ)</t>
    <phoneticPr fontId="4"/>
  </si>
  <si>
    <t>(ﾛ)</t>
    <phoneticPr fontId="4"/>
  </si>
  <si>
    <t>(ﾚ)</t>
    <phoneticPr fontId="4"/>
  </si>
  <si>
    <t>(ﾙ)</t>
    <phoneticPr fontId="4"/>
  </si>
  <si>
    <t>(ﾘ)</t>
    <phoneticPr fontId="4"/>
  </si>
  <si>
    <t>(ﾗ)</t>
    <phoneticPr fontId="4"/>
  </si>
  <si>
    <t>(ﾖ)</t>
    <phoneticPr fontId="4"/>
  </si>
  <si>
    <t>(ﾕ)</t>
    <phoneticPr fontId="4"/>
  </si>
  <si>
    <t>(95.0%分)</t>
    <phoneticPr fontId="4"/>
  </si>
  <si>
    <t>(ｱﾁ)</t>
    <phoneticPr fontId="4"/>
  </si>
  <si>
    <t>(ｱﾀ)</t>
    <phoneticPr fontId="4"/>
  </si>
  <si>
    <t>(ｱｿ)</t>
    <phoneticPr fontId="4"/>
  </si>
  <si>
    <t>年度</t>
    <rPh sb="0" eb="2">
      <t>ネンド</t>
    </rPh>
    <phoneticPr fontId="2"/>
  </si>
  <si>
    <t>施行</t>
    <rPh sb="0" eb="2">
      <t>セコウ</t>
    </rPh>
    <phoneticPr fontId="2"/>
  </si>
  <si>
    <t>繰出基準額</t>
    <rPh sb="0" eb="1">
      <t>ク</t>
    </rPh>
    <rPh sb="1" eb="2">
      <t>デ</t>
    </rPh>
    <rPh sb="2" eb="4">
      <t>キジュン</t>
    </rPh>
    <rPh sb="4" eb="5">
      <t>ガク</t>
    </rPh>
    <phoneticPr fontId="2"/>
  </si>
  <si>
    <t>病院事業建設費負担企業債</t>
    <rPh sb="0" eb="2">
      <t>ビョウイン</t>
    </rPh>
    <rPh sb="2" eb="4">
      <t>ジギョウ</t>
    </rPh>
    <rPh sb="4" eb="7">
      <t>ケンセツヒ</t>
    </rPh>
    <rPh sb="7" eb="9">
      <t>フタン</t>
    </rPh>
    <rPh sb="9" eb="12">
      <t>キギョウサイ</t>
    </rPh>
    <phoneticPr fontId="2"/>
  </si>
  <si>
    <t>事業</t>
    <rPh sb="0" eb="2">
      <t>ジギョウ</t>
    </rPh>
    <phoneticPr fontId="2"/>
  </si>
  <si>
    <t>（単位：千円）</t>
    <rPh sb="1" eb="3">
      <t>タンイ</t>
    </rPh>
    <rPh sb="4" eb="6">
      <t>センエン</t>
    </rPh>
    <phoneticPr fontId="2"/>
  </si>
  <si>
    <t>建設仮勘定分</t>
  </si>
  <si>
    <t>元金分</t>
    <rPh sb="0" eb="3">
      <t>ガンキンブン</t>
    </rPh>
    <phoneticPr fontId="2"/>
  </si>
  <si>
    <t>事業費</t>
  </si>
  <si>
    <t>同意等額</t>
    <rPh sb="0" eb="2">
      <t>ドウイ</t>
    </rPh>
    <rPh sb="2" eb="3">
      <t>トウ</t>
    </rPh>
    <rPh sb="3" eb="4">
      <t>ガク</t>
    </rPh>
    <phoneticPr fontId="2"/>
  </si>
  <si>
    <t>広域化対策企業債</t>
    <rPh sb="0" eb="3">
      <t>コウイキカ</t>
    </rPh>
    <rPh sb="3" eb="5">
      <t>タイサク</t>
    </rPh>
    <rPh sb="5" eb="8">
      <t>キギョウサイ</t>
    </rPh>
    <phoneticPr fontId="2"/>
  </si>
  <si>
    <t>繰出対象</t>
    <rPh sb="0" eb="1">
      <t>ク</t>
    </rPh>
    <rPh sb="1" eb="2">
      <t>デ</t>
    </rPh>
    <rPh sb="2" eb="4">
      <t>タイショウ</t>
    </rPh>
    <phoneticPr fontId="2"/>
  </si>
  <si>
    <t>企業債</t>
    <rPh sb="0" eb="3">
      <t>キギョウサイ</t>
    </rPh>
    <phoneticPr fontId="2"/>
  </si>
  <si>
    <t>水源開発対策企業債</t>
    <rPh sb="0" eb="2">
      <t>スイゲン</t>
    </rPh>
    <rPh sb="2" eb="4">
      <t>カイハツ</t>
    </rPh>
    <rPh sb="4" eb="6">
      <t>タイサク</t>
    </rPh>
    <rPh sb="6" eb="9">
      <t>キギョウサイ</t>
    </rPh>
    <phoneticPr fontId="2"/>
  </si>
  <si>
    <t>補助対象</t>
    <rPh sb="0" eb="2">
      <t>ホジョ</t>
    </rPh>
    <rPh sb="2" eb="4">
      <t>タイショウ</t>
    </rPh>
    <phoneticPr fontId="2"/>
  </si>
  <si>
    <t>保健衛生費附表</t>
    <rPh sb="0" eb="2">
      <t>ホケン</t>
    </rPh>
    <rPh sb="2" eb="5">
      <t>エイセイヒ</t>
    </rPh>
    <rPh sb="5" eb="7">
      <t>フヒョウ</t>
    </rPh>
    <phoneticPr fontId="2"/>
  </si>
  <si>
    <t xml:space="preserve">  第７、１、（２）に該当する事業で、平成3年度から平成13年度までに許可を受けた（平成14年度に</t>
    <rPh sb="30" eb="32">
      <t>ネンド</t>
    </rPh>
    <rPh sb="35" eb="37">
      <t>キョカ</t>
    </rPh>
    <rPh sb="38" eb="39">
      <t>ウ</t>
    </rPh>
    <phoneticPr fontId="2"/>
  </si>
  <si>
    <t>22年度</t>
    <rPh sb="2" eb="3">
      <t>ネン</t>
    </rPh>
    <rPh sb="3" eb="4">
      <t>ド</t>
    </rPh>
    <phoneticPr fontId="4"/>
  </si>
  <si>
    <t>旧まちづくり交付金事業(施設整備事業除く)に充てた地方債</t>
    <rPh sb="0" eb="1">
      <t>キュウ</t>
    </rPh>
    <rPh sb="6" eb="9">
      <t>コウフキン</t>
    </rPh>
    <rPh sb="9" eb="11">
      <t>ジギョウ</t>
    </rPh>
    <rPh sb="22" eb="23">
      <t>ア</t>
    </rPh>
    <rPh sb="25" eb="28">
      <t>チホウサイ</t>
    </rPh>
    <phoneticPr fontId="4"/>
  </si>
  <si>
    <t>旧地域住宅交付金事業(施設整備事業除く)に充てた地方債</t>
    <rPh sb="0" eb="1">
      <t>キュウ</t>
    </rPh>
    <rPh sb="1" eb="3">
      <t>チイキ</t>
    </rPh>
    <rPh sb="3" eb="5">
      <t>ジュウタク</t>
    </rPh>
    <rPh sb="5" eb="8">
      <t>コウフキン</t>
    </rPh>
    <rPh sb="8" eb="10">
      <t>ジギョウ</t>
    </rPh>
    <rPh sb="21" eb="22">
      <t>ア</t>
    </rPh>
    <rPh sb="24" eb="27">
      <t>チホウサイ</t>
    </rPh>
    <phoneticPr fontId="4"/>
  </si>
  <si>
    <t>(45.0%分)</t>
    <rPh sb="6" eb="7">
      <t>ブン</t>
    </rPh>
    <phoneticPr fontId="4"/>
  </si>
  <si>
    <t>三セク</t>
    <rPh sb="0" eb="1">
      <t>サン</t>
    </rPh>
    <phoneticPr fontId="4"/>
  </si>
  <si>
    <t>一般公共事業債（平成23年度より公共事業等債）（復興特別分）</t>
    <rPh sb="0" eb="2">
      <t>イッパン</t>
    </rPh>
    <rPh sb="2" eb="4">
      <t>コウキョウ</t>
    </rPh>
    <rPh sb="4" eb="7">
      <t>ジギョウサイ</t>
    </rPh>
    <rPh sb="8" eb="10">
      <t>ヘイセイ</t>
    </rPh>
    <rPh sb="12" eb="14">
      <t>ネンド</t>
    </rPh>
    <rPh sb="16" eb="18">
      <t>コウキョウ</t>
    </rPh>
    <rPh sb="18" eb="21">
      <t>ジギョウトウ</t>
    </rPh>
    <rPh sb="21" eb="22">
      <t>サイ</t>
    </rPh>
    <rPh sb="24" eb="26">
      <t>フッコウ</t>
    </rPh>
    <rPh sb="26" eb="28">
      <t>トクベツ</t>
    </rPh>
    <rPh sb="28" eb="29">
      <t>ブン</t>
    </rPh>
    <phoneticPr fontId="4"/>
  </si>
  <si>
    <t>独立行政法人都市再生機構等の立替施行に係る立替金償還額</t>
    <rPh sb="0" eb="2">
      <t>ドクリツ</t>
    </rPh>
    <rPh sb="2" eb="4">
      <t>ギョウセイ</t>
    </rPh>
    <rPh sb="4" eb="6">
      <t>ホウジン</t>
    </rPh>
    <rPh sb="6" eb="8">
      <t>トシ</t>
    </rPh>
    <rPh sb="8" eb="10">
      <t>サイセイ</t>
    </rPh>
    <rPh sb="10" eb="12">
      <t>キコウ</t>
    </rPh>
    <rPh sb="12" eb="13">
      <t>トウ</t>
    </rPh>
    <rPh sb="14" eb="16">
      <t>タテカ</t>
    </rPh>
    <rPh sb="16" eb="18">
      <t>セコウ</t>
    </rPh>
    <rPh sb="19" eb="20">
      <t>カカ</t>
    </rPh>
    <rPh sb="21" eb="24">
      <t>タテカエキン</t>
    </rPh>
    <rPh sb="24" eb="26">
      <t>ショウカン</t>
    </rPh>
    <rPh sb="26" eb="27">
      <t>ガク</t>
    </rPh>
    <phoneticPr fontId="4"/>
  </si>
  <si>
    <t>学校教育施設等整備事業債（義務教育施設整備事業債）</t>
    <rPh sb="0" eb="2">
      <t>ガッコウ</t>
    </rPh>
    <rPh sb="2" eb="4">
      <t>キョウイク</t>
    </rPh>
    <rPh sb="4" eb="6">
      <t>シセツ</t>
    </rPh>
    <rPh sb="6" eb="7">
      <t>トウ</t>
    </rPh>
    <rPh sb="7" eb="9">
      <t>セイビ</t>
    </rPh>
    <rPh sb="9" eb="12">
      <t>ジギョウサイ</t>
    </rPh>
    <rPh sb="13" eb="15">
      <t>ギム</t>
    </rPh>
    <rPh sb="15" eb="17">
      <t>キョウイク</t>
    </rPh>
    <rPh sb="17" eb="19">
      <t>シセツ</t>
    </rPh>
    <rPh sb="19" eb="21">
      <t>セイビ</t>
    </rPh>
    <rPh sb="21" eb="24">
      <t>ジギョウサイ</t>
    </rPh>
    <phoneticPr fontId="4"/>
  </si>
  <si>
    <t>(Is値0.3以上)に充てた学校教育施設等整備事業債</t>
    <rPh sb="3" eb="4">
      <t>チ</t>
    </rPh>
    <rPh sb="7" eb="9">
      <t>イジョウ</t>
    </rPh>
    <rPh sb="14" eb="16">
      <t>ガッコウ</t>
    </rPh>
    <rPh sb="16" eb="18">
      <t>キョウイク</t>
    </rPh>
    <rPh sb="18" eb="20">
      <t>シセツ</t>
    </rPh>
    <rPh sb="20" eb="21">
      <t>トウ</t>
    </rPh>
    <rPh sb="21" eb="23">
      <t>セイビ</t>
    </rPh>
    <rPh sb="23" eb="25">
      <t>ジギョウ</t>
    </rPh>
    <rPh sb="25" eb="26">
      <t>サイ</t>
    </rPh>
    <phoneticPr fontId="4"/>
  </si>
  <si>
    <t>(Is値0.3未満)に充てた学校教育施設等整備事業債</t>
    <rPh sb="7" eb="9">
      <t>ミマン</t>
    </rPh>
    <phoneticPr fontId="4"/>
  </si>
  <si>
    <t>Is値0.3以上</t>
    <rPh sb="2" eb="3">
      <t>アタイ</t>
    </rPh>
    <rPh sb="6" eb="8">
      <t>イジョウ</t>
    </rPh>
    <phoneticPr fontId="2"/>
  </si>
  <si>
    <t>Is値0.3未満</t>
    <rPh sb="2" eb="3">
      <t>アタイ</t>
    </rPh>
    <rPh sb="6" eb="8">
      <t>ミマン</t>
    </rPh>
    <phoneticPr fontId="2"/>
  </si>
  <si>
    <t>１</t>
    <phoneticPr fontId="4"/>
  </si>
  <si>
    <t>*</t>
    <phoneticPr fontId="4"/>
  </si>
  <si>
    <t>=</t>
    <phoneticPr fontId="4"/>
  </si>
  <si>
    <t>(a)</t>
    <phoneticPr fontId="4"/>
  </si>
  <si>
    <t>２</t>
    <phoneticPr fontId="4"/>
  </si>
  <si>
    <t>(千円未満四捨五入）</t>
    <phoneticPr fontId="4"/>
  </si>
  <si>
    <t>①</t>
    <phoneticPr fontId="4"/>
  </si>
  <si>
    <t>(ｱ)</t>
    <phoneticPr fontId="4"/>
  </si>
  <si>
    <t>②</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</si>
  <si>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</si>
  <si>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</si>
  <si>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</si>
  <si>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</si>
  <si>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</si>
  <si>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</si>
  <si>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</si>
  <si>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</si>
  <si>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</si>
  <si>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</si>
  <si>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</si>
  <si>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</si>
  <si>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</si>
  <si>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</si>
  <si>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</si>
  <si>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2"/>
  </si>
  <si>
    <t>(ﾂ）</t>
    <phoneticPr fontId="4"/>
  </si>
  <si>
    <t>(ﾃ)</t>
    <phoneticPr fontId="4"/>
  </si>
  <si>
    <t>(ﾄ）</t>
    <phoneticPr fontId="2"/>
  </si>
  <si>
    <t>(ﾅ)</t>
    <phoneticPr fontId="4"/>
  </si>
  <si>
    <t>(ﾆ）</t>
    <phoneticPr fontId="2"/>
  </si>
  <si>
    <t>(ﾇ)</t>
    <phoneticPr fontId="4"/>
  </si>
  <si>
    <t>(ﾈ）</t>
    <phoneticPr fontId="2"/>
  </si>
  <si>
    <t>(b)</t>
    <phoneticPr fontId="4"/>
  </si>
  <si>
    <t>*</t>
    <phoneticPr fontId="4"/>
  </si>
  <si>
    <t>(a)+(b)</t>
    <phoneticPr fontId="4"/>
  </si>
  <si>
    <t>(C)</t>
    <phoneticPr fontId="4"/>
  </si>
  <si>
    <t>２</t>
    <phoneticPr fontId="4"/>
  </si>
  <si>
    <t>(千円未満四捨五入）</t>
    <phoneticPr fontId="4"/>
  </si>
  <si>
    <t>①</t>
    <phoneticPr fontId="4"/>
  </si>
  <si>
    <t>*</t>
    <phoneticPr fontId="4"/>
  </si>
  <si>
    <t>=</t>
    <phoneticPr fontId="4"/>
  </si>
  <si>
    <t>(ｱ)</t>
    <phoneticPr fontId="4"/>
  </si>
  <si>
    <t>②</t>
    <phoneticPr fontId="4"/>
  </si>
  <si>
    <t>=</t>
    <phoneticPr fontId="4"/>
  </si>
  <si>
    <t>(ｲ)</t>
    <phoneticPr fontId="4"/>
  </si>
  <si>
    <t>①</t>
    <phoneticPr fontId="4"/>
  </si>
  <si>
    <t>(ｳ)</t>
    <phoneticPr fontId="4"/>
  </si>
  <si>
    <t>②</t>
    <phoneticPr fontId="4"/>
  </si>
  <si>
    <t>(ｴ)</t>
    <phoneticPr fontId="4"/>
  </si>
  <si>
    <t>23年度（５０％分）</t>
    <rPh sb="2" eb="4">
      <t>ネンド</t>
    </rPh>
    <phoneticPr fontId="4"/>
  </si>
  <si>
    <t>23年度（３０％分）</t>
    <rPh sb="2" eb="4">
      <t>ネンド</t>
    </rPh>
    <phoneticPr fontId="4"/>
  </si>
  <si>
    <t>16年度</t>
    <rPh sb="2" eb="4">
      <t>ネンド</t>
    </rPh>
    <phoneticPr fontId="2"/>
  </si>
  <si>
    <t>17年度</t>
    <rPh sb="2" eb="4">
      <t>ネンド</t>
    </rPh>
    <phoneticPr fontId="2"/>
  </si>
  <si>
    <t>18年度</t>
    <rPh sb="2" eb="4">
      <t>ネンド</t>
    </rPh>
    <phoneticPr fontId="2"/>
  </si>
  <si>
    <t>19年度</t>
    <rPh sb="2" eb="4">
      <t>ネンド</t>
    </rPh>
    <phoneticPr fontId="2"/>
  </si>
  <si>
    <t>20年度</t>
    <rPh sb="2" eb="4">
      <t>ネンド</t>
    </rPh>
    <phoneticPr fontId="2"/>
  </si>
  <si>
    <t>21年度</t>
    <rPh sb="2" eb="4">
      <t>ネンド</t>
    </rPh>
    <phoneticPr fontId="2"/>
  </si>
  <si>
    <t>22年度</t>
    <rPh sb="2" eb="4">
      <t>ネンド</t>
    </rPh>
    <phoneticPr fontId="2"/>
  </si>
  <si>
    <t>一般公共事業債（都道府県営・災害関連）（平成23年度債より公共事業等債）</t>
    <rPh sb="0" eb="2">
      <t>イッパン</t>
    </rPh>
    <rPh sb="2" eb="4">
      <t>コウキョウ</t>
    </rPh>
    <rPh sb="4" eb="7">
      <t>ジギョウサイ</t>
    </rPh>
    <rPh sb="8" eb="12">
      <t>トドウフケン</t>
    </rPh>
    <rPh sb="12" eb="13">
      <t>エイ</t>
    </rPh>
    <rPh sb="14" eb="16">
      <t>サイガイ</t>
    </rPh>
    <rPh sb="16" eb="18">
      <t>カンレン</t>
    </rPh>
    <phoneticPr fontId="4"/>
  </si>
  <si>
    <t>一般公共事業債（国営・災害関連）（平成23年度債より公共事業等債）</t>
    <rPh sb="0" eb="2">
      <t>イッパン</t>
    </rPh>
    <rPh sb="2" eb="4">
      <t>コウキョウ</t>
    </rPh>
    <rPh sb="4" eb="7">
      <t>ジギョウサイ</t>
    </rPh>
    <rPh sb="8" eb="10">
      <t>コクエイ</t>
    </rPh>
    <rPh sb="11" eb="13">
      <t>サイガイ</t>
    </rPh>
    <rPh sb="13" eb="15">
      <t>カンレン</t>
    </rPh>
    <phoneticPr fontId="4"/>
  </si>
  <si>
    <t>一般公共事業債（公団営・機構営）（平成23年度債より公共事業等債）</t>
    <rPh sb="0" eb="2">
      <t>イッパン</t>
    </rPh>
    <rPh sb="2" eb="4">
      <t>コウキョウ</t>
    </rPh>
    <rPh sb="4" eb="7">
      <t>ジギョウサイ</t>
    </rPh>
    <rPh sb="8" eb="10">
      <t>コウダン</t>
    </rPh>
    <rPh sb="10" eb="11">
      <t>エイ</t>
    </rPh>
    <rPh sb="12" eb="14">
      <t>キコウ</t>
    </rPh>
    <rPh sb="14" eb="15">
      <t>エイ</t>
    </rPh>
    <phoneticPr fontId="4"/>
  </si>
  <si>
    <t>一般単独事業債（復興特別分）</t>
    <rPh sb="0" eb="2">
      <t>イッパン</t>
    </rPh>
    <rPh sb="2" eb="4">
      <t>タンドク</t>
    </rPh>
    <rPh sb="4" eb="7">
      <t>ジギョウサイ</t>
    </rPh>
    <rPh sb="8" eb="10">
      <t>フッコウ</t>
    </rPh>
    <rPh sb="10" eb="12">
      <t>トクベツ</t>
    </rPh>
    <rPh sb="12" eb="13">
      <t>ブン</t>
    </rPh>
    <phoneticPr fontId="4"/>
  </si>
  <si>
    <t>公共事業等債（高規格幹線道路（高速自動車国道を除く）分）</t>
    <rPh sb="0" eb="2">
      <t>コウキョウ</t>
    </rPh>
    <rPh sb="2" eb="4">
      <t>ジギョウ</t>
    </rPh>
    <rPh sb="4" eb="6">
      <t>トウサイ</t>
    </rPh>
    <phoneticPr fontId="2"/>
  </si>
  <si>
    <t>公共事業等債（旧地方道路（通常事業充当率）分）</t>
    <rPh sb="0" eb="2">
      <t>コウキョウ</t>
    </rPh>
    <rPh sb="2" eb="4">
      <t>ジギョウ</t>
    </rPh>
    <rPh sb="4" eb="6">
      <t>トウサイ</t>
    </rPh>
    <rPh sb="7" eb="8">
      <t>キュウ</t>
    </rPh>
    <rPh sb="8" eb="10">
      <t>チホウ</t>
    </rPh>
    <rPh sb="10" eb="12">
      <t>ドウロ</t>
    </rPh>
    <rPh sb="13" eb="15">
      <t>ツウジョウ</t>
    </rPh>
    <rPh sb="15" eb="17">
      <t>ジギョウ</t>
    </rPh>
    <rPh sb="17" eb="19">
      <t>ジュウトウ</t>
    </rPh>
    <rPh sb="19" eb="20">
      <t>リツ</t>
    </rPh>
    <rPh sb="21" eb="22">
      <t>ブン</t>
    </rPh>
    <phoneticPr fontId="4"/>
  </si>
  <si>
    <t>公共事業等債（旧地方道路（臨時・一般事業充当率）分）</t>
    <rPh sb="0" eb="2">
      <t>コウキョウ</t>
    </rPh>
    <rPh sb="2" eb="4">
      <t>ジギョウ</t>
    </rPh>
    <rPh sb="4" eb="6">
      <t>トウサイ</t>
    </rPh>
    <rPh sb="7" eb="8">
      <t>キュウ</t>
    </rPh>
    <rPh sb="8" eb="10">
      <t>チホウ</t>
    </rPh>
    <rPh sb="10" eb="12">
      <t>ドウロ</t>
    </rPh>
    <rPh sb="13" eb="15">
      <t>リンジ</t>
    </rPh>
    <rPh sb="16" eb="18">
      <t>イッパン</t>
    </rPh>
    <rPh sb="18" eb="20">
      <t>ジギョウ</t>
    </rPh>
    <rPh sb="20" eb="22">
      <t>ジュウトウ</t>
    </rPh>
    <rPh sb="22" eb="23">
      <t>リツ</t>
    </rPh>
    <rPh sb="24" eb="25">
      <t>ブン</t>
    </rPh>
    <phoneticPr fontId="4"/>
  </si>
  <si>
    <t>公共事業等債（復興特別分）</t>
    <rPh sb="0" eb="2">
      <t>コウキョウ</t>
    </rPh>
    <rPh sb="2" eb="4">
      <t>ジギョウ</t>
    </rPh>
    <rPh sb="4" eb="6">
      <t>トウサイ</t>
    </rPh>
    <rPh sb="7" eb="9">
      <t>フッコウ</t>
    </rPh>
    <rPh sb="9" eb="11">
      <t>トクベツ</t>
    </rPh>
    <rPh sb="11" eb="12">
      <t>ブン</t>
    </rPh>
    <phoneticPr fontId="4"/>
  </si>
  <si>
    <t>*</t>
    <phoneticPr fontId="2"/>
  </si>
  <si>
    <t>23年度算出資料</t>
    <rPh sb="2" eb="4">
      <t>ネンド</t>
    </rPh>
    <rPh sb="4" eb="6">
      <t>サンシュツ</t>
    </rPh>
    <rPh sb="6" eb="8">
      <t>シリョウ</t>
    </rPh>
    <phoneticPr fontId="4"/>
  </si>
  <si>
    <t>23年度一本算定</t>
    <rPh sb="2" eb="4">
      <t>ネンド</t>
    </rPh>
    <rPh sb="4" eb="6">
      <t>イッポン</t>
    </rPh>
    <rPh sb="6" eb="8">
      <t>サンテイ</t>
    </rPh>
    <phoneticPr fontId="4"/>
  </si>
  <si>
    <t>（６）平成23年度分</t>
    <rPh sb="3" eb="5">
      <t>ヘイセイ</t>
    </rPh>
    <rPh sb="7" eb="9">
      <t>ネンド</t>
    </rPh>
    <rPh sb="9" eb="10">
      <t>ブン</t>
    </rPh>
    <phoneticPr fontId="4"/>
  </si>
  <si>
    <t>地方税減収補塡債償還費</t>
    <rPh sb="0" eb="3">
      <t>チホウゼイ</t>
    </rPh>
    <rPh sb="3" eb="5">
      <t>ゲンシュウ</t>
    </rPh>
    <rPh sb="5" eb="6">
      <t>ホ</t>
    </rPh>
    <rPh sb="7" eb="8">
      <t>サイ</t>
    </rPh>
    <rPh sb="8" eb="11">
      <t>ショウカンヒ</t>
    </rPh>
    <phoneticPr fontId="4"/>
  </si>
  <si>
    <t>減税補塡債償還費</t>
    <rPh sb="0" eb="2">
      <t>ゲンゼイ</t>
    </rPh>
    <rPh sb="2" eb="3">
      <t>ホ</t>
    </rPh>
    <rPh sb="4" eb="5">
      <t>サイ</t>
    </rPh>
    <rPh sb="5" eb="8">
      <t>ショウカンヒ</t>
    </rPh>
    <phoneticPr fontId="4"/>
  </si>
  <si>
    <t>(80.0%分)</t>
    <rPh sb="6" eb="7">
      <t>ブン</t>
    </rPh>
    <phoneticPr fontId="4"/>
  </si>
  <si>
    <t>(ｱｲ)</t>
    <phoneticPr fontId="4"/>
  </si>
  <si>
    <t>(ｱｳ)</t>
    <phoneticPr fontId="4"/>
  </si>
  <si>
    <t>(ｱｴ)</t>
    <phoneticPr fontId="4"/>
  </si>
  <si>
    <t>(ｱｵ)</t>
    <phoneticPr fontId="4"/>
  </si>
  <si>
    <t>公債費(減収補塡債償還費)</t>
    <rPh sb="0" eb="2">
      <t>コウサイ</t>
    </rPh>
    <rPh sb="2" eb="3">
      <t>ヒ</t>
    </rPh>
    <rPh sb="4" eb="6">
      <t>ゲンシュウ</t>
    </rPh>
    <rPh sb="6" eb="7">
      <t>ホ</t>
    </rPh>
    <rPh sb="8" eb="9">
      <t>サイ</t>
    </rPh>
    <rPh sb="9" eb="12">
      <t>ショウカンヒ</t>
    </rPh>
    <phoneticPr fontId="4"/>
  </si>
  <si>
    <t>減収補塡債償還費</t>
    <rPh sb="0" eb="2">
      <t>ゲンシュウ</t>
    </rPh>
    <rPh sb="2" eb="3">
      <t>ホ</t>
    </rPh>
    <rPh sb="4" eb="5">
      <t>サイ</t>
    </rPh>
    <rPh sb="5" eb="8">
      <t>ショウカンヒ</t>
    </rPh>
    <phoneticPr fontId="4"/>
  </si>
  <si>
    <t>公共事業等債分</t>
    <rPh sb="0" eb="2">
      <t>コウキョウ</t>
    </rPh>
    <rPh sb="2" eb="4">
      <t>ジギョウ</t>
    </rPh>
    <rPh sb="4" eb="5">
      <t>トウ</t>
    </rPh>
    <rPh sb="5" eb="6">
      <t>サイ</t>
    </rPh>
    <rPh sb="6" eb="7">
      <t>ブン</t>
    </rPh>
    <phoneticPr fontId="4"/>
  </si>
  <si>
    <t>公債費(減税補塡債償還費)</t>
    <rPh sb="0" eb="2">
      <t>コウサイ</t>
    </rPh>
    <rPh sb="2" eb="3">
      <t>ヒ</t>
    </rPh>
    <rPh sb="4" eb="6">
      <t>ゲンゼイ</t>
    </rPh>
    <rPh sb="6" eb="7">
      <t>ホ</t>
    </rPh>
    <rPh sb="8" eb="9">
      <t>サイ</t>
    </rPh>
    <rPh sb="9" eb="12">
      <t>ショウカンヒ</t>
    </rPh>
    <phoneticPr fontId="4"/>
  </si>
  <si>
    <t>補助・直轄</t>
    <rPh sb="0" eb="2">
      <t>ホジョ</t>
    </rPh>
    <rPh sb="3" eb="5">
      <t>チョッカツ</t>
    </rPh>
    <phoneticPr fontId="4"/>
  </si>
  <si>
    <t>単独</t>
    <rPh sb="0" eb="2">
      <t>タンドク</t>
    </rPh>
    <phoneticPr fontId="4"/>
  </si>
  <si>
    <t>(ｱ)～(ｿ)</t>
    <phoneticPr fontId="4"/>
  </si>
  <si>
    <t>24年度</t>
    <rPh sb="2" eb="4">
      <t>ネンド</t>
    </rPh>
    <phoneticPr fontId="4"/>
  </si>
  <si>
    <t>(D)</t>
    <phoneticPr fontId="4"/>
  </si>
  <si>
    <t>住宅宅地関連公共施設整備促進等事業債及び住宅市街地総合整備促進事業債</t>
    <rPh sb="0" eb="2">
      <t>ジュウタク</t>
    </rPh>
    <rPh sb="2" eb="4">
      <t>タクチ</t>
    </rPh>
    <rPh sb="4" eb="6">
      <t>カンレン</t>
    </rPh>
    <rPh sb="6" eb="8">
      <t>コウキョウ</t>
    </rPh>
    <rPh sb="8" eb="10">
      <t>シセツ</t>
    </rPh>
    <rPh sb="10" eb="12">
      <t>セイビ</t>
    </rPh>
    <rPh sb="12" eb="14">
      <t>ソクシン</t>
    </rPh>
    <rPh sb="14" eb="15">
      <t>トウ</t>
    </rPh>
    <rPh sb="15" eb="18">
      <t>ジギョウサイ</t>
    </rPh>
    <rPh sb="18" eb="19">
      <t>オヨ</t>
    </rPh>
    <rPh sb="20" eb="22">
      <t>ジュウタク</t>
    </rPh>
    <rPh sb="22" eb="25">
      <t>シガイチ</t>
    </rPh>
    <rPh sb="25" eb="27">
      <t>ソウゴウ</t>
    </rPh>
    <rPh sb="27" eb="29">
      <t>セイビ</t>
    </rPh>
    <rPh sb="29" eb="31">
      <t>ソクシン</t>
    </rPh>
    <rPh sb="31" eb="34">
      <t>ジギョウサイ</t>
    </rPh>
    <phoneticPr fontId="4"/>
  </si>
  <si>
    <t>一般公共事業債（都道府県営・農業農村）（平成23年度債より公共事業等債）</t>
    <rPh sb="0" eb="2">
      <t>イッパン</t>
    </rPh>
    <rPh sb="2" eb="4">
      <t>コウキョウ</t>
    </rPh>
    <rPh sb="4" eb="7">
      <t>ジギョウサイ</t>
    </rPh>
    <rPh sb="8" eb="12">
      <t>トドウフケン</t>
    </rPh>
    <rPh sb="12" eb="13">
      <t>エイ</t>
    </rPh>
    <rPh sb="14" eb="16">
      <t>ノウギョウ</t>
    </rPh>
    <rPh sb="16" eb="17">
      <t>ノウ</t>
    </rPh>
    <rPh sb="17" eb="18">
      <t>ソン</t>
    </rPh>
    <phoneticPr fontId="4"/>
  </si>
  <si>
    <t>一般公共事業債（国営・農業農村）（平成23年度債より公共事業等債）</t>
    <rPh sb="0" eb="2">
      <t>イッパン</t>
    </rPh>
    <rPh sb="2" eb="4">
      <t>コウキョウ</t>
    </rPh>
    <rPh sb="4" eb="7">
      <t>ジギョウサイ</t>
    </rPh>
    <rPh sb="8" eb="10">
      <t>コクエイ</t>
    </rPh>
    <rPh sb="11" eb="13">
      <t>ノウギョウ</t>
    </rPh>
    <rPh sb="13" eb="14">
      <t>ノウ</t>
    </rPh>
    <rPh sb="14" eb="15">
      <t>ソン</t>
    </rPh>
    <phoneticPr fontId="4"/>
  </si>
  <si>
    <t>公立大学附属病院事業債</t>
    <rPh sb="0" eb="2">
      <t>コウリツ</t>
    </rPh>
    <rPh sb="2" eb="4">
      <t>ダイガク</t>
    </rPh>
    <rPh sb="4" eb="6">
      <t>フゾク</t>
    </rPh>
    <rPh sb="5" eb="6">
      <t>ゾク</t>
    </rPh>
    <rPh sb="6" eb="8">
      <t>ビョウイン</t>
    </rPh>
    <rPh sb="8" eb="11">
      <t>ジギョウサイ</t>
    </rPh>
    <phoneticPr fontId="2"/>
  </si>
  <si>
    <t>公立大学附属病院事業債</t>
    <rPh sb="0" eb="2">
      <t>コウリツ</t>
    </rPh>
    <rPh sb="2" eb="4">
      <t>ダイガク</t>
    </rPh>
    <rPh sb="4" eb="6">
      <t>フゾク</t>
    </rPh>
    <rPh sb="6" eb="8">
      <t>ビョウイン</t>
    </rPh>
    <rPh sb="8" eb="11">
      <t>ジギョウサイ</t>
    </rPh>
    <phoneticPr fontId="2"/>
  </si>
  <si>
    <t>公立大学附属病院事業債（つづき）</t>
    <rPh sb="0" eb="2">
      <t>コウリツ</t>
    </rPh>
    <rPh sb="2" eb="4">
      <t>ダイガク</t>
    </rPh>
    <rPh sb="4" eb="6">
      <t>フゾク</t>
    </rPh>
    <rPh sb="6" eb="8">
      <t>ビョウイン</t>
    </rPh>
    <rPh sb="8" eb="11">
      <t>ジギョウサイ</t>
    </rPh>
    <phoneticPr fontId="2"/>
  </si>
  <si>
    <t>23年度</t>
    <rPh sb="2" eb="4">
      <t>ネンド</t>
    </rPh>
    <phoneticPr fontId="10"/>
  </si>
  <si>
    <t>施設整備事業（一般財源化分）次世代育成支援対策施設整備交付金</t>
    <rPh sb="0" eb="2">
      <t>シセツ</t>
    </rPh>
    <rPh sb="2" eb="4">
      <t>セイビ</t>
    </rPh>
    <rPh sb="4" eb="6">
      <t>ジギョウ</t>
    </rPh>
    <rPh sb="7" eb="9">
      <t>イッパン</t>
    </rPh>
    <rPh sb="9" eb="12">
      <t>ザイゲンカ</t>
    </rPh>
    <rPh sb="12" eb="13">
      <t>ブン</t>
    </rPh>
    <rPh sb="14" eb="17">
      <t>ジセダイ</t>
    </rPh>
    <rPh sb="17" eb="19">
      <t>イクセイ</t>
    </rPh>
    <rPh sb="19" eb="21">
      <t>シエン</t>
    </rPh>
    <rPh sb="21" eb="23">
      <t>タイサク</t>
    </rPh>
    <rPh sb="23" eb="25">
      <t>シセツ</t>
    </rPh>
    <rPh sb="25" eb="27">
      <t>セイビ</t>
    </rPh>
    <rPh sb="27" eb="30">
      <t>コウフキン</t>
    </rPh>
    <phoneticPr fontId="4"/>
  </si>
  <si>
    <t>一般会計出資債（高度浄水分・老朽管更新分・上水道未普及解消事業分・上水道安全対策事業分</t>
    <rPh sb="35" eb="36">
      <t>ミチ</t>
    </rPh>
    <phoneticPr fontId="4"/>
  </si>
  <si>
    <t>下水道事業債特例措置分</t>
    <rPh sb="0" eb="3">
      <t>ゲスイドウ</t>
    </rPh>
    <rPh sb="3" eb="6">
      <t>ジギョウサイ</t>
    </rPh>
    <rPh sb="6" eb="8">
      <t>トクレイ</t>
    </rPh>
    <rPh sb="8" eb="10">
      <t>ソチ</t>
    </rPh>
    <rPh sb="10" eb="11">
      <t>ブン</t>
    </rPh>
    <phoneticPr fontId="4"/>
  </si>
  <si>
    <t>24年度（３０％分）</t>
    <rPh sb="2" eb="4">
      <t>ネンド</t>
    </rPh>
    <phoneticPr fontId="4"/>
  </si>
  <si>
    <t>24年度（５０％分）</t>
    <rPh sb="2" eb="4">
      <t>ネンド</t>
    </rPh>
    <phoneticPr fontId="4"/>
  </si>
  <si>
    <t>(ﾊ）</t>
    <phoneticPr fontId="2"/>
  </si>
  <si>
    <t>(ｾ)</t>
    <phoneticPr fontId="2"/>
  </si>
  <si>
    <t>★</t>
    <phoneticPr fontId="2"/>
  </si>
  <si>
    <t>(⑦)</t>
    <phoneticPr fontId="2"/>
  </si>
  <si>
    <t>(⑥)＋</t>
    <phoneticPr fontId="2"/>
  </si>
  <si>
    <t>(⑥)</t>
    <phoneticPr fontId="2"/>
  </si>
  <si>
    <t>　　(⑤)</t>
    <phoneticPr fontId="2"/>
  </si>
  <si>
    <t>(⑥)－</t>
    <phoneticPr fontId="2"/>
  </si>
  <si>
    <t>まで(⑤)</t>
    <phoneticPr fontId="2"/>
  </si>
  <si>
    <t>(③)</t>
    <phoneticPr fontId="2"/>
  </si>
  <si>
    <t>１／３</t>
    <phoneticPr fontId="2"/>
  </si>
  <si>
    <t>(②)</t>
    <phoneticPr fontId="2"/>
  </si>
  <si>
    <t>(①)</t>
    <phoneticPr fontId="2"/>
  </si>
  <si>
    <t>【附表１】</t>
    <phoneticPr fontId="2"/>
  </si>
  <si>
    <t>24年度</t>
    <rPh sb="2" eb="4">
      <t>ネンド</t>
    </rPh>
    <phoneticPr fontId="10"/>
  </si>
  <si>
    <t>24年度一本算定</t>
    <rPh sb="2" eb="4">
      <t>ネンド</t>
    </rPh>
    <rPh sb="4" eb="6">
      <t>イッポン</t>
    </rPh>
    <rPh sb="6" eb="8">
      <t>サンテイ</t>
    </rPh>
    <phoneticPr fontId="4"/>
  </si>
  <si>
    <t>（７）平成24年度分</t>
    <rPh sb="3" eb="5">
      <t>ヘイセイ</t>
    </rPh>
    <rPh sb="7" eb="9">
      <t>ネンド</t>
    </rPh>
    <rPh sb="9" eb="10">
      <t>ブン</t>
    </rPh>
    <phoneticPr fontId="4"/>
  </si>
  <si>
    <t>*</t>
    <phoneticPr fontId="4"/>
  </si>
  <si>
    <t>=</t>
    <phoneticPr fontId="4"/>
  </si>
  <si>
    <t>(ｱ)</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</si>
  <si>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</si>
  <si>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</si>
  <si>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</si>
  <si>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</si>
  <si>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</si>
  <si>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</si>
  <si>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</si>
  <si>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</si>
  <si>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</si>
  <si>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</si>
  <si>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</si>
  <si>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</si>
  <si>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</si>
  <si>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(千円未満四捨五入）</t>
    <phoneticPr fontId="4"/>
  </si>
  <si>
    <t>(ﾈ)</t>
    <phoneticPr fontId="4"/>
  </si>
  <si>
    <t>25年度</t>
    <rPh sb="2" eb="4">
      <t>ネンド</t>
    </rPh>
    <phoneticPr fontId="4"/>
  </si>
  <si>
    <t>漁港事業に係る地方債</t>
    <rPh sb="0" eb="2">
      <t>ギョコウ</t>
    </rPh>
    <rPh sb="2" eb="4">
      <t>ジギョウ</t>
    </rPh>
    <rPh sb="5" eb="6">
      <t>カカ</t>
    </rPh>
    <rPh sb="7" eb="10">
      <t>チホウサイ</t>
    </rPh>
    <phoneticPr fontId="4"/>
  </si>
  <si>
    <t>漁港事業に係る地方債（公債費で算入されているものを除く）</t>
    <rPh sb="0" eb="2">
      <t>ギョコウ</t>
    </rPh>
    <rPh sb="2" eb="4">
      <t>ジギョウ</t>
    </rPh>
    <rPh sb="5" eb="6">
      <t>カカ</t>
    </rPh>
    <rPh sb="7" eb="10">
      <t>チホウサイ</t>
    </rPh>
    <rPh sb="11" eb="14">
      <t>コウサイヒ</t>
    </rPh>
    <rPh sb="15" eb="17">
      <t>サンニュウ</t>
    </rPh>
    <rPh sb="25" eb="26">
      <t>ノゾ</t>
    </rPh>
    <phoneticPr fontId="4"/>
  </si>
  <si>
    <t>24年度算出資料</t>
    <rPh sb="2" eb="4">
      <t>ネンド</t>
    </rPh>
    <rPh sb="4" eb="6">
      <t>サンシュツ</t>
    </rPh>
    <rPh sb="6" eb="8">
      <t>シリョウ</t>
    </rPh>
    <phoneticPr fontId="4"/>
  </si>
  <si>
    <t>一般補助施設整備等事業債（沖縄振興特別推進交付金事業分）</t>
    <rPh sb="0" eb="2">
      <t>イッパン</t>
    </rPh>
    <rPh sb="2" eb="4">
      <t>ホジョ</t>
    </rPh>
    <rPh sb="4" eb="6">
      <t>シセツ</t>
    </rPh>
    <rPh sb="6" eb="8">
      <t>セイビ</t>
    </rPh>
    <rPh sb="8" eb="9">
      <t>トウ</t>
    </rPh>
    <rPh sb="9" eb="12">
      <t>ジギョウサイ</t>
    </rPh>
    <rPh sb="13" eb="15">
      <t>オキナワ</t>
    </rPh>
    <rPh sb="15" eb="17">
      <t>シンコウ</t>
    </rPh>
    <rPh sb="17" eb="19">
      <t>トクベツ</t>
    </rPh>
    <rPh sb="19" eb="21">
      <t>スイシン</t>
    </rPh>
    <rPh sb="21" eb="24">
      <t>コウフキン</t>
    </rPh>
    <rPh sb="24" eb="26">
      <t>ジギョウ</t>
    </rPh>
    <rPh sb="26" eb="27">
      <t>ブン</t>
    </rPh>
    <phoneticPr fontId="4"/>
  </si>
  <si>
    <t>(ｱｺ)</t>
    <phoneticPr fontId="4"/>
  </si>
  <si>
    <t>(ｱｻ)</t>
    <phoneticPr fontId="4"/>
  </si>
  <si>
    <t>(ｱｼ)</t>
    <phoneticPr fontId="4"/>
  </si>
  <si>
    <t>(ｱｽ)</t>
    <phoneticPr fontId="4"/>
  </si>
  <si>
    <t>全国防災</t>
    <rPh sb="0" eb="2">
      <t>ゼンコク</t>
    </rPh>
    <rPh sb="2" eb="4">
      <t>ボウサイ</t>
    </rPh>
    <phoneticPr fontId="4"/>
  </si>
  <si>
    <t>(ﾔ)</t>
    <phoneticPr fontId="4"/>
  </si>
  <si>
    <t>（８）平成25年度分</t>
    <rPh sb="3" eb="5">
      <t>ヘイセイ</t>
    </rPh>
    <rPh sb="7" eb="9">
      <t>ネンド</t>
    </rPh>
    <rPh sb="9" eb="10">
      <t>ブン</t>
    </rPh>
    <phoneticPr fontId="4"/>
  </si>
  <si>
    <t>25年度一本算定</t>
    <rPh sb="2" eb="4">
      <t>ネンド</t>
    </rPh>
    <rPh sb="4" eb="6">
      <t>イッポン</t>
    </rPh>
    <rPh sb="6" eb="8">
      <t>サンテイ</t>
    </rPh>
    <phoneticPr fontId="4"/>
  </si>
  <si>
    <t>25年度算出資料</t>
    <rPh sb="2" eb="4">
      <t>ネンド</t>
    </rPh>
    <rPh sb="4" eb="6">
      <t>サンシュツ</t>
    </rPh>
    <rPh sb="6" eb="8">
      <t>シリョウ</t>
    </rPh>
    <phoneticPr fontId="4"/>
  </si>
  <si>
    <t>４</t>
    <phoneticPr fontId="4"/>
  </si>
  <si>
    <t>*</t>
    <phoneticPr fontId="4"/>
  </si>
  <si>
    <t>=</t>
    <phoneticPr fontId="4"/>
  </si>
  <si>
    <t>(ｱ)</t>
    <phoneticPr fontId="4"/>
  </si>
  <si>
    <t>(ｱｾ)</t>
    <phoneticPr fontId="4"/>
  </si>
  <si>
    <t>(ｱﾂ)</t>
    <phoneticPr fontId="4"/>
  </si>
  <si>
    <t>(ｱﾃ)</t>
    <phoneticPr fontId="4"/>
  </si>
  <si>
    <t>(ｱﾄ)</t>
    <phoneticPr fontId="4"/>
  </si>
  <si>
    <t>(ｱﾅ)</t>
    <phoneticPr fontId="4"/>
  </si>
  <si>
    <t>(ｱﾆ)</t>
    <phoneticPr fontId="4"/>
  </si>
  <si>
    <t>(ｱﾇ)</t>
    <phoneticPr fontId="4"/>
  </si>
  <si>
    <t>(ｱﾈ)</t>
    <phoneticPr fontId="4"/>
  </si>
  <si>
    <t>(ｱﾉ)</t>
    <phoneticPr fontId="4"/>
  </si>
  <si>
    <t>(ｱﾊ)</t>
    <phoneticPr fontId="4"/>
  </si>
  <si>
    <t>(ｱﾋ)</t>
    <phoneticPr fontId="4"/>
  </si>
  <si>
    <t>(ｱﾌ)</t>
    <phoneticPr fontId="4"/>
  </si>
  <si>
    <t>(ｱﾍ)</t>
    <phoneticPr fontId="4"/>
  </si>
  <si>
    <t>(ｱﾎ)</t>
    <phoneticPr fontId="4"/>
  </si>
  <si>
    <t>(ｱﾏ)</t>
    <phoneticPr fontId="4"/>
  </si>
  <si>
    <t>(ｱﾐ)</t>
    <phoneticPr fontId="4"/>
  </si>
  <si>
    <t>(ｱﾑ)</t>
    <phoneticPr fontId="4"/>
  </si>
  <si>
    <t>(ｱﾒ)</t>
    <phoneticPr fontId="4"/>
  </si>
  <si>
    <t>(ｱﾓ)</t>
    <phoneticPr fontId="4"/>
  </si>
  <si>
    <t>(ｱﾔ)</t>
    <phoneticPr fontId="4"/>
  </si>
  <si>
    <t>(ｱﾕ)</t>
    <phoneticPr fontId="4"/>
  </si>
  <si>
    <t>(ｱﾖ)</t>
    <phoneticPr fontId="4"/>
  </si>
  <si>
    <t>(ｱﾗ)</t>
    <phoneticPr fontId="4"/>
  </si>
  <si>
    <t>(ｱﾘ)</t>
    <phoneticPr fontId="4"/>
  </si>
  <si>
    <t>(ｱﾙ)</t>
    <phoneticPr fontId="4"/>
  </si>
  <si>
    <t>(ｱﾚ)</t>
    <phoneticPr fontId="4"/>
  </si>
  <si>
    <t>(ｱﾛ)</t>
    <phoneticPr fontId="4"/>
  </si>
  <si>
    <t>(ｱﾜ)</t>
    <phoneticPr fontId="4"/>
  </si>
  <si>
    <t>(ｱﾝ)</t>
    <phoneticPr fontId="4"/>
  </si>
  <si>
    <t>(ｲｱ)</t>
    <phoneticPr fontId="4"/>
  </si>
  <si>
    <t>(ｲｲ)</t>
    <phoneticPr fontId="4"/>
  </si>
  <si>
    <t>(ｲｳ)</t>
    <phoneticPr fontId="4"/>
  </si>
  <si>
    <t>(ｲｴ)</t>
    <phoneticPr fontId="4"/>
  </si>
  <si>
    <t>(ｲｵ)</t>
    <phoneticPr fontId="4"/>
  </si>
  <si>
    <t>(ｲｶ)</t>
    <phoneticPr fontId="4"/>
  </si>
  <si>
    <t>(ｲｷ)</t>
    <phoneticPr fontId="4"/>
  </si>
  <si>
    <t>(ｲｸ)</t>
    <phoneticPr fontId="4"/>
  </si>
  <si>
    <t>(ｲｹ)</t>
    <phoneticPr fontId="4"/>
  </si>
  <si>
    <t>(ｲｺ)</t>
    <phoneticPr fontId="4"/>
  </si>
  <si>
    <t>(ｲｻ)</t>
    <phoneticPr fontId="4"/>
  </si>
  <si>
    <t>(ｲｼ)</t>
    <phoneticPr fontId="4"/>
  </si>
  <si>
    <t>(ｲｽ)</t>
    <phoneticPr fontId="4"/>
  </si>
  <si>
    <t>(ｲｾ)</t>
    <phoneticPr fontId="4"/>
  </si>
  <si>
    <t>(ｲｿ)</t>
    <phoneticPr fontId="4"/>
  </si>
  <si>
    <t>(ｲﾀ)</t>
    <phoneticPr fontId="4"/>
  </si>
  <si>
    <t>(f)</t>
    <phoneticPr fontId="4"/>
  </si>
  <si>
    <t>*</t>
    <phoneticPr fontId="4"/>
  </si>
  <si>
    <t>５</t>
    <phoneticPr fontId="4"/>
  </si>
  <si>
    <t>(千円未満四捨五入）</t>
    <phoneticPr fontId="4"/>
  </si>
  <si>
    <t>=</t>
    <phoneticPr fontId="4"/>
  </si>
  <si>
    <t>(ｱ)</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</si>
  <si>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</si>
  <si>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</si>
  <si>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</si>
  <si>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</si>
  <si>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</si>
  <si>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</si>
  <si>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</si>
  <si>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</si>
  <si>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</si>
  <si>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</si>
  <si>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</si>
  <si>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</si>
  <si>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</si>
  <si>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15"/>
  </si>
  <si>
    <t>(ﾀ)</t>
    <phoneticPr fontId="15"/>
  </si>
  <si>
    <t>(g)</t>
    <phoneticPr fontId="4"/>
  </si>
  <si>
    <t>６</t>
    <phoneticPr fontId="4"/>
  </si>
  <si>
    <t>(h)</t>
    <phoneticPr fontId="4"/>
  </si>
  <si>
    <t>(I)</t>
    <phoneticPr fontId="4"/>
  </si>
  <si>
    <t>(ｲﾁ)</t>
    <phoneticPr fontId="4"/>
  </si>
  <si>
    <t>(ｲﾂ)</t>
    <phoneticPr fontId="4"/>
  </si>
  <si>
    <t>(ｲﾃ)</t>
    <phoneticPr fontId="4"/>
  </si>
  <si>
    <t>(ｲﾄ)</t>
    <phoneticPr fontId="4"/>
  </si>
  <si>
    <t>(ｲﾅ)</t>
    <phoneticPr fontId="4"/>
  </si>
  <si>
    <t>(ｲﾆ)</t>
    <phoneticPr fontId="4"/>
  </si>
  <si>
    <t>(ｲﾇ)</t>
    <phoneticPr fontId="4"/>
  </si>
  <si>
    <t>(ｲﾈ)</t>
    <phoneticPr fontId="4"/>
  </si>
  <si>
    <t>(ｲﾉ)</t>
    <phoneticPr fontId="4"/>
  </si>
  <si>
    <t>(ｲﾊ)</t>
    <phoneticPr fontId="4"/>
  </si>
  <si>
    <t>並行在来線補助金事業に充てた地方債（JRからの譲渡資産分）</t>
    <rPh sb="0" eb="2">
      <t>ヘイコウ</t>
    </rPh>
    <rPh sb="2" eb="5">
      <t>ザイライセン</t>
    </rPh>
    <rPh sb="5" eb="8">
      <t>ホジョキン</t>
    </rPh>
    <rPh sb="8" eb="10">
      <t>ジギョウ</t>
    </rPh>
    <rPh sb="11" eb="12">
      <t>ア</t>
    </rPh>
    <rPh sb="14" eb="17">
      <t>チホウサイ</t>
    </rPh>
    <rPh sb="23" eb="25">
      <t>ジョウト</t>
    </rPh>
    <rPh sb="25" eb="27">
      <t>シサン</t>
    </rPh>
    <rPh sb="27" eb="28">
      <t>ブン</t>
    </rPh>
    <phoneticPr fontId="4"/>
  </si>
  <si>
    <t>並行在来線補助金事業に充てた地方債（新たな設備投資分）</t>
    <rPh sb="0" eb="2">
      <t>ヘイコウ</t>
    </rPh>
    <rPh sb="2" eb="5">
      <t>ザイライセン</t>
    </rPh>
    <rPh sb="5" eb="8">
      <t>ホジョキン</t>
    </rPh>
    <rPh sb="8" eb="10">
      <t>ジギョウ</t>
    </rPh>
    <rPh sb="11" eb="12">
      <t>ア</t>
    </rPh>
    <rPh sb="14" eb="17">
      <t>チホウサイ</t>
    </rPh>
    <rPh sb="18" eb="19">
      <t>アラ</t>
    </rPh>
    <rPh sb="21" eb="23">
      <t>セツビ</t>
    </rPh>
    <rPh sb="23" eb="25">
      <t>トウシ</t>
    </rPh>
    <rPh sb="25" eb="26">
      <t>ブン</t>
    </rPh>
    <phoneticPr fontId="4"/>
  </si>
  <si>
    <t>25年度</t>
    <rPh sb="2" eb="4">
      <t>ネンド</t>
    </rPh>
    <phoneticPr fontId="10"/>
  </si>
  <si>
    <t>(ﾌ）</t>
    <phoneticPr fontId="2"/>
  </si>
  <si>
    <t>(総務大臣通知額)</t>
    <phoneticPr fontId="4"/>
  </si>
  <si>
    <t>３セク</t>
    <phoneticPr fontId="4"/>
  </si>
  <si>
    <t>(ﾀ)</t>
    <phoneticPr fontId="2"/>
  </si>
  <si>
    <t>一般単独（一般）事業債（施設建替復旧関連事業分）</t>
    <rPh sb="0" eb="2">
      <t>イッパン</t>
    </rPh>
    <rPh sb="2" eb="4">
      <t>タンドク</t>
    </rPh>
    <rPh sb="5" eb="7">
      <t>イッパン</t>
    </rPh>
    <rPh sb="8" eb="11">
      <t>ジギョウサイ</t>
    </rPh>
    <rPh sb="12" eb="14">
      <t>シセツ</t>
    </rPh>
    <rPh sb="14" eb="15">
      <t>タ</t>
    </rPh>
    <rPh sb="15" eb="16">
      <t>カ</t>
    </rPh>
    <rPh sb="16" eb="18">
      <t>フッキュウ</t>
    </rPh>
    <rPh sb="18" eb="20">
      <t>カンレン</t>
    </rPh>
    <rPh sb="20" eb="23">
      <t>ジギョウブン</t>
    </rPh>
    <phoneticPr fontId="4"/>
  </si>
  <si>
    <t>②</t>
    <phoneticPr fontId="4"/>
  </si>
  <si>
    <t>25年度（５０％分）</t>
    <rPh sb="2" eb="4">
      <t>ネンド</t>
    </rPh>
    <phoneticPr fontId="4"/>
  </si>
  <si>
    <t>25年度（３０％分）</t>
    <rPh sb="2" eb="4">
      <t>ネンド</t>
    </rPh>
    <phoneticPr fontId="4"/>
  </si>
  <si>
    <t>東日本大震災全国緊急防災施策等債償還費</t>
    <rPh sb="14" eb="15">
      <t>ナド</t>
    </rPh>
    <phoneticPr fontId="4"/>
  </si>
  <si>
    <t>公債費(東日本大震災全国緊急防災施策等債償還費)</t>
    <rPh sb="0" eb="3">
      <t>コウサイヒ</t>
    </rPh>
    <rPh sb="18" eb="19">
      <t>ナド</t>
    </rPh>
    <phoneticPr fontId="4"/>
  </si>
  <si>
    <t>東日本大震災全国緊急防災施策等債償還費</t>
    <rPh sb="0" eb="3">
      <t>ヒガシニホン</t>
    </rPh>
    <rPh sb="3" eb="6">
      <t>ダイシンサイ</t>
    </rPh>
    <rPh sb="6" eb="8">
      <t>ゼンコク</t>
    </rPh>
    <rPh sb="8" eb="10">
      <t>キンキュウ</t>
    </rPh>
    <rPh sb="10" eb="12">
      <t>ボウサイ</t>
    </rPh>
    <rPh sb="12" eb="14">
      <t>セサク</t>
    </rPh>
    <rPh sb="14" eb="15">
      <t>ナド</t>
    </rPh>
    <rPh sb="15" eb="16">
      <t>サイ</t>
    </rPh>
    <rPh sb="16" eb="19">
      <t>ショウカンヒ</t>
    </rPh>
    <phoneticPr fontId="4"/>
  </si>
  <si>
    <t>病院事業債（災害拠点上乗せ分を含む）（つづき①）</t>
    <rPh sb="0" eb="2">
      <t>ビョウイン</t>
    </rPh>
    <rPh sb="2" eb="4">
      <t>ジギョウ</t>
    </rPh>
    <rPh sb="4" eb="5">
      <t>サイ</t>
    </rPh>
    <rPh sb="6" eb="8">
      <t>サイガイ</t>
    </rPh>
    <rPh sb="8" eb="10">
      <t>キョテン</t>
    </rPh>
    <rPh sb="10" eb="12">
      <t>ウワノ</t>
    </rPh>
    <rPh sb="13" eb="14">
      <t>ブン</t>
    </rPh>
    <rPh sb="15" eb="16">
      <t>フク</t>
    </rPh>
    <phoneticPr fontId="2"/>
  </si>
  <si>
    <t>病院事業債（災害拠点上乗せ分を含む）（つづき②）</t>
    <rPh sb="0" eb="2">
      <t>ビョウイン</t>
    </rPh>
    <rPh sb="2" eb="4">
      <t>ジギョウ</t>
    </rPh>
    <rPh sb="4" eb="5">
      <t>サイ</t>
    </rPh>
    <rPh sb="6" eb="8">
      <t>サイガイ</t>
    </rPh>
    <rPh sb="8" eb="10">
      <t>キョテン</t>
    </rPh>
    <rPh sb="10" eb="12">
      <t>ウワノ</t>
    </rPh>
    <rPh sb="13" eb="14">
      <t>ブン</t>
    </rPh>
    <rPh sb="15" eb="16">
      <t>フク</t>
    </rPh>
    <phoneticPr fontId="2"/>
  </si>
  <si>
    <t>（平成22年度迄実施事業に係るもの）</t>
    <rPh sb="1" eb="3">
      <t>ヘイセイ</t>
    </rPh>
    <rPh sb="5" eb="7">
      <t>ネンド</t>
    </rPh>
    <rPh sb="7" eb="8">
      <t>マデ</t>
    </rPh>
    <rPh sb="8" eb="10">
      <t>ジッシ</t>
    </rPh>
    <rPh sb="10" eb="12">
      <t>ジギョウ</t>
    </rPh>
    <rPh sb="13" eb="14">
      <t>カカ</t>
    </rPh>
    <phoneticPr fontId="2"/>
  </si>
  <si>
    <t>（平成23年度以降実施事業に係るもの）</t>
    <rPh sb="1" eb="3">
      <t>ヘイセイ</t>
    </rPh>
    <rPh sb="5" eb="7">
      <t>ネンド</t>
    </rPh>
    <rPh sb="7" eb="9">
      <t>イコウ</t>
    </rPh>
    <rPh sb="9" eb="11">
      <t>ジッシ</t>
    </rPh>
    <rPh sb="11" eb="13">
      <t>ジギョウ</t>
    </rPh>
    <rPh sb="14" eb="15">
      <t>カカ</t>
    </rPh>
    <phoneticPr fontId="2"/>
  </si>
  <si>
    <t>（４）平成14年度以降償還開始分のうちダム以外に係るもの</t>
    <rPh sb="3" eb="5">
      <t>ヘイセイ</t>
    </rPh>
    <rPh sb="7" eb="9">
      <t>ネンド</t>
    </rPh>
    <rPh sb="9" eb="11">
      <t>イコウ</t>
    </rPh>
    <rPh sb="11" eb="13">
      <t>ショウカン</t>
    </rPh>
    <rPh sb="13" eb="15">
      <t>カイシ</t>
    </rPh>
    <rPh sb="15" eb="16">
      <t>ブン</t>
    </rPh>
    <rPh sb="21" eb="23">
      <t>イガイ</t>
    </rPh>
    <rPh sb="24" eb="25">
      <t>カカ</t>
    </rPh>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</si>
  <si>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</si>
  <si>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</si>
  <si>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</si>
  <si>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</si>
  <si>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</si>
  <si>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</si>
  <si>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</si>
  <si>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</si>
  <si>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</si>
  <si>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</si>
  <si>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(ｿ)</t>
    <phoneticPr fontId="4"/>
  </si>
  <si>
    <t>26年度</t>
    <rPh sb="2" eb="4">
      <t>ネンド</t>
    </rPh>
    <phoneticPr fontId="4"/>
  </si>
  <si>
    <t>学校教育施設</t>
    <rPh sb="0" eb="2">
      <t>ガッコウ</t>
    </rPh>
    <rPh sb="2" eb="4">
      <t>キョウイク</t>
    </rPh>
    <rPh sb="4" eb="6">
      <t>シセツ</t>
    </rPh>
    <phoneticPr fontId="4"/>
  </si>
  <si>
    <t>(ｺ)</t>
    <phoneticPr fontId="2"/>
  </si>
  <si>
    <t>(ｱ)～(ｺ)</t>
    <phoneticPr fontId="4"/>
  </si>
  <si>
    <t>26年度（５０％分）</t>
    <rPh sb="2" eb="4">
      <t>ネンド</t>
    </rPh>
    <phoneticPr fontId="4"/>
  </si>
  <si>
    <t>26年度（３０％分）</t>
    <rPh sb="2" eb="4">
      <t>ネンド</t>
    </rPh>
    <phoneticPr fontId="4"/>
  </si>
  <si>
    <t>=</t>
  </si>
  <si>
    <t>*</t>
  </si>
  <si>
    <t>26年度</t>
    <rPh sb="2" eb="4">
      <t>ネンド</t>
    </rPh>
    <phoneticPr fontId="10"/>
  </si>
  <si>
    <t>(ﾁ)</t>
    <phoneticPr fontId="10"/>
  </si>
  <si>
    <t>(ﾂ)</t>
    <phoneticPr fontId="10"/>
  </si>
  <si>
    <t>（９）平成26年度分</t>
    <rPh sb="3" eb="5">
      <t>ヘイセイ</t>
    </rPh>
    <rPh sb="7" eb="9">
      <t>ネンド</t>
    </rPh>
    <rPh sb="9" eb="10">
      <t>ブン</t>
    </rPh>
    <phoneticPr fontId="4"/>
  </si>
  <si>
    <t>26年度一本算定</t>
    <rPh sb="2" eb="4">
      <t>ネンド</t>
    </rPh>
    <rPh sb="4" eb="6">
      <t>イッポン</t>
    </rPh>
    <rPh sb="6" eb="8">
      <t>サンテイ</t>
    </rPh>
    <phoneticPr fontId="4"/>
  </si>
  <si>
    <t>26年度算出資料</t>
    <rPh sb="2" eb="4">
      <t>ネンド</t>
    </rPh>
    <rPh sb="4" eb="6">
      <t>サンシュツ</t>
    </rPh>
    <rPh sb="6" eb="8">
      <t>シリョウ</t>
    </rPh>
    <phoneticPr fontId="4"/>
  </si>
  <si>
    <t>-</t>
    <phoneticPr fontId="2"/>
  </si>
  <si>
    <t>地方消費税交付金に係る</t>
    <rPh sb="0" eb="2">
      <t>チホウ</t>
    </rPh>
    <rPh sb="2" eb="5">
      <t>ショウヒゼイ</t>
    </rPh>
    <rPh sb="5" eb="8">
      <t>コウフキン</t>
    </rPh>
    <rPh sb="9" eb="10">
      <t>カカ</t>
    </rPh>
    <phoneticPr fontId="2"/>
  </si>
  <si>
    <t>税率引上げ分×0.25</t>
    <rPh sb="0" eb="2">
      <t>ゼイリツ</t>
    </rPh>
    <rPh sb="2" eb="4">
      <t>ヒキア</t>
    </rPh>
    <rPh sb="5" eb="6">
      <t>ブン</t>
    </rPh>
    <phoneticPr fontId="2"/>
  </si>
  <si>
    <t>(ﾎ）</t>
    <phoneticPr fontId="2"/>
  </si>
  <si>
    <t>ﾇ</t>
  </si>
  <si>
    <t>ﾈ</t>
  </si>
  <si>
    <t>ﾉ</t>
  </si>
  <si>
    <t>ﾊ</t>
  </si>
  <si>
    <t>ﾋ</t>
  </si>
  <si>
    <t>ﾌ</t>
  </si>
  <si>
    <t>ﾍ</t>
  </si>
  <si>
    <t>ﾎ</t>
  </si>
  <si>
    <t>ﾏ</t>
  </si>
  <si>
    <t>ﾐ</t>
  </si>
  <si>
    <t>ﾑ</t>
  </si>
  <si>
    <t>ﾒ</t>
  </si>
  <si>
    <t>ﾓ</t>
  </si>
  <si>
    <t>ﾔ</t>
  </si>
  <si>
    <t>ﾕ</t>
  </si>
  <si>
    <t>ﾖ</t>
  </si>
  <si>
    <t>ﾗ</t>
  </si>
  <si>
    <t>ﾘ</t>
  </si>
  <si>
    <t>ﾙ</t>
  </si>
  <si>
    <t>ﾚ</t>
  </si>
  <si>
    <t>ﾛ</t>
  </si>
  <si>
    <t>ﾜ</t>
  </si>
  <si>
    <t>ｦ</t>
  </si>
  <si>
    <t>ﾝ</t>
  </si>
  <si>
    <t>ｱ</t>
  </si>
  <si>
    <t>ｲ</t>
  </si>
  <si>
    <t>ｳ</t>
  </si>
  <si>
    <t>ｴ</t>
  </si>
  <si>
    <t>ｵ</t>
  </si>
  <si>
    <t>ｶ</t>
  </si>
  <si>
    <t>ｷ</t>
  </si>
  <si>
    <t>ｸ</t>
  </si>
  <si>
    <t>ｹ</t>
  </si>
  <si>
    <t>ｺ</t>
  </si>
  <si>
    <t>ｻ</t>
  </si>
  <si>
    <t>ｼ</t>
  </si>
  <si>
    <t>ｽ</t>
  </si>
  <si>
    <t>ｾ</t>
  </si>
  <si>
    <t>ｿ</t>
  </si>
  <si>
    <t>ﾀ</t>
  </si>
  <si>
    <t>ﾁ</t>
  </si>
  <si>
    <t>ﾂ</t>
  </si>
  <si>
    <t>ﾃ</t>
  </si>
  <si>
    <t>ﾄ</t>
  </si>
  <si>
    <t>ﾅ</t>
  </si>
  <si>
    <t>ﾆ</t>
  </si>
  <si>
    <t>(ﾁ)</t>
    <phoneticPr fontId="15"/>
  </si>
  <si>
    <t>(ﾂ)</t>
    <phoneticPr fontId="15"/>
  </si>
  <si>
    <t>(ｽ)</t>
    <phoneticPr fontId="4"/>
  </si>
  <si>
    <t>(ｾ)</t>
    <phoneticPr fontId="4"/>
  </si>
  <si>
    <t>(ｲﾋ)</t>
    <phoneticPr fontId="4"/>
  </si>
  <si>
    <t>(ｲﾌ)</t>
    <phoneticPr fontId="4"/>
  </si>
  <si>
    <t>(ｲﾍ)</t>
    <phoneticPr fontId="4"/>
  </si>
  <si>
    <t>(ｲﾎ)</t>
    <phoneticPr fontId="4"/>
  </si>
  <si>
    <t>(ｲﾏ)</t>
    <phoneticPr fontId="4"/>
  </si>
  <si>
    <t>(ｲﾐ)</t>
    <phoneticPr fontId="4"/>
  </si>
  <si>
    <t>(ｲﾑ)</t>
    <phoneticPr fontId="4"/>
  </si>
  <si>
    <t>(ｲﾒ)</t>
    <phoneticPr fontId="4"/>
  </si>
  <si>
    <t>(ｲﾓ)</t>
    <phoneticPr fontId="4"/>
  </si>
  <si>
    <t>(ｱｵ)</t>
  </si>
  <si>
    <t>(ｱｴ)</t>
  </si>
  <si>
    <t>(ｱｳ)</t>
  </si>
  <si>
    <t>(ｱｲ)</t>
  </si>
  <si>
    <t>(ｱｱ)</t>
  </si>
  <si>
    <t>(ﾄ)</t>
    <phoneticPr fontId="4"/>
  </si>
  <si>
    <t>(ﾋ)</t>
    <phoneticPr fontId="4"/>
  </si>
  <si>
    <t>(ﾎ)</t>
    <phoneticPr fontId="4"/>
  </si>
  <si>
    <t>地域鉄道補助事業に充てた地方債</t>
    <rPh sb="0" eb="2">
      <t>チイキ</t>
    </rPh>
    <rPh sb="2" eb="4">
      <t>テツドウ</t>
    </rPh>
    <rPh sb="4" eb="6">
      <t>ホジョ</t>
    </rPh>
    <rPh sb="6" eb="8">
      <t>ジギョウ</t>
    </rPh>
    <rPh sb="9" eb="10">
      <t>ア</t>
    </rPh>
    <rPh sb="12" eb="15">
      <t>チホウサイ</t>
    </rPh>
    <phoneticPr fontId="4"/>
  </si>
  <si>
    <t>防災対策事業債(防災基盤整備事業分(17年度以降は｢特に推進すべきもの｣以外、</t>
    <rPh sb="0" eb="2">
      <t>ボウサイ</t>
    </rPh>
    <rPh sb="2" eb="4">
      <t>タイサク</t>
    </rPh>
    <rPh sb="4" eb="7">
      <t>ジギョウサイ</t>
    </rPh>
    <rPh sb="8" eb="10">
      <t>ボウサイ</t>
    </rPh>
    <rPh sb="10" eb="12">
      <t>キバン</t>
    </rPh>
    <rPh sb="12" eb="14">
      <t>セイビ</t>
    </rPh>
    <rPh sb="14" eb="16">
      <t>ジギョウ</t>
    </rPh>
    <rPh sb="16" eb="17">
      <t>ブン</t>
    </rPh>
    <rPh sb="20" eb="22">
      <t>ネンド</t>
    </rPh>
    <rPh sb="22" eb="24">
      <t>イコウ</t>
    </rPh>
    <rPh sb="26" eb="27">
      <t>トク</t>
    </rPh>
    <rPh sb="28" eb="30">
      <t>スイシン</t>
    </rPh>
    <rPh sb="36" eb="38">
      <t>イガイ</t>
    </rPh>
    <phoneticPr fontId="4"/>
  </si>
  <si>
    <t>26年度以降は「特に推進すべきもの」及び「津波浸水想定区域移転事業」以外))</t>
    <rPh sb="2" eb="4">
      <t>ネンド</t>
    </rPh>
    <rPh sb="4" eb="6">
      <t>イコウ</t>
    </rPh>
    <rPh sb="8" eb="9">
      <t>トク</t>
    </rPh>
    <rPh sb="10" eb="12">
      <t>スイシン</t>
    </rPh>
    <rPh sb="18" eb="19">
      <t>オヨ</t>
    </rPh>
    <rPh sb="21" eb="23">
      <t>ツナミ</t>
    </rPh>
    <rPh sb="23" eb="25">
      <t>シンスイ</t>
    </rPh>
    <rPh sb="25" eb="27">
      <t>ソウテイ</t>
    </rPh>
    <rPh sb="27" eb="29">
      <t>クイキ</t>
    </rPh>
    <rPh sb="29" eb="31">
      <t>イテン</t>
    </rPh>
    <rPh sb="31" eb="33">
      <t>ジギョウ</t>
    </rPh>
    <rPh sb="34" eb="36">
      <t>イガイ</t>
    </rPh>
    <phoneticPr fontId="2"/>
  </si>
  <si>
    <t>特に推進すべきもの及び津波浸水想定区域移転事業))</t>
    <rPh sb="0" eb="1">
      <t>トク</t>
    </rPh>
    <rPh sb="2" eb="4">
      <t>スイシン</t>
    </rPh>
    <rPh sb="9" eb="10">
      <t>オヨ</t>
    </rPh>
    <rPh sb="11" eb="13">
      <t>ツナミ</t>
    </rPh>
    <rPh sb="13" eb="15">
      <t>シンスイ</t>
    </rPh>
    <rPh sb="15" eb="17">
      <t>ソウテイ</t>
    </rPh>
    <rPh sb="17" eb="19">
      <t>クイキ</t>
    </rPh>
    <rPh sb="19" eb="21">
      <t>イテン</t>
    </rPh>
    <rPh sb="21" eb="23">
      <t>ジギョウ</t>
    </rPh>
    <phoneticPr fontId="2"/>
  </si>
  <si>
    <t>防災対策事業債(防災基盤整備事業分(特に推進すべきもの、26年度以降は</t>
    <rPh sb="0" eb="2">
      <t>ボウサイ</t>
    </rPh>
    <rPh sb="2" eb="4">
      <t>タイサク</t>
    </rPh>
    <rPh sb="4" eb="7">
      <t>ジギョウサイ</t>
    </rPh>
    <rPh sb="8" eb="10">
      <t>ボウサイ</t>
    </rPh>
    <rPh sb="10" eb="12">
      <t>キバン</t>
    </rPh>
    <rPh sb="12" eb="14">
      <t>セイビ</t>
    </rPh>
    <rPh sb="14" eb="16">
      <t>ジギョウ</t>
    </rPh>
    <rPh sb="16" eb="17">
      <t>ブン</t>
    </rPh>
    <rPh sb="18" eb="19">
      <t>トク</t>
    </rPh>
    <rPh sb="20" eb="22">
      <t>スイシン</t>
    </rPh>
    <rPh sb="30" eb="32">
      <t>ネンド</t>
    </rPh>
    <rPh sb="32" eb="34">
      <t>イコウ</t>
    </rPh>
    <phoneticPr fontId="4"/>
  </si>
  <si>
    <t>27年度</t>
    <rPh sb="2" eb="4">
      <t>ネンド</t>
    </rPh>
    <phoneticPr fontId="4"/>
  </si>
  <si>
    <t>26年度</t>
    <rPh sb="2" eb="3">
      <t>ネン</t>
    </rPh>
    <rPh sb="3" eb="4">
      <t>ド</t>
    </rPh>
    <phoneticPr fontId="4"/>
  </si>
  <si>
    <t>一般補助施設整備等事業債（奄美群島振興交付金事業分）</t>
    <rPh sb="0" eb="2">
      <t>イッパン</t>
    </rPh>
    <rPh sb="2" eb="4">
      <t>ホジョ</t>
    </rPh>
    <rPh sb="4" eb="6">
      <t>シセツ</t>
    </rPh>
    <rPh sb="6" eb="8">
      <t>セイビ</t>
    </rPh>
    <rPh sb="8" eb="9">
      <t>トウ</t>
    </rPh>
    <rPh sb="9" eb="12">
      <t>ジギョウサイ</t>
    </rPh>
    <rPh sb="13" eb="15">
      <t>アマミ</t>
    </rPh>
    <rPh sb="15" eb="17">
      <t>グントウ</t>
    </rPh>
    <rPh sb="17" eb="19">
      <t>シンコウ</t>
    </rPh>
    <rPh sb="19" eb="22">
      <t>コウフキン</t>
    </rPh>
    <rPh sb="22" eb="24">
      <t>ジギョウ</t>
    </rPh>
    <rPh sb="24" eb="25">
      <t>ブン</t>
    </rPh>
    <phoneticPr fontId="4"/>
  </si>
  <si>
    <t>公共事業等債（各種災害関連（離島の防災機能強化・道路）分）</t>
    <rPh sb="0" eb="2">
      <t>コウキョウ</t>
    </rPh>
    <rPh sb="2" eb="5">
      <t>ジギョウナド</t>
    </rPh>
    <rPh sb="5" eb="6">
      <t>サイ</t>
    </rPh>
    <rPh sb="7" eb="9">
      <t>カクシュ</t>
    </rPh>
    <rPh sb="9" eb="11">
      <t>サイガイ</t>
    </rPh>
    <rPh sb="11" eb="13">
      <t>カンレン</t>
    </rPh>
    <rPh sb="14" eb="16">
      <t>リトウ</t>
    </rPh>
    <rPh sb="17" eb="19">
      <t>ボウサイ</t>
    </rPh>
    <rPh sb="19" eb="21">
      <t>キノウ</t>
    </rPh>
    <rPh sb="21" eb="23">
      <t>キョウカ</t>
    </rPh>
    <rPh sb="24" eb="26">
      <t>ドウロ</t>
    </rPh>
    <rPh sb="27" eb="28">
      <t>ブン</t>
    </rPh>
    <phoneticPr fontId="4"/>
  </si>
  <si>
    <t>(ﾛ)</t>
  </si>
  <si>
    <t>(ﾛ)</t>
    <phoneticPr fontId="4"/>
  </si>
  <si>
    <t>(ﾜ)</t>
  </si>
  <si>
    <t>（１０）平成27年度分</t>
    <rPh sb="4" eb="6">
      <t>ヘイセイ</t>
    </rPh>
    <rPh sb="8" eb="10">
      <t>ネンド</t>
    </rPh>
    <rPh sb="10" eb="11">
      <t>ブン</t>
    </rPh>
    <phoneticPr fontId="4"/>
  </si>
  <si>
    <t>27年度一本算定</t>
    <rPh sb="2" eb="4">
      <t>ネンド</t>
    </rPh>
    <rPh sb="4" eb="6">
      <t>イッポン</t>
    </rPh>
    <rPh sb="6" eb="8">
      <t>サンテイ</t>
    </rPh>
    <phoneticPr fontId="4"/>
  </si>
  <si>
    <t>27年度算出資料</t>
    <rPh sb="2" eb="4">
      <t>ネンド</t>
    </rPh>
    <rPh sb="4" eb="6">
      <t>サンシュツ</t>
    </rPh>
    <rPh sb="6" eb="8">
      <t>シリョウ</t>
    </rPh>
    <phoneticPr fontId="4"/>
  </si>
  <si>
    <t>(ｱﾂ)</t>
  </si>
  <si>
    <t>(ｱﾃ)</t>
  </si>
  <si>
    <t>(ｱﾄ)</t>
  </si>
  <si>
    <t>(ｱﾅ)</t>
  </si>
  <si>
    <t>①</t>
  </si>
  <si>
    <t>②</t>
  </si>
  <si>
    <t>(ﾚ)</t>
  </si>
  <si>
    <t>(ｦ)</t>
  </si>
  <si>
    <t>(ｱｾ)</t>
  </si>
  <si>
    <t>(ｱｿ)</t>
  </si>
  <si>
    <t>(ｱﾀ)</t>
  </si>
  <si>
    <t>(ｱﾁ)</t>
  </si>
  <si>
    <t>１</t>
    <phoneticPr fontId="4"/>
  </si>
  <si>
    <t>(千円未満四捨五入）</t>
    <phoneticPr fontId="4"/>
  </si>
  <si>
    <t>(a)</t>
    <phoneticPr fontId="4"/>
  </si>
  <si>
    <t>２</t>
    <phoneticPr fontId="4"/>
  </si>
  <si>
    <t>(千円未満四捨五入）</t>
    <phoneticPr fontId="4"/>
  </si>
  <si>
    <t>(ｱ)</t>
    <phoneticPr fontId="4"/>
  </si>
  <si>
    <t>(ｲ)</t>
    <phoneticPr fontId="4"/>
  </si>
  <si>
    <t>(ｳ)</t>
    <phoneticPr fontId="4"/>
  </si>
  <si>
    <t>①</t>
    <phoneticPr fontId="4"/>
  </si>
  <si>
    <t>②</t>
    <phoneticPr fontId="4"/>
  </si>
  <si>
    <t>*</t>
    <phoneticPr fontId="2"/>
  </si>
  <si>
    <t>=</t>
    <phoneticPr fontId="2"/>
  </si>
  <si>
    <t>(ｱ)～(ｳ)</t>
    <phoneticPr fontId="4"/>
  </si>
  <si>
    <t>(ｱ)～(ｿ)</t>
    <phoneticPr fontId="4"/>
  </si>
  <si>
    <t>27年度（３０％分）</t>
    <rPh sb="2" eb="4">
      <t>ネンド</t>
    </rPh>
    <phoneticPr fontId="4"/>
  </si>
  <si>
    <t>27年度（５０％分）</t>
    <rPh sb="2" eb="4">
      <t>ネンド</t>
    </rPh>
    <phoneticPr fontId="4"/>
  </si>
  <si>
    <t>(ｭ)</t>
  </si>
  <si>
    <t>(ｲ)</t>
    <phoneticPr fontId="4"/>
  </si>
  <si>
    <t>(千円未満四捨五入）</t>
    <phoneticPr fontId="4"/>
  </si>
  <si>
    <t>(ﾃ)</t>
    <phoneticPr fontId="15"/>
  </si>
  <si>
    <t>(ﾄ)</t>
    <phoneticPr fontId="15"/>
  </si>
  <si>
    <t>(ｿ)</t>
    <phoneticPr fontId="4"/>
  </si>
  <si>
    <t>(ﾀ)</t>
    <phoneticPr fontId="4"/>
  </si>
  <si>
    <t>(ｲﾔ)</t>
    <phoneticPr fontId="4"/>
  </si>
  <si>
    <t>(ｲﾕ)</t>
    <phoneticPr fontId="4"/>
  </si>
  <si>
    <t>(ｲﾖ)</t>
    <phoneticPr fontId="4"/>
  </si>
  <si>
    <t>(ﾐ）</t>
    <phoneticPr fontId="2"/>
  </si>
  <si>
    <t>28年度</t>
    <rPh sb="2" eb="4">
      <t>ネンド</t>
    </rPh>
    <phoneticPr fontId="4"/>
  </si>
  <si>
    <t>27年度</t>
    <rPh sb="2" eb="3">
      <t>ネン</t>
    </rPh>
    <rPh sb="3" eb="4">
      <t>ド</t>
    </rPh>
    <phoneticPr fontId="4"/>
  </si>
  <si>
    <t>公共事業等債（津波避難対策緊急事業分）</t>
    <rPh sb="0" eb="2">
      <t>コウキョウ</t>
    </rPh>
    <rPh sb="2" eb="4">
      <t>ジギョウ</t>
    </rPh>
    <rPh sb="4" eb="6">
      <t>トウサイ</t>
    </rPh>
    <rPh sb="7" eb="9">
      <t>ツナミ</t>
    </rPh>
    <rPh sb="9" eb="11">
      <t>ヒナン</t>
    </rPh>
    <rPh sb="11" eb="13">
      <t>タイサク</t>
    </rPh>
    <rPh sb="13" eb="15">
      <t>キンキュウ</t>
    </rPh>
    <rPh sb="15" eb="18">
      <t>ジギョウブン</t>
    </rPh>
    <phoneticPr fontId="4"/>
  </si>
  <si>
    <t>公共施設最適化事業債</t>
    <rPh sb="0" eb="2">
      <t>コウキョウ</t>
    </rPh>
    <rPh sb="2" eb="4">
      <t>シセツ</t>
    </rPh>
    <rPh sb="4" eb="7">
      <t>サイテキカ</t>
    </rPh>
    <rPh sb="7" eb="10">
      <t>ジギョウサイ</t>
    </rPh>
    <phoneticPr fontId="4"/>
  </si>
  <si>
    <t>27年度</t>
    <rPh sb="2" eb="4">
      <t>ネンド</t>
    </rPh>
    <phoneticPr fontId="10"/>
  </si>
  <si>
    <t>(ﾃ)</t>
    <phoneticPr fontId="10"/>
  </si>
  <si>
    <t>(ﾄ)</t>
    <phoneticPr fontId="10"/>
  </si>
  <si>
    <t>(a)</t>
    <phoneticPr fontId="4"/>
  </si>
  <si>
    <t>(千円未満四捨五入）</t>
    <phoneticPr fontId="4"/>
  </si>
  <si>
    <t>①</t>
    <phoneticPr fontId="4"/>
  </si>
  <si>
    <t>*</t>
    <phoneticPr fontId="4"/>
  </si>
  <si>
    <t>=</t>
    <phoneticPr fontId="4"/>
  </si>
  <si>
    <t>②</t>
    <phoneticPr fontId="4"/>
  </si>
  <si>
    <t>①</t>
    <phoneticPr fontId="10"/>
  </si>
  <si>
    <t>*</t>
    <phoneticPr fontId="10"/>
  </si>
  <si>
    <t>=</t>
    <phoneticPr fontId="10"/>
  </si>
  <si>
    <t>(ﾁ)</t>
    <phoneticPr fontId="10"/>
  </si>
  <si>
    <t>②</t>
    <phoneticPr fontId="10"/>
  </si>
  <si>
    <t>(ﾂ)</t>
    <phoneticPr fontId="10"/>
  </si>
  <si>
    <t>(ﾃ)</t>
    <phoneticPr fontId="10"/>
  </si>
  <si>
    <t>(ﾄ)</t>
    <phoneticPr fontId="10"/>
  </si>
  <si>
    <t>(b)</t>
    <phoneticPr fontId="4"/>
  </si>
  <si>
    <t>(a)+(b)</t>
    <phoneticPr fontId="4"/>
  </si>
  <si>
    <t>１</t>
    <phoneticPr fontId="4"/>
  </si>
  <si>
    <t>施設整備事業（一般財源化分）地域介護・福祉空間整備等施設整備交付金</t>
    <phoneticPr fontId="4"/>
  </si>
  <si>
    <t>(千円未満四捨五入）</t>
    <phoneticPr fontId="4"/>
  </si>
  <si>
    <t>①</t>
    <phoneticPr fontId="4"/>
  </si>
  <si>
    <t>*</t>
    <phoneticPr fontId="4"/>
  </si>
  <si>
    <t>=</t>
    <phoneticPr fontId="4"/>
  </si>
  <si>
    <t>(ｱ)</t>
    <phoneticPr fontId="4"/>
  </si>
  <si>
    <t>②</t>
    <phoneticPr fontId="4"/>
  </si>
  <si>
    <t>(ｲ)</t>
    <phoneticPr fontId="4"/>
  </si>
  <si>
    <t>①</t>
    <phoneticPr fontId="4"/>
  </si>
  <si>
    <t>*</t>
    <phoneticPr fontId="4"/>
  </si>
  <si>
    <t>=</t>
    <phoneticPr fontId="4"/>
  </si>
  <si>
    <t>(ｳ)</t>
    <phoneticPr fontId="4"/>
  </si>
  <si>
    <t>②</t>
    <phoneticPr fontId="4"/>
  </si>
  <si>
    <t>(ｴ)</t>
    <phoneticPr fontId="4"/>
  </si>
  <si>
    <t>(ｵ)</t>
    <phoneticPr fontId="4"/>
  </si>
  <si>
    <t>(ｶ)</t>
    <phoneticPr fontId="4"/>
  </si>
  <si>
    <t>①</t>
    <phoneticPr fontId="10"/>
  </si>
  <si>
    <t>*</t>
    <phoneticPr fontId="10"/>
  </si>
  <si>
    <t>=</t>
    <phoneticPr fontId="10"/>
  </si>
  <si>
    <t>(ｷ)</t>
    <phoneticPr fontId="10"/>
  </si>
  <si>
    <t>②</t>
    <phoneticPr fontId="10"/>
  </si>
  <si>
    <t>(ｸ)</t>
    <phoneticPr fontId="10"/>
  </si>
  <si>
    <t>(ｹ)</t>
    <phoneticPr fontId="10"/>
  </si>
  <si>
    <t>(ｺ)</t>
    <phoneticPr fontId="10"/>
  </si>
  <si>
    <t>(ｻ)</t>
    <phoneticPr fontId="10"/>
  </si>
  <si>
    <t>(ｼ)</t>
    <phoneticPr fontId="10"/>
  </si>
  <si>
    <t>(ｽ)</t>
    <phoneticPr fontId="10"/>
  </si>
  <si>
    <t>(ｾ)</t>
    <phoneticPr fontId="10"/>
  </si>
  <si>
    <t>(ｿ)</t>
    <phoneticPr fontId="10"/>
  </si>
  <si>
    <t>(ﾀ)</t>
    <phoneticPr fontId="10"/>
  </si>
  <si>
    <t>(ﾁ)</t>
    <phoneticPr fontId="10"/>
  </si>
  <si>
    <t>(ﾂ)</t>
    <phoneticPr fontId="10"/>
  </si>
  <si>
    <t>(ﾃ)</t>
    <phoneticPr fontId="10"/>
  </si>
  <si>
    <t>(ﾄ)</t>
    <phoneticPr fontId="10"/>
  </si>
  <si>
    <t>(a)</t>
    <phoneticPr fontId="4"/>
  </si>
  <si>
    <t>消防費</t>
    <phoneticPr fontId="4"/>
  </si>
  <si>
    <t>(a)</t>
    <phoneticPr fontId="4"/>
  </si>
  <si>
    <t>(A)</t>
    <phoneticPr fontId="4"/>
  </si>
  <si>
    <t>(a)</t>
    <phoneticPr fontId="4"/>
  </si>
  <si>
    <t>*</t>
    <phoneticPr fontId="4"/>
  </si>
  <si>
    <t>=</t>
    <phoneticPr fontId="4"/>
  </si>
  <si>
    <t>(b)</t>
    <phoneticPr fontId="4"/>
  </si>
  <si>
    <t>(c)</t>
    <phoneticPr fontId="4"/>
  </si>
  <si>
    <t>(総務大臣通知額)</t>
    <phoneticPr fontId="4"/>
  </si>
  <si>
    <t>(千円未満四捨五入）</t>
    <phoneticPr fontId="4"/>
  </si>
  <si>
    <t>①</t>
    <phoneticPr fontId="4"/>
  </si>
  <si>
    <t>(ｱ)</t>
    <phoneticPr fontId="4"/>
  </si>
  <si>
    <t>②</t>
    <phoneticPr fontId="4"/>
  </si>
  <si>
    <t>(ｲ)</t>
    <phoneticPr fontId="4"/>
  </si>
  <si>
    <t>(d)</t>
    <phoneticPr fontId="4"/>
  </si>
  <si>
    <t>(e)</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</si>
  <si>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</si>
  <si>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</si>
  <si>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</si>
  <si>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</si>
  <si>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</si>
  <si>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</si>
  <si>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</si>
  <si>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</si>
  <si>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</si>
  <si>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</si>
  <si>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</si>
  <si>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</si>
  <si>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</si>
  <si>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</si>
  <si>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</si>
  <si>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</si>
  <si>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(f)</t>
    <phoneticPr fontId="4"/>
  </si>
  <si>
    <t>(g)</t>
    <phoneticPr fontId="4"/>
  </si>
  <si>
    <t>(h)</t>
    <phoneticPr fontId="4"/>
  </si>
  <si>
    <t>(i)</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</si>
  <si>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</si>
  <si>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</si>
  <si>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</si>
  <si>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</si>
  <si>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</si>
  <si>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</si>
  <si>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</si>
  <si>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</si>
  <si>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</si>
  <si>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</si>
  <si>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(総務大臣通知額)</t>
    <phoneticPr fontId="4"/>
  </si>
  <si>
    <t>(千円未満四捨五入）</t>
    <phoneticPr fontId="4"/>
  </si>
  <si>
    <t>(ｱ)</t>
    <phoneticPr fontId="4"/>
  </si>
  <si>
    <t>(t)</t>
    <phoneticPr fontId="4"/>
  </si>
  <si>
    <t>(u)</t>
    <phoneticPr fontId="4"/>
  </si>
  <si>
    <t>(v)</t>
    <phoneticPr fontId="4"/>
  </si>
  <si>
    <t>(w)</t>
    <phoneticPr fontId="4"/>
  </si>
  <si>
    <t>(x)</t>
    <phoneticPr fontId="4"/>
  </si>
  <si>
    <t>(a)～(x)</t>
    <phoneticPr fontId="4"/>
  </si>
  <si>
    <t>(E)</t>
    <phoneticPr fontId="4"/>
  </si>
  <si>
    <t>１</t>
    <phoneticPr fontId="4"/>
  </si>
  <si>
    <t>*</t>
    <phoneticPr fontId="4"/>
  </si>
  <si>
    <t>=</t>
    <phoneticPr fontId="4"/>
  </si>
  <si>
    <t>(a)</t>
    <phoneticPr fontId="4"/>
  </si>
  <si>
    <t>２</t>
    <phoneticPr fontId="4"/>
  </si>
  <si>
    <t>(千円未満四捨五入）</t>
    <phoneticPr fontId="4"/>
  </si>
  <si>
    <t>(ｱ)</t>
    <phoneticPr fontId="4"/>
  </si>
  <si>
    <t>(ｳ)</t>
    <phoneticPr fontId="4"/>
  </si>
  <si>
    <t>(ｴ)</t>
    <phoneticPr fontId="4"/>
  </si>
  <si>
    <t>(ｱ)～(ｴ)</t>
    <phoneticPr fontId="4"/>
  </si>
  <si>
    <t>(ﾆ)</t>
    <phoneticPr fontId="4"/>
  </si>
  <si>
    <t>←0.25前</t>
    <rPh sb="5" eb="6">
      <t>マエ</t>
    </rPh>
    <phoneticPr fontId="24"/>
  </si>
  <si>
    <t>←1/6前</t>
    <rPh sb="4" eb="5">
      <t>マエ</t>
    </rPh>
    <phoneticPr fontId="24"/>
  </si>
  <si>
    <t>←0.225前</t>
    <rPh sb="6" eb="7">
      <t>マエ</t>
    </rPh>
    <phoneticPr fontId="24"/>
  </si>
  <si>
    <t>医療施設</t>
    <rPh sb="0" eb="2">
      <t>イリョウ</t>
    </rPh>
    <rPh sb="2" eb="4">
      <t>シセツ</t>
    </rPh>
    <phoneticPr fontId="24"/>
  </si>
  <si>
    <t>機械器具</t>
    <rPh sb="0" eb="2">
      <t>キカイ</t>
    </rPh>
    <rPh sb="2" eb="4">
      <t>キグ</t>
    </rPh>
    <phoneticPr fontId="24"/>
  </si>
  <si>
    <t>　、４（２）に定める繰出基準に該当する事業について記入すること。昭和42年度から平成元年度</t>
    <phoneticPr fontId="2"/>
  </si>
  <si>
    <t>基本設計等着手
（特別分）</t>
    <rPh sb="9" eb="11">
      <t>トクベツ</t>
    </rPh>
    <phoneticPr fontId="24"/>
  </si>
  <si>
    <t>簡易水道事業債（統合水道分、未普及解消緊急事業上乗せ分及び公営企業会計適用債を含む）</t>
    <rPh sb="27" eb="28">
      <t>オヨ</t>
    </rPh>
    <rPh sb="29" eb="31">
      <t>コウエイ</t>
    </rPh>
    <rPh sb="31" eb="33">
      <t>キギョウ</t>
    </rPh>
    <rPh sb="33" eb="35">
      <t>カイケイ</t>
    </rPh>
    <rPh sb="35" eb="37">
      <t>テキヨウ</t>
    </rPh>
    <rPh sb="37" eb="38">
      <t>サイ</t>
    </rPh>
    <phoneticPr fontId="4"/>
  </si>
  <si>
    <t>（公営企業会計適用債）</t>
    <rPh sb="1" eb="3">
      <t>コウエイ</t>
    </rPh>
    <rPh sb="3" eb="5">
      <t>キギョウ</t>
    </rPh>
    <rPh sb="5" eb="7">
      <t>カイケイ</t>
    </rPh>
    <rPh sb="7" eb="9">
      <t>テキヨウ</t>
    </rPh>
    <rPh sb="9" eb="10">
      <t>サイ</t>
    </rPh>
    <phoneticPr fontId="4"/>
  </si>
  <si>
    <t>合併に伴う都道府県から市町村へ移行した公共下水道に係る措置分</t>
    <rPh sb="0" eb="2">
      <t>ガッペイ</t>
    </rPh>
    <rPh sb="3" eb="4">
      <t>トモナ</t>
    </rPh>
    <rPh sb="5" eb="9">
      <t>トドウフケン</t>
    </rPh>
    <rPh sb="11" eb="14">
      <t>シチョウソン</t>
    </rPh>
    <rPh sb="15" eb="17">
      <t>イコウ</t>
    </rPh>
    <rPh sb="19" eb="21">
      <t>コウキョウ</t>
    </rPh>
    <rPh sb="21" eb="24">
      <t>ゲスイドウ</t>
    </rPh>
    <rPh sb="25" eb="26">
      <t>カカ</t>
    </rPh>
    <rPh sb="27" eb="29">
      <t>ソチ</t>
    </rPh>
    <rPh sb="29" eb="30">
      <t>ブン</t>
    </rPh>
    <phoneticPr fontId="4"/>
  </si>
  <si>
    <t>（取扱いについては、記載要領を参照）</t>
    <rPh sb="1" eb="3">
      <t>トリアツカ</t>
    </rPh>
    <rPh sb="10" eb="12">
      <t>キサイ</t>
    </rPh>
    <rPh sb="12" eb="14">
      <t>ヨウリョウ</t>
    </rPh>
    <rPh sb="15" eb="17">
      <t>サンショウ</t>
    </rPh>
    <phoneticPr fontId="2"/>
  </si>
  <si>
    <t>28年度</t>
    <rPh sb="2" eb="4">
      <t>ネンド</t>
    </rPh>
    <phoneticPr fontId="10"/>
  </si>
  <si>
    <t>(ﾅ)</t>
    <phoneticPr fontId="10"/>
  </si>
  <si>
    <t>(ﾆ)</t>
    <phoneticPr fontId="10"/>
  </si>
  <si>
    <t>(a)～(r)</t>
    <phoneticPr fontId="4"/>
  </si>
  <si>
    <t>(ﾒ）</t>
    <phoneticPr fontId="2"/>
  </si>
  <si>
    <t>(ｻ)</t>
    <phoneticPr fontId="2"/>
  </si>
  <si>
    <t>(ｼ)</t>
    <phoneticPr fontId="2"/>
  </si>
  <si>
    <t>(ｽ)</t>
    <phoneticPr fontId="2"/>
  </si>
  <si>
    <t>(ｿ)</t>
    <phoneticPr fontId="2"/>
  </si>
  <si>
    <t>(ﾁ)</t>
    <phoneticPr fontId="2"/>
  </si>
  <si>
    <t>(ｲﾐ)</t>
  </si>
  <si>
    <t>(ｲﾑ)</t>
  </si>
  <si>
    <t>(ｲﾒ)</t>
  </si>
  <si>
    <t>(ｲﾓ)</t>
  </si>
  <si>
    <t>(ｲﾔ)</t>
  </si>
  <si>
    <t>(ｲﾕ)</t>
  </si>
  <si>
    <t>(ｲﾖ)</t>
  </si>
  <si>
    <t>(ﾅ)</t>
    <phoneticPr fontId="15"/>
  </si>
  <si>
    <t>(ﾆ)</t>
    <phoneticPr fontId="15"/>
  </si>
  <si>
    <t>(ｱﾆ)</t>
  </si>
  <si>
    <t>(ｱﾇ)</t>
  </si>
  <si>
    <t>(ｱﾈ)</t>
  </si>
  <si>
    <t>(ｱﾉ)</t>
  </si>
  <si>
    <t>(ｱﾊ)</t>
  </si>
  <si>
    <t>(ｱﾋ)</t>
  </si>
  <si>
    <t>(ｱﾌ)</t>
  </si>
  <si>
    <t>(ｱﾍ)</t>
  </si>
  <si>
    <t>(ｱﾎ)</t>
  </si>
  <si>
    <t>(ｱﾏ)</t>
  </si>
  <si>
    <t>(ｱﾐ)</t>
  </si>
  <si>
    <t>(ｱﾑ)</t>
  </si>
  <si>
    <t>(ｱﾒ)</t>
  </si>
  <si>
    <t>(ｱﾓ)</t>
  </si>
  <si>
    <t>(ｱﾔ)</t>
  </si>
  <si>
    <t>(ｱﾕ)</t>
  </si>
  <si>
    <t>(ｱﾖ)</t>
  </si>
  <si>
    <t>(ｱﾗ)</t>
  </si>
  <si>
    <t>(ｱﾘ)</t>
  </si>
  <si>
    <t>(ｱﾙ)</t>
  </si>
  <si>
    <t>(ｱﾚ)</t>
  </si>
  <si>
    <t>(ｱﾛ)</t>
  </si>
  <si>
    <t>(ｱﾜ)</t>
  </si>
  <si>
    <t>(ｱﾝ)</t>
  </si>
  <si>
    <t>(ｲｱ)</t>
  </si>
  <si>
    <t>(ｲｲ)</t>
  </si>
  <si>
    <t>(ｲｳ)</t>
  </si>
  <si>
    <t>(ｲｴ)</t>
  </si>
  <si>
    <t>(ｲｵ)</t>
  </si>
  <si>
    <t>(ｲｶ)</t>
  </si>
  <si>
    <t>(ｲｷ)</t>
  </si>
  <si>
    <t>(ｲｸ)</t>
  </si>
  <si>
    <t>(ｲｹ)</t>
  </si>
  <si>
    <t>(ｲｺ)</t>
  </si>
  <si>
    <t>(ｲｻ)</t>
  </si>
  <si>
    <t>(ｲｼ)</t>
  </si>
  <si>
    <t>(ｲｽ)</t>
  </si>
  <si>
    <t>(ｲｾ)</t>
  </si>
  <si>
    <t>(ｲｿ)</t>
  </si>
  <si>
    <t>(ｲﾀ)</t>
  </si>
  <si>
    <t>(ｲﾁ)</t>
  </si>
  <si>
    <t>(ｲﾂ)</t>
  </si>
  <si>
    <t>(ｲﾃ)</t>
  </si>
  <si>
    <t>(ｲﾄ)</t>
  </si>
  <si>
    <t>(ｲﾅ)</t>
  </si>
  <si>
    <t>(ｲﾆ)</t>
  </si>
  <si>
    <t>(ｲﾇ)</t>
  </si>
  <si>
    <t>(ｲﾈ)</t>
  </si>
  <si>
    <t>(ｲﾉ)</t>
  </si>
  <si>
    <t>(ｲﾊ)</t>
  </si>
  <si>
    <t>(ｲﾋ)</t>
  </si>
  <si>
    <t>(ｲﾌ)</t>
  </si>
  <si>
    <t>(ｲﾍ)</t>
  </si>
  <si>
    <t>(ｲﾎ)</t>
  </si>
  <si>
    <t>(ｲﾏ)</t>
  </si>
  <si>
    <t>(ｲﾗ)</t>
  </si>
  <si>
    <t>(ｲﾘ)</t>
  </si>
  <si>
    <t>(ｲﾙ)</t>
  </si>
  <si>
    <t>(ｲﾚ)</t>
  </si>
  <si>
    <t>(ｲﾛ)</t>
  </si>
  <si>
    <t>(ｲﾜ)</t>
  </si>
  <si>
    <t>(ｲﾝ)</t>
  </si>
  <si>
    <t>(ｳｱ)</t>
    <phoneticPr fontId="4"/>
  </si>
  <si>
    <t>(ｳｳ)</t>
    <phoneticPr fontId="4"/>
  </si>
  <si>
    <t>(ｳｴ)</t>
    <phoneticPr fontId="4"/>
  </si>
  <si>
    <t>(ｳｵ)</t>
    <phoneticPr fontId="4"/>
  </si>
  <si>
    <t>(ｳｷ)</t>
    <phoneticPr fontId="4"/>
  </si>
  <si>
    <t>(ﾏ)</t>
    <phoneticPr fontId="4"/>
  </si>
  <si>
    <t>建築基準法施行令に基づく非構造部材の補強事業(幼稚園及び特別支援学校</t>
    <rPh sb="0" eb="2">
      <t>ケンチク</t>
    </rPh>
    <rPh sb="2" eb="5">
      <t>キジュンホウ</t>
    </rPh>
    <rPh sb="5" eb="8">
      <t>セコウレイ</t>
    </rPh>
    <rPh sb="9" eb="10">
      <t>モト</t>
    </rPh>
    <rPh sb="12" eb="13">
      <t>ヒ</t>
    </rPh>
    <rPh sb="13" eb="15">
      <t>コウゾウ</t>
    </rPh>
    <rPh sb="15" eb="17">
      <t>ブザイ</t>
    </rPh>
    <rPh sb="18" eb="20">
      <t>ホキョウ</t>
    </rPh>
    <rPh sb="20" eb="22">
      <t>ジギョウ</t>
    </rPh>
    <phoneticPr fontId="4"/>
  </si>
  <si>
    <t>(ｺ)欄の額</t>
    <rPh sb="3" eb="4">
      <t>ラン</t>
    </rPh>
    <rPh sb="5" eb="6">
      <t>ガク</t>
    </rPh>
    <phoneticPr fontId="4"/>
  </si>
  <si>
    <t>８</t>
    <phoneticPr fontId="2"/>
  </si>
  <si>
    <t>(a)～(j)</t>
    <phoneticPr fontId="4"/>
  </si>
  <si>
    <t>(ﾐ)</t>
    <phoneticPr fontId="4"/>
  </si>
  <si>
    <t>(ﾑ)</t>
    <phoneticPr fontId="4"/>
  </si>
  <si>
    <t>29年度</t>
    <rPh sb="2" eb="4">
      <t>ネンド</t>
    </rPh>
    <phoneticPr fontId="4"/>
  </si>
  <si>
    <t>28年度</t>
    <rPh sb="2" eb="3">
      <t>ネン</t>
    </rPh>
    <rPh sb="3" eb="4">
      <t>ド</t>
    </rPh>
    <phoneticPr fontId="4"/>
  </si>
  <si>
    <t>(ｳｸ)</t>
    <phoneticPr fontId="4"/>
  </si>
  <si>
    <t>　　　</t>
    <phoneticPr fontId="2"/>
  </si>
  <si>
    <t>・・・（ク）</t>
    <phoneticPr fontId="2"/>
  </si>
  <si>
    <t>＋</t>
    <phoneticPr fontId="2"/>
  </si>
  <si>
    <t>×1.3333</t>
    <phoneticPr fontId="2"/>
  </si>
  <si>
    <t>）</t>
    <phoneticPr fontId="2"/>
  </si>
  <si>
    <t>－</t>
    <phoneticPr fontId="2"/>
  </si>
  <si>
    <t>（</t>
    <phoneticPr fontId="2"/>
  </si>
  <si>
    <t>（小数点以下3位未満四捨五入）</t>
    <phoneticPr fontId="2"/>
  </si>
  <si>
    <t>（オ）’</t>
    <phoneticPr fontId="2"/>
  </si>
  <si>
    <t>・・・（オ）’</t>
    <phoneticPr fontId="2"/>
  </si>
  <si>
    <t>　（オ）が0.300を下回る場合は0.300、
0.550を上回る場合は0.550とする。</t>
    <phoneticPr fontId="2"/>
  </si>
  <si>
    <t>・・・（オ）</t>
    <phoneticPr fontId="2"/>
  </si>
  <si>
    <t>・・・（ウ）</t>
    <phoneticPr fontId="2"/>
  </si>
  <si>
    <t>H28基準財政需要額</t>
    <rPh sb="3" eb="5">
      <t>キジュン</t>
    </rPh>
    <rPh sb="5" eb="7">
      <t>ザイセイ</t>
    </rPh>
    <rPh sb="7" eb="10">
      <t>ジュヨウガク</t>
    </rPh>
    <phoneticPr fontId="2"/>
  </si>
  <si>
    <t>H28基準財政収入額</t>
    <rPh sb="3" eb="5">
      <t>キジュン</t>
    </rPh>
    <rPh sb="5" eb="7">
      <t>ザイセイ</t>
    </rPh>
    <rPh sb="7" eb="10">
      <t>シュウニュウガク</t>
    </rPh>
    <phoneticPr fontId="2"/>
  </si>
  <si>
    <t>・・・（イ）</t>
    <phoneticPr fontId="2"/>
  </si>
  <si>
    <t>（ア）＋（イ）＋（ウ）</t>
    <phoneticPr fontId="2"/>
  </si>
  <si>
    <t>・・・（ア）</t>
    <phoneticPr fontId="2"/>
  </si>
  <si>
    <t>(ﾋ)</t>
    <phoneticPr fontId="4"/>
  </si>
  <si>
    <t>(ﾇ)</t>
    <phoneticPr fontId="4"/>
  </si>
  <si>
    <t>(新設分)</t>
    <phoneticPr fontId="4"/>
  </si>
  <si>
    <t>(ｱ)～(ｷ)</t>
    <phoneticPr fontId="4"/>
  </si>
  <si>
    <t>係るもの）</t>
    <phoneticPr fontId="4"/>
  </si>
  <si>
    <t>28年度一本算定</t>
    <rPh sb="2" eb="4">
      <t>ネンド</t>
    </rPh>
    <rPh sb="4" eb="6">
      <t>イッポン</t>
    </rPh>
    <rPh sb="6" eb="8">
      <t>サンテイ</t>
    </rPh>
    <phoneticPr fontId="4"/>
  </si>
  <si>
    <t>（１１）平成28年度分</t>
    <rPh sb="4" eb="6">
      <t>ヘイセイ</t>
    </rPh>
    <rPh sb="8" eb="10">
      <t>ネンド</t>
    </rPh>
    <rPh sb="10" eb="11">
      <t>ブン</t>
    </rPh>
    <phoneticPr fontId="4"/>
  </si>
  <si>
    <t>P45(V)欄</t>
    <phoneticPr fontId="2"/>
  </si>
  <si>
    <t>28年度算出資料</t>
    <rPh sb="2" eb="4">
      <t>ネンド</t>
    </rPh>
    <rPh sb="4" eb="6">
      <t>サンシュツ</t>
    </rPh>
    <rPh sb="6" eb="8">
      <t>シリョウ</t>
    </rPh>
    <phoneticPr fontId="4"/>
  </si>
  <si>
    <t>P45(X)欄</t>
    <phoneticPr fontId="2"/>
  </si>
  <si>
    <t>P43(X)欄</t>
    <phoneticPr fontId="4"/>
  </si>
  <si>
    <t>P39(X)欄</t>
    <phoneticPr fontId="4"/>
  </si>
  <si>
    <t>P38(X)欄</t>
    <phoneticPr fontId="4"/>
  </si>
  <si>
    <t>(ｱｲ)</t>
    <phoneticPr fontId="4"/>
  </si>
  <si>
    <t>(ﾘ)</t>
    <phoneticPr fontId="4"/>
  </si>
  <si>
    <t>(ﾍ)</t>
    <phoneticPr fontId="4"/>
  </si>
  <si>
    <t>(ﾊ)</t>
    <phoneticPr fontId="4"/>
  </si>
  <si>
    <t>ε</t>
    <phoneticPr fontId="2"/>
  </si>
  <si>
    <t>η</t>
    <phoneticPr fontId="2"/>
  </si>
  <si>
    <t>・・・ a</t>
    <phoneticPr fontId="2"/>
  </si>
  <si>
    <t xml:space="preserve"> </t>
    <phoneticPr fontId="4"/>
  </si>
  <si>
    <t>(60.0%分)</t>
    <phoneticPr fontId="4"/>
  </si>
  <si>
    <t>(50.0%分)</t>
    <phoneticPr fontId="4"/>
  </si>
  <si>
    <t>(AF)</t>
    <phoneticPr fontId="4"/>
  </si>
  <si>
    <t>(ｴ)</t>
    <phoneticPr fontId="2"/>
  </si>
  <si>
    <t>(ﾐ)</t>
    <phoneticPr fontId="2"/>
  </si>
  <si>
    <t>(ｱｦ)</t>
  </si>
  <si>
    <t>(ｱ)～(ﾃ)</t>
    <phoneticPr fontId="4"/>
  </si>
  <si>
    <t>(ｱ)～(ｲ)</t>
    <phoneticPr fontId="4"/>
  </si>
  <si>
    <t>(ﾏ)</t>
    <phoneticPr fontId="4"/>
  </si>
  <si>
    <t>(ｱ)～(ﾐ)</t>
    <phoneticPr fontId="4"/>
  </si>
  <si>
    <t>緊急防災・減災</t>
    <phoneticPr fontId="2"/>
  </si>
  <si>
    <t>11</t>
    <phoneticPr fontId="4"/>
  </si>
  <si>
    <t>(L)</t>
    <phoneticPr fontId="4"/>
  </si>
  <si>
    <t>(M)</t>
    <phoneticPr fontId="4"/>
  </si>
  <si>
    <t>(P)</t>
    <phoneticPr fontId="4"/>
  </si>
  <si>
    <t>(Q)</t>
    <phoneticPr fontId="4"/>
  </si>
  <si>
    <t>(R)</t>
    <phoneticPr fontId="4"/>
  </si>
  <si>
    <t>(ﾛ)</t>
    <phoneticPr fontId="2"/>
  </si>
  <si>
    <t>(ﾜ)</t>
    <phoneticPr fontId="2"/>
  </si>
  <si>
    <t>ｱ</t>
    <phoneticPr fontId="24"/>
  </si>
  <si>
    <t>ｴ</t>
    <phoneticPr fontId="24"/>
  </si>
  <si>
    <t>簡易水道事業債（統合水道分及び未普及解消緊急事業上乗せ分を含む）</t>
    <phoneticPr fontId="4"/>
  </si>
  <si>
    <t>を含む。）</t>
    <phoneticPr fontId="4"/>
  </si>
  <si>
    <t>　昭和55年度以前の事業及び繰出基準に該当しないことにより建設時に出資を行わなかった事業</t>
    <phoneticPr fontId="2"/>
  </si>
  <si>
    <t>　については、（Ｄ）欄は（Ｂ）×1/3×（Ｃ）/（Ａ）の算式により算出し記入すること。</t>
    <phoneticPr fontId="2"/>
  </si>
  <si>
    <t>４　（Ｊ）欄は（Ｈ）×7/30×（Ｉ）/（Ｇ）の算式により算出し記入すること。ただし、事業施行年度が</t>
    <phoneticPr fontId="2"/>
  </si>
  <si>
    <t>　については、（Ｊ）欄はそれぞれ（Ｈ）×1/3×（Ｉ）/（Ｇ）の算式により算出し記入すること。</t>
    <phoneticPr fontId="2"/>
  </si>
  <si>
    <t xml:space="preserve">  </t>
    <phoneticPr fontId="2"/>
  </si>
  <si>
    <t>28年度（５０％分）</t>
    <rPh sb="2" eb="4">
      <t>ネンド</t>
    </rPh>
    <phoneticPr fontId="4"/>
  </si>
  <si>
    <t>28年度（３０％分）</t>
    <rPh sb="2" eb="4">
      <t>ネンド</t>
    </rPh>
    <phoneticPr fontId="4"/>
  </si>
  <si>
    <t>７</t>
    <phoneticPr fontId="4"/>
  </si>
  <si>
    <t>特定天井分</t>
    <rPh sb="0" eb="2">
      <t>トクテイ</t>
    </rPh>
    <rPh sb="2" eb="4">
      <t>テンジョウ</t>
    </rPh>
    <rPh sb="4" eb="5">
      <t>ブン</t>
    </rPh>
    <phoneticPr fontId="2"/>
  </si>
  <si>
    <t>学校教育施設等整備事業債</t>
    <phoneticPr fontId="4"/>
  </si>
  <si>
    <t>建築基準法施行令に基づく非構造部材の補強事業（特定天井分）に充てた</t>
    <rPh sb="0" eb="2">
      <t>ケンチク</t>
    </rPh>
    <rPh sb="2" eb="5">
      <t>キジュンホウ</t>
    </rPh>
    <rPh sb="5" eb="8">
      <t>セコウレイ</t>
    </rPh>
    <rPh sb="9" eb="10">
      <t>モト</t>
    </rPh>
    <rPh sb="12" eb="13">
      <t>ヒ</t>
    </rPh>
    <rPh sb="13" eb="16">
      <t>コウゾウブ</t>
    </rPh>
    <rPh sb="16" eb="17">
      <t>ザイ</t>
    </rPh>
    <rPh sb="18" eb="20">
      <t>ホキョウ</t>
    </rPh>
    <rPh sb="20" eb="22">
      <t>ジギョウ</t>
    </rPh>
    <rPh sb="23" eb="25">
      <t>トクテイ</t>
    </rPh>
    <rPh sb="25" eb="27">
      <t>テンジョウ</t>
    </rPh>
    <rPh sb="27" eb="28">
      <t>ブン</t>
    </rPh>
    <rPh sb="30" eb="31">
      <t>ア</t>
    </rPh>
    <phoneticPr fontId="4"/>
  </si>
  <si>
    <t>建築基準法施行令に基づく非構造部材の補強事業（特定天井以外分）に充てた</t>
    <rPh sb="0" eb="2">
      <t>ケンチク</t>
    </rPh>
    <rPh sb="2" eb="5">
      <t>キジュンホウ</t>
    </rPh>
    <rPh sb="5" eb="8">
      <t>セコウレイ</t>
    </rPh>
    <rPh sb="9" eb="10">
      <t>モト</t>
    </rPh>
    <rPh sb="12" eb="13">
      <t>ヒ</t>
    </rPh>
    <rPh sb="13" eb="16">
      <t>コウゾウブ</t>
    </rPh>
    <rPh sb="16" eb="17">
      <t>ザイ</t>
    </rPh>
    <rPh sb="18" eb="20">
      <t>ホキョウ</t>
    </rPh>
    <rPh sb="20" eb="22">
      <t>ジギョウ</t>
    </rPh>
    <rPh sb="23" eb="25">
      <t>トクテイ</t>
    </rPh>
    <rPh sb="25" eb="27">
      <t>テンジョウ</t>
    </rPh>
    <rPh sb="27" eb="29">
      <t>イガイ</t>
    </rPh>
    <rPh sb="29" eb="30">
      <t>ブン</t>
    </rPh>
    <rPh sb="32" eb="33">
      <t>ア</t>
    </rPh>
    <phoneticPr fontId="4"/>
  </si>
  <si>
    <t>特定天井以外分</t>
    <rPh sb="0" eb="2">
      <t>トクテイ</t>
    </rPh>
    <rPh sb="2" eb="4">
      <t>テンジョウ</t>
    </rPh>
    <rPh sb="4" eb="6">
      <t>イガイ</t>
    </rPh>
    <rPh sb="6" eb="7">
      <t>ブン</t>
    </rPh>
    <phoneticPr fontId="2"/>
  </si>
  <si>
    <r>
      <t>(幼稚園及び特別支援学校の施設整備事業分</t>
    </r>
    <r>
      <rPr>
        <sz val="11"/>
        <rFont val="ＭＳ Ｐゴシック"/>
        <family val="3"/>
        <charset val="128"/>
      </rPr>
      <t>)</t>
    </r>
    <r>
      <rPr>
        <sz val="11"/>
        <rFont val="ＭＳ ゴシック"/>
        <family val="3"/>
        <charset val="128"/>
      </rPr>
      <t>に充てた地方債</t>
    </r>
    <rPh sb="22" eb="23">
      <t>ア</t>
    </rPh>
    <rPh sb="25" eb="28">
      <t>チホウサイ</t>
    </rPh>
    <phoneticPr fontId="4"/>
  </si>
  <si>
    <r>
      <t xml:space="preserve">17年度
</t>
    </r>
    <r>
      <rPr>
        <sz val="6"/>
        <rFont val="ＭＳ ゴシック"/>
        <family val="3"/>
        <charset val="128"/>
      </rPr>
      <t>（市場公募団体）</t>
    </r>
    <rPh sb="2" eb="4">
      <t>ネンド</t>
    </rPh>
    <rPh sb="6" eb="8">
      <t>シジョウ</t>
    </rPh>
    <rPh sb="8" eb="10">
      <t>コウボ</t>
    </rPh>
    <rPh sb="10" eb="12">
      <t>ダンタイ</t>
    </rPh>
    <phoneticPr fontId="4"/>
  </si>
  <si>
    <r>
      <t xml:space="preserve">17年度
</t>
    </r>
    <r>
      <rPr>
        <sz val="6"/>
        <rFont val="ＭＳ ゴシック"/>
        <family val="3"/>
        <charset val="128"/>
      </rPr>
      <t>（その他の市町村）</t>
    </r>
    <rPh sb="2" eb="4">
      <t>ネンド</t>
    </rPh>
    <rPh sb="8" eb="9">
      <t>タ</t>
    </rPh>
    <rPh sb="10" eb="13">
      <t>シチョウソン</t>
    </rPh>
    <phoneticPr fontId="4"/>
  </si>
  <si>
    <r>
      <t xml:space="preserve">18年度
</t>
    </r>
    <r>
      <rPr>
        <sz val="6"/>
        <rFont val="ＭＳ ゴシック"/>
        <family val="3"/>
        <charset val="128"/>
      </rPr>
      <t>（市場公募団体）</t>
    </r>
    <rPh sb="2" eb="4">
      <t>ネンド</t>
    </rPh>
    <rPh sb="6" eb="8">
      <t>シジョウ</t>
    </rPh>
    <rPh sb="8" eb="10">
      <t>コウボ</t>
    </rPh>
    <rPh sb="10" eb="12">
      <t>ダンタイ</t>
    </rPh>
    <phoneticPr fontId="4"/>
  </si>
  <si>
    <r>
      <t xml:space="preserve">18年度
</t>
    </r>
    <r>
      <rPr>
        <sz val="6"/>
        <rFont val="ＭＳ ゴシック"/>
        <family val="3"/>
        <charset val="128"/>
      </rPr>
      <t>（その他の市町村）</t>
    </r>
    <rPh sb="2" eb="4">
      <t>ネンド</t>
    </rPh>
    <rPh sb="8" eb="9">
      <t>タ</t>
    </rPh>
    <rPh sb="10" eb="13">
      <t>シチョウソン</t>
    </rPh>
    <phoneticPr fontId="4"/>
  </si>
  <si>
    <r>
      <t xml:space="preserve">19年度
</t>
    </r>
    <r>
      <rPr>
        <sz val="6"/>
        <rFont val="ＭＳ ゴシック"/>
        <family val="3"/>
        <charset val="128"/>
      </rPr>
      <t>（市場公募団体）</t>
    </r>
    <rPh sb="2" eb="4">
      <t>ネンド</t>
    </rPh>
    <rPh sb="6" eb="8">
      <t>シジョウ</t>
    </rPh>
    <rPh sb="8" eb="10">
      <t>コウボ</t>
    </rPh>
    <rPh sb="10" eb="12">
      <t>ダンタイ</t>
    </rPh>
    <phoneticPr fontId="4"/>
  </si>
  <si>
    <r>
      <t xml:space="preserve">19年度
</t>
    </r>
    <r>
      <rPr>
        <sz val="6"/>
        <rFont val="ＭＳ ゴシック"/>
        <family val="3"/>
        <charset val="128"/>
      </rPr>
      <t>（その他の市町村）</t>
    </r>
    <rPh sb="2" eb="4">
      <t>ネンド</t>
    </rPh>
    <rPh sb="8" eb="9">
      <t>タ</t>
    </rPh>
    <rPh sb="10" eb="13">
      <t>シチョウソン</t>
    </rPh>
    <phoneticPr fontId="4"/>
  </si>
  <si>
    <r>
      <t xml:space="preserve">20年度
</t>
    </r>
    <r>
      <rPr>
        <sz val="6"/>
        <rFont val="ＭＳ ゴシック"/>
        <family val="3"/>
        <charset val="128"/>
      </rPr>
      <t>（市場公募団体）</t>
    </r>
    <rPh sb="2" eb="4">
      <t>ネンド</t>
    </rPh>
    <rPh sb="6" eb="8">
      <t>シジョウ</t>
    </rPh>
    <rPh sb="8" eb="10">
      <t>コウボ</t>
    </rPh>
    <rPh sb="10" eb="12">
      <t>ダンタイ</t>
    </rPh>
    <phoneticPr fontId="4"/>
  </si>
  <si>
    <r>
      <t xml:space="preserve">20年度
</t>
    </r>
    <r>
      <rPr>
        <sz val="6"/>
        <rFont val="ＭＳ ゴシック"/>
        <family val="3"/>
        <charset val="128"/>
      </rPr>
      <t>（その他の市町村）</t>
    </r>
    <rPh sb="2" eb="4">
      <t>ネンド</t>
    </rPh>
    <rPh sb="8" eb="9">
      <t>タ</t>
    </rPh>
    <rPh sb="10" eb="13">
      <t>シチョウソン</t>
    </rPh>
    <phoneticPr fontId="4"/>
  </si>
  <si>
    <r>
      <t xml:space="preserve">21年度
</t>
    </r>
    <r>
      <rPr>
        <sz val="6"/>
        <rFont val="ＭＳ ゴシック"/>
        <family val="3"/>
        <charset val="128"/>
      </rPr>
      <t>（市場公募団体）</t>
    </r>
    <rPh sb="2" eb="4">
      <t>ネンド</t>
    </rPh>
    <rPh sb="6" eb="8">
      <t>シジョウ</t>
    </rPh>
    <rPh sb="8" eb="10">
      <t>コウボ</t>
    </rPh>
    <rPh sb="10" eb="12">
      <t>ダンタイ</t>
    </rPh>
    <phoneticPr fontId="4"/>
  </si>
  <si>
    <r>
      <t xml:space="preserve">21年度
</t>
    </r>
    <r>
      <rPr>
        <sz val="6"/>
        <rFont val="ＭＳ ゴシック"/>
        <family val="3"/>
        <charset val="128"/>
      </rPr>
      <t>（その他の市町村）</t>
    </r>
    <rPh sb="2" eb="4">
      <t>ネンド</t>
    </rPh>
    <rPh sb="8" eb="9">
      <t>タ</t>
    </rPh>
    <rPh sb="10" eb="13">
      <t>シチョウソン</t>
    </rPh>
    <phoneticPr fontId="4"/>
  </si>
  <si>
    <r>
      <t xml:space="preserve">22年度
</t>
    </r>
    <r>
      <rPr>
        <sz val="6"/>
        <rFont val="ＭＳ ゴシック"/>
        <family val="3"/>
        <charset val="128"/>
      </rPr>
      <t>（市場公募団体）</t>
    </r>
    <rPh sb="2" eb="4">
      <t>ネンド</t>
    </rPh>
    <rPh sb="6" eb="8">
      <t>シジョウ</t>
    </rPh>
    <rPh sb="8" eb="10">
      <t>コウボ</t>
    </rPh>
    <rPh sb="10" eb="12">
      <t>ダンタイ</t>
    </rPh>
    <phoneticPr fontId="4"/>
  </si>
  <si>
    <r>
      <t xml:space="preserve">22年度
</t>
    </r>
    <r>
      <rPr>
        <sz val="6"/>
        <rFont val="ＭＳ ゴシック"/>
        <family val="3"/>
        <charset val="128"/>
      </rPr>
      <t>（その他の市町村）</t>
    </r>
    <rPh sb="2" eb="4">
      <t>ネンド</t>
    </rPh>
    <rPh sb="8" eb="9">
      <t>タ</t>
    </rPh>
    <rPh sb="10" eb="13">
      <t>シチョウソン</t>
    </rPh>
    <phoneticPr fontId="4"/>
  </si>
  <si>
    <r>
      <t xml:space="preserve">23年度
</t>
    </r>
    <r>
      <rPr>
        <sz val="6"/>
        <rFont val="ＭＳ ゴシック"/>
        <family val="3"/>
        <charset val="128"/>
      </rPr>
      <t>（市場公募団体）</t>
    </r>
    <rPh sb="2" eb="4">
      <t>ネンド</t>
    </rPh>
    <rPh sb="6" eb="8">
      <t>シジョウ</t>
    </rPh>
    <rPh sb="8" eb="10">
      <t>コウボ</t>
    </rPh>
    <rPh sb="10" eb="12">
      <t>ダンタイ</t>
    </rPh>
    <phoneticPr fontId="4"/>
  </si>
  <si>
    <r>
      <t xml:space="preserve">23年度
</t>
    </r>
    <r>
      <rPr>
        <sz val="6"/>
        <rFont val="ＭＳ ゴシック"/>
        <family val="3"/>
        <charset val="128"/>
      </rPr>
      <t>（その他の市町村）</t>
    </r>
    <rPh sb="2" eb="4">
      <t>ネンド</t>
    </rPh>
    <rPh sb="8" eb="9">
      <t>タ</t>
    </rPh>
    <rPh sb="10" eb="13">
      <t>シチョウソン</t>
    </rPh>
    <phoneticPr fontId="4"/>
  </si>
  <si>
    <r>
      <t xml:space="preserve">24年度
</t>
    </r>
    <r>
      <rPr>
        <sz val="6"/>
        <rFont val="ＭＳ ゴシック"/>
        <family val="3"/>
        <charset val="128"/>
      </rPr>
      <t>（市場公募団体）</t>
    </r>
    <rPh sb="2" eb="4">
      <t>ネンド</t>
    </rPh>
    <rPh sb="6" eb="8">
      <t>シジョウ</t>
    </rPh>
    <rPh sb="8" eb="10">
      <t>コウボ</t>
    </rPh>
    <rPh sb="10" eb="12">
      <t>ダンタイ</t>
    </rPh>
    <phoneticPr fontId="4"/>
  </si>
  <si>
    <r>
      <t xml:space="preserve">24年度
</t>
    </r>
    <r>
      <rPr>
        <sz val="6"/>
        <rFont val="ＭＳ ゴシック"/>
        <family val="3"/>
        <charset val="128"/>
      </rPr>
      <t>（その他の市町村）</t>
    </r>
    <rPh sb="2" eb="4">
      <t>ネンド</t>
    </rPh>
    <rPh sb="8" eb="9">
      <t>タ</t>
    </rPh>
    <rPh sb="10" eb="13">
      <t>シチョウソン</t>
    </rPh>
    <phoneticPr fontId="4"/>
  </si>
  <si>
    <r>
      <t xml:space="preserve">25年度
</t>
    </r>
    <r>
      <rPr>
        <sz val="6"/>
        <rFont val="ＭＳ ゴシック"/>
        <family val="3"/>
        <charset val="128"/>
      </rPr>
      <t>（市場公募団体）</t>
    </r>
    <rPh sb="6" eb="8">
      <t>シジョウ</t>
    </rPh>
    <rPh sb="8" eb="10">
      <t>コウボ</t>
    </rPh>
    <rPh sb="10" eb="12">
      <t>ダンタイ</t>
    </rPh>
    <phoneticPr fontId="24"/>
  </si>
  <si>
    <r>
      <t xml:space="preserve">26年度
</t>
    </r>
    <r>
      <rPr>
        <sz val="6"/>
        <rFont val="ＭＳ ゴシック"/>
        <family val="3"/>
        <charset val="128"/>
      </rPr>
      <t>（市場公募団体）</t>
    </r>
    <rPh sb="6" eb="8">
      <t>シジョウ</t>
    </rPh>
    <rPh sb="8" eb="10">
      <t>コウボ</t>
    </rPh>
    <rPh sb="10" eb="12">
      <t>ダンタイ</t>
    </rPh>
    <phoneticPr fontId="24"/>
  </si>
  <si>
    <r>
      <t xml:space="preserve">26年度
</t>
    </r>
    <r>
      <rPr>
        <sz val="6"/>
        <rFont val="ＭＳ ゴシック"/>
        <family val="3"/>
        <charset val="128"/>
      </rPr>
      <t>（その他の市町村）</t>
    </r>
    <phoneticPr fontId="24"/>
  </si>
  <si>
    <r>
      <t xml:space="preserve">27年度
</t>
    </r>
    <r>
      <rPr>
        <sz val="6"/>
        <rFont val="ＭＳ ゴシック"/>
        <family val="3"/>
        <charset val="128"/>
      </rPr>
      <t>（市場公募団体）</t>
    </r>
    <rPh sb="6" eb="8">
      <t>シジョウ</t>
    </rPh>
    <rPh sb="8" eb="10">
      <t>コウボ</t>
    </rPh>
    <rPh sb="10" eb="12">
      <t>ダンタイ</t>
    </rPh>
    <phoneticPr fontId="24"/>
  </si>
  <si>
    <r>
      <t xml:space="preserve">28年度
</t>
    </r>
    <r>
      <rPr>
        <sz val="6"/>
        <rFont val="ＭＳ ゴシック"/>
        <family val="3"/>
        <charset val="128"/>
      </rPr>
      <t>（市場公募団体）</t>
    </r>
    <rPh sb="6" eb="8">
      <t>シジョウ</t>
    </rPh>
    <rPh sb="8" eb="10">
      <t>コウボ</t>
    </rPh>
    <rPh sb="10" eb="12">
      <t>ダンタイ</t>
    </rPh>
    <phoneticPr fontId="24"/>
  </si>
  <si>
    <r>
      <t>20年度</t>
    </r>
    <r>
      <rPr>
        <sz val="6"/>
        <rFont val="ＭＳ ゴシック"/>
        <family val="3"/>
        <charset val="128"/>
      </rPr>
      <t xml:space="preserve">
（市場公募都市）</t>
    </r>
    <rPh sb="2" eb="4">
      <t>ネンド</t>
    </rPh>
    <rPh sb="6" eb="8">
      <t>シジョウ</t>
    </rPh>
    <rPh sb="8" eb="10">
      <t>コウボ</t>
    </rPh>
    <rPh sb="10" eb="12">
      <t>トシ</t>
    </rPh>
    <phoneticPr fontId="2"/>
  </si>
  <si>
    <r>
      <t>20年度</t>
    </r>
    <r>
      <rPr>
        <sz val="6"/>
        <rFont val="ＭＳ ゴシック"/>
        <family val="3"/>
        <charset val="128"/>
      </rPr>
      <t xml:space="preserve">
（その他の市町村）</t>
    </r>
    <rPh sb="2" eb="4">
      <t>ネンド</t>
    </rPh>
    <rPh sb="8" eb="9">
      <t>タ</t>
    </rPh>
    <rPh sb="10" eb="13">
      <t>シチョウソン</t>
    </rPh>
    <phoneticPr fontId="2"/>
  </si>
  <si>
    <r>
      <t>21年度</t>
    </r>
    <r>
      <rPr>
        <sz val="6"/>
        <rFont val="ＭＳ ゴシック"/>
        <family val="3"/>
        <charset val="128"/>
      </rPr>
      <t xml:space="preserve">
（市場公募都市）</t>
    </r>
    <rPh sb="2" eb="4">
      <t>ネンド</t>
    </rPh>
    <rPh sb="6" eb="8">
      <t>シジョウ</t>
    </rPh>
    <rPh sb="8" eb="10">
      <t>コウボ</t>
    </rPh>
    <rPh sb="10" eb="12">
      <t>トシ</t>
    </rPh>
    <phoneticPr fontId="2"/>
  </si>
  <si>
    <r>
      <t>21年度</t>
    </r>
    <r>
      <rPr>
        <sz val="6"/>
        <rFont val="ＭＳ ゴシック"/>
        <family val="3"/>
        <charset val="128"/>
      </rPr>
      <t xml:space="preserve">
（その他の市町村）</t>
    </r>
    <rPh sb="2" eb="4">
      <t>ネンド</t>
    </rPh>
    <rPh sb="8" eb="9">
      <t>タ</t>
    </rPh>
    <rPh sb="10" eb="13">
      <t>シチョウソン</t>
    </rPh>
    <phoneticPr fontId="2"/>
  </si>
  <si>
    <r>
      <t>22年度</t>
    </r>
    <r>
      <rPr>
        <sz val="6"/>
        <rFont val="ＭＳ ゴシック"/>
        <family val="3"/>
        <charset val="128"/>
      </rPr>
      <t xml:space="preserve">
（市場公募都市）</t>
    </r>
    <rPh sb="2" eb="4">
      <t>ネンド</t>
    </rPh>
    <rPh sb="6" eb="8">
      <t>シジョウ</t>
    </rPh>
    <rPh sb="8" eb="10">
      <t>コウボ</t>
    </rPh>
    <rPh sb="10" eb="12">
      <t>トシ</t>
    </rPh>
    <phoneticPr fontId="2"/>
  </si>
  <si>
    <r>
      <t>22年度</t>
    </r>
    <r>
      <rPr>
        <sz val="6"/>
        <rFont val="ＭＳ ゴシック"/>
        <family val="3"/>
        <charset val="128"/>
      </rPr>
      <t xml:space="preserve">
（その他の市町村）</t>
    </r>
    <rPh sb="2" eb="4">
      <t>ネンド</t>
    </rPh>
    <rPh sb="8" eb="9">
      <t>タ</t>
    </rPh>
    <rPh sb="10" eb="13">
      <t>シチョウソン</t>
    </rPh>
    <phoneticPr fontId="2"/>
  </si>
  <si>
    <r>
      <t>23年度</t>
    </r>
    <r>
      <rPr>
        <sz val="6"/>
        <rFont val="ＭＳ ゴシック"/>
        <family val="3"/>
        <charset val="128"/>
      </rPr>
      <t xml:space="preserve">
（市場公募都市）</t>
    </r>
    <rPh sb="2" eb="4">
      <t>ネンド</t>
    </rPh>
    <rPh sb="6" eb="8">
      <t>シジョウ</t>
    </rPh>
    <rPh sb="8" eb="10">
      <t>コウボ</t>
    </rPh>
    <rPh sb="10" eb="12">
      <t>トシ</t>
    </rPh>
    <phoneticPr fontId="2"/>
  </si>
  <si>
    <r>
      <t>23年度</t>
    </r>
    <r>
      <rPr>
        <sz val="6"/>
        <rFont val="ＭＳ ゴシック"/>
        <family val="3"/>
        <charset val="128"/>
      </rPr>
      <t xml:space="preserve">
（その他の市町村）</t>
    </r>
    <rPh sb="2" eb="4">
      <t>ネンド</t>
    </rPh>
    <rPh sb="8" eb="9">
      <t>タ</t>
    </rPh>
    <rPh sb="10" eb="13">
      <t>シチョウソン</t>
    </rPh>
    <phoneticPr fontId="2"/>
  </si>
  <si>
    <r>
      <t>24年度</t>
    </r>
    <r>
      <rPr>
        <sz val="6"/>
        <rFont val="ＭＳ ゴシック"/>
        <family val="3"/>
        <charset val="128"/>
      </rPr>
      <t xml:space="preserve">
（市場公募都市）</t>
    </r>
    <rPh sb="2" eb="4">
      <t>ネンド</t>
    </rPh>
    <rPh sb="6" eb="8">
      <t>シジョウ</t>
    </rPh>
    <rPh sb="8" eb="10">
      <t>コウボ</t>
    </rPh>
    <rPh sb="10" eb="12">
      <t>トシ</t>
    </rPh>
    <phoneticPr fontId="2"/>
  </si>
  <si>
    <r>
      <t>24年度</t>
    </r>
    <r>
      <rPr>
        <sz val="6"/>
        <rFont val="ＭＳ ゴシック"/>
        <family val="3"/>
        <charset val="128"/>
      </rPr>
      <t xml:space="preserve">
（その他の市町村）</t>
    </r>
    <rPh sb="2" eb="4">
      <t>ネンド</t>
    </rPh>
    <rPh sb="8" eb="9">
      <t>タ</t>
    </rPh>
    <rPh sb="10" eb="13">
      <t>シチョウソン</t>
    </rPh>
    <phoneticPr fontId="2"/>
  </si>
  <si>
    <r>
      <t>25年度</t>
    </r>
    <r>
      <rPr>
        <sz val="6"/>
        <rFont val="ＭＳ ゴシック"/>
        <family val="3"/>
        <charset val="128"/>
      </rPr>
      <t xml:space="preserve">
（市場公募都市）</t>
    </r>
    <rPh sb="2" eb="4">
      <t>ネンド</t>
    </rPh>
    <rPh sb="6" eb="8">
      <t>シジョウ</t>
    </rPh>
    <rPh sb="8" eb="10">
      <t>コウボ</t>
    </rPh>
    <rPh sb="10" eb="12">
      <t>トシ</t>
    </rPh>
    <phoneticPr fontId="2"/>
  </si>
  <si>
    <r>
      <t>25年度</t>
    </r>
    <r>
      <rPr>
        <sz val="6"/>
        <rFont val="ＭＳ ゴシック"/>
        <family val="3"/>
        <charset val="128"/>
      </rPr>
      <t xml:space="preserve">
（その他の市町村）</t>
    </r>
    <rPh sb="2" eb="4">
      <t>ネンド</t>
    </rPh>
    <rPh sb="8" eb="9">
      <t>タ</t>
    </rPh>
    <rPh sb="10" eb="13">
      <t>シチョウソン</t>
    </rPh>
    <phoneticPr fontId="2"/>
  </si>
  <si>
    <r>
      <t>26年度</t>
    </r>
    <r>
      <rPr>
        <sz val="6"/>
        <rFont val="ＭＳ ゴシック"/>
        <family val="3"/>
        <charset val="128"/>
      </rPr>
      <t xml:space="preserve">
（市場公募都市）</t>
    </r>
    <rPh sb="2" eb="4">
      <t>ネンド</t>
    </rPh>
    <rPh sb="6" eb="8">
      <t>シジョウ</t>
    </rPh>
    <rPh sb="8" eb="10">
      <t>コウボ</t>
    </rPh>
    <rPh sb="10" eb="12">
      <t>トシ</t>
    </rPh>
    <phoneticPr fontId="2"/>
  </si>
  <si>
    <r>
      <t>26年度</t>
    </r>
    <r>
      <rPr>
        <sz val="6"/>
        <rFont val="ＭＳ ゴシック"/>
        <family val="3"/>
        <charset val="128"/>
      </rPr>
      <t xml:space="preserve">
（その他の市町村）</t>
    </r>
    <rPh sb="2" eb="4">
      <t>ネンド</t>
    </rPh>
    <phoneticPr fontId="2"/>
  </si>
  <si>
    <r>
      <t>27年度</t>
    </r>
    <r>
      <rPr>
        <sz val="6"/>
        <rFont val="ＭＳ ゴシック"/>
        <family val="3"/>
        <charset val="128"/>
      </rPr>
      <t xml:space="preserve">
（市場公募都市）</t>
    </r>
    <rPh sb="2" eb="4">
      <t>ネンド</t>
    </rPh>
    <rPh sb="6" eb="8">
      <t>シジョウ</t>
    </rPh>
    <rPh sb="8" eb="10">
      <t>コウボ</t>
    </rPh>
    <rPh sb="10" eb="12">
      <t>トシ</t>
    </rPh>
    <phoneticPr fontId="2"/>
  </si>
  <si>
    <r>
      <t>27年度</t>
    </r>
    <r>
      <rPr>
        <sz val="6"/>
        <rFont val="ＭＳ ゴシック"/>
        <family val="3"/>
        <charset val="128"/>
      </rPr>
      <t xml:space="preserve">
（その他の市町村）</t>
    </r>
    <rPh sb="2" eb="4">
      <t>ネンド</t>
    </rPh>
    <rPh sb="8" eb="9">
      <t>タ</t>
    </rPh>
    <rPh sb="10" eb="13">
      <t>シチョウソン</t>
    </rPh>
    <phoneticPr fontId="2"/>
  </si>
  <si>
    <r>
      <t>28年度</t>
    </r>
    <r>
      <rPr>
        <sz val="6"/>
        <rFont val="ＭＳ ゴシック"/>
        <family val="3"/>
        <charset val="128"/>
      </rPr>
      <t xml:space="preserve">
（市場公募都市）</t>
    </r>
    <rPh sb="2" eb="4">
      <t>ネンド</t>
    </rPh>
    <rPh sb="6" eb="8">
      <t>シジョウ</t>
    </rPh>
    <rPh sb="8" eb="10">
      <t>コウボ</t>
    </rPh>
    <rPh sb="10" eb="12">
      <t>トシ</t>
    </rPh>
    <phoneticPr fontId="2"/>
  </si>
  <si>
    <r>
      <t>28年度</t>
    </r>
    <r>
      <rPr>
        <sz val="6"/>
        <rFont val="ＭＳ ゴシック"/>
        <family val="3"/>
        <charset val="128"/>
      </rPr>
      <t xml:space="preserve">
（その他の市町村）</t>
    </r>
    <rPh sb="2" eb="4">
      <t>ネンド</t>
    </rPh>
    <rPh sb="8" eb="9">
      <t>タ</t>
    </rPh>
    <rPh sb="10" eb="13">
      <t>シチョウソン</t>
    </rPh>
    <phoneticPr fontId="2"/>
  </si>
  <si>
    <r>
      <t xml:space="preserve">17年度
</t>
    </r>
    <r>
      <rPr>
        <sz val="6"/>
        <rFont val="ＭＳ ゴシック"/>
        <family val="3"/>
        <charset val="128"/>
      </rPr>
      <t>（市場公募都市）</t>
    </r>
    <rPh sb="2" eb="4">
      <t>ネンド</t>
    </rPh>
    <rPh sb="6" eb="8">
      <t>シジョウ</t>
    </rPh>
    <rPh sb="8" eb="10">
      <t>コウボ</t>
    </rPh>
    <rPh sb="10" eb="12">
      <t>トシ</t>
    </rPh>
    <phoneticPr fontId="4"/>
  </si>
  <si>
    <r>
      <t xml:space="preserve">18年度
</t>
    </r>
    <r>
      <rPr>
        <sz val="6"/>
        <rFont val="ＭＳ ゴシック"/>
        <family val="3"/>
        <charset val="128"/>
      </rPr>
      <t>（市場公募都市）</t>
    </r>
    <rPh sb="2" eb="4">
      <t>ネンド</t>
    </rPh>
    <rPh sb="6" eb="8">
      <t>シジョウ</t>
    </rPh>
    <rPh sb="8" eb="10">
      <t>コウボ</t>
    </rPh>
    <rPh sb="10" eb="12">
      <t>トシ</t>
    </rPh>
    <phoneticPr fontId="4"/>
  </si>
  <si>
    <r>
      <t xml:space="preserve">19年度
</t>
    </r>
    <r>
      <rPr>
        <sz val="6"/>
        <rFont val="ＭＳ ゴシック"/>
        <family val="3"/>
        <charset val="128"/>
      </rPr>
      <t>（市場公募都市）</t>
    </r>
    <rPh sb="2" eb="4">
      <t>ネンド</t>
    </rPh>
    <rPh sb="6" eb="8">
      <t>シジョウ</t>
    </rPh>
    <rPh sb="8" eb="10">
      <t>コウボ</t>
    </rPh>
    <rPh sb="10" eb="12">
      <t>トシ</t>
    </rPh>
    <phoneticPr fontId="4"/>
  </si>
  <si>
    <r>
      <t xml:space="preserve">20年度
</t>
    </r>
    <r>
      <rPr>
        <sz val="6"/>
        <rFont val="ＭＳ ゴシック"/>
        <family val="3"/>
        <charset val="128"/>
      </rPr>
      <t>（市場公募都市）</t>
    </r>
    <rPh sb="2" eb="4">
      <t>ネンド</t>
    </rPh>
    <rPh sb="6" eb="8">
      <t>シジョウ</t>
    </rPh>
    <rPh sb="8" eb="10">
      <t>コウボ</t>
    </rPh>
    <rPh sb="10" eb="12">
      <t>トシ</t>
    </rPh>
    <phoneticPr fontId="4"/>
  </si>
  <si>
    <r>
      <t xml:space="preserve">21年度
</t>
    </r>
    <r>
      <rPr>
        <sz val="6"/>
        <rFont val="ＭＳ ゴシック"/>
        <family val="3"/>
        <charset val="128"/>
      </rPr>
      <t>（市場公募都市）</t>
    </r>
    <rPh sb="2" eb="4">
      <t>ネンド</t>
    </rPh>
    <rPh sb="6" eb="8">
      <t>シジョウ</t>
    </rPh>
    <rPh sb="8" eb="10">
      <t>コウボ</t>
    </rPh>
    <rPh sb="10" eb="12">
      <t>トシ</t>
    </rPh>
    <phoneticPr fontId="4"/>
  </si>
  <si>
    <r>
      <t xml:space="preserve">22年度
</t>
    </r>
    <r>
      <rPr>
        <sz val="6"/>
        <rFont val="ＭＳ ゴシック"/>
        <family val="3"/>
        <charset val="128"/>
      </rPr>
      <t>（市場公募都市）</t>
    </r>
    <rPh sb="2" eb="4">
      <t>ネンド</t>
    </rPh>
    <rPh sb="6" eb="8">
      <t>シジョウ</t>
    </rPh>
    <rPh sb="8" eb="10">
      <t>コウボ</t>
    </rPh>
    <rPh sb="10" eb="12">
      <t>トシ</t>
    </rPh>
    <phoneticPr fontId="4"/>
  </si>
  <si>
    <r>
      <t xml:space="preserve">23年度
</t>
    </r>
    <r>
      <rPr>
        <sz val="6"/>
        <rFont val="ＭＳ ゴシック"/>
        <family val="3"/>
        <charset val="128"/>
      </rPr>
      <t>（市場公募都市）</t>
    </r>
    <rPh sb="2" eb="4">
      <t>ネンド</t>
    </rPh>
    <rPh sb="6" eb="8">
      <t>シジョウ</t>
    </rPh>
    <rPh sb="8" eb="10">
      <t>コウボ</t>
    </rPh>
    <rPh sb="10" eb="12">
      <t>トシ</t>
    </rPh>
    <phoneticPr fontId="4"/>
  </si>
  <si>
    <r>
      <t xml:space="preserve">24年度
</t>
    </r>
    <r>
      <rPr>
        <sz val="6"/>
        <rFont val="ＭＳ ゴシック"/>
        <family val="3"/>
        <charset val="128"/>
      </rPr>
      <t>（市場公募都市）</t>
    </r>
    <rPh sb="2" eb="4">
      <t>ネンド</t>
    </rPh>
    <rPh sb="6" eb="8">
      <t>シジョウ</t>
    </rPh>
    <rPh sb="8" eb="10">
      <t>コウボ</t>
    </rPh>
    <rPh sb="10" eb="12">
      <t>トシ</t>
    </rPh>
    <phoneticPr fontId="4"/>
  </si>
  <si>
    <r>
      <t xml:space="preserve">25年度
</t>
    </r>
    <r>
      <rPr>
        <sz val="6"/>
        <rFont val="ＭＳ ゴシック"/>
        <family val="3"/>
        <charset val="128"/>
      </rPr>
      <t>（市場公募都市）</t>
    </r>
    <rPh sb="2" eb="4">
      <t>ネンド</t>
    </rPh>
    <rPh sb="6" eb="8">
      <t>シジョウ</t>
    </rPh>
    <rPh sb="8" eb="10">
      <t>コウボ</t>
    </rPh>
    <rPh sb="10" eb="12">
      <t>トシ</t>
    </rPh>
    <phoneticPr fontId="4"/>
  </si>
  <si>
    <r>
      <t xml:space="preserve">25年度
</t>
    </r>
    <r>
      <rPr>
        <sz val="6"/>
        <rFont val="ＭＳ ゴシック"/>
        <family val="3"/>
        <charset val="128"/>
      </rPr>
      <t>（その他の市町村）</t>
    </r>
    <rPh sb="2" eb="4">
      <t>ネンド</t>
    </rPh>
    <rPh sb="8" eb="9">
      <t>タ</t>
    </rPh>
    <rPh sb="10" eb="13">
      <t>シチョウソン</t>
    </rPh>
    <phoneticPr fontId="4"/>
  </si>
  <si>
    <r>
      <t xml:space="preserve">26年度
</t>
    </r>
    <r>
      <rPr>
        <sz val="6"/>
        <rFont val="ＭＳ ゴシック"/>
        <family val="3"/>
        <charset val="128"/>
      </rPr>
      <t>（市場公募都市）</t>
    </r>
    <rPh sb="2" eb="4">
      <t>ネンド</t>
    </rPh>
    <rPh sb="6" eb="8">
      <t>シジョウ</t>
    </rPh>
    <rPh sb="8" eb="10">
      <t>コウボ</t>
    </rPh>
    <rPh sb="10" eb="12">
      <t>トシ</t>
    </rPh>
    <phoneticPr fontId="4"/>
  </si>
  <si>
    <r>
      <t xml:space="preserve">26年度
</t>
    </r>
    <r>
      <rPr>
        <sz val="6"/>
        <rFont val="ＭＳ ゴシック"/>
        <family val="3"/>
        <charset val="128"/>
      </rPr>
      <t>（その他の市町村）</t>
    </r>
    <rPh sb="2" eb="4">
      <t>ネンド</t>
    </rPh>
    <rPh sb="8" eb="9">
      <t>タ</t>
    </rPh>
    <rPh sb="10" eb="13">
      <t>シチョウソン</t>
    </rPh>
    <phoneticPr fontId="4"/>
  </si>
  <si>
    <r>
      <t xml:space="preserve">27年度
</t>
    </r>
    <r>
      <rPr>
        <sz val="6"/>
        <rFont val="ＭＳ ゴシック"/>
        <family val="3"/>
        <charset val="128"/>
      </rPr>
      <t>（市場公募都市）</t>
    </r>
    <rPh sb="2" eb="4">
      <t>ネンド</t>
    </rPh>
    <rPh sb="6" eb="8">
      <t>シジョウ</t>
    </rPh>
    <rPh sb="8" eb="10">
      <t>コウボ</t>
    </rPh>
    <rPh sb="10" eb="12">
      <t>トシ</t>
    </rPh>
    <phoneticPr fontId="4"/>
  </si>
  <si>
    <r>
      <t xml:space="preserve">27年度
</t>
    </r>
    <r>
      <rPr>
        <sz val="6"/>
        <rFont val="ＭＳ ゴシック"/>
        <family val="3"/>
        <charset val="128"/>
      </rPr>
      <t>（その他の市町村）</t>
    </r>
    <rPh sb="2" eb="4">
      <t>ネンド</t>
    </rPh>
    <rPh sb="8" eb="9">
      <t>タ</t>
    </rPh>
    <rPh sb="10" eb="13">
      <t>シチョウソン</t>
    </rPh>
    <phoneticPr fontId="4"/>
  </si>
  <si>
    <r>
      <t xml:space="preserve">28年度
</t>
    </r>
    <r>
      <rPr>
        <sz val="6"/>
        <rFont val="ＭＳ ゴシック"/>
        <family val="3"/>
        <charset val="128"/>
      </rPr>
      <t>（市場公募都市）</t>
    </r>
    <rPh sb="2" eb="4">
      <t>ネンド</t>
    </rPh>
    <rPh sb="6" eb="8">
      <t>シジョウ</t>
    </rPh>
    <rPh sb="8" eb="10">
      <t>コウボ</t>
    </rPh>
    <rPh sb="10" eb="12">
      <t>トシ</t>
    </rPh>
    <phoneticPr fontId="4"/>
  </si>
  <si>
    <r>
      <t xml:space="preserve">28年度
</t>
    </r>
    <r>
      <rPr>
        <sz val="6"/>
        <rFont val="ＭＳ ゴシック"/>
        <family val="3"/>
        <charset val="128"/>
      </rPr>
      <t>（その他の市町村）</t>
    </r>
    <rPh sb="2" eb="4">
      <t>ネンド</t>
    </rPh>
    <rPh sb="8" eb="9">
      <t>タ</t>
    </rPh>
    <rPh sb="10" eb="13">
      <t>シチョウソン</t>
    </rPh>
    <phoneticPr fontId="4"/>
  </si>
  <si>
    <r>
      <t>防災対策事業債(公共施設等耐震化事業分</t>
    </r>
    <r>
      <rPr>
        <sz val="11"/>
        <rFont val="ＭＳ Ｐゴシック"/>
        <family val="3"/>
        <charset val="128"/>
      </rPr>
      <t>)</t>
    </r>
    <rPh sb="0" eb="2">
      <t>ボウサイ</t>
    </rPh>
    <rPh sb="2" eb="4">
      <t>タイサク</t>
    </rPh>
    <rPh sb="4" eb="7">
      <t>ジギョウサイ</t>
    </rPh>
    <rPh sb="8" eb="10">
      <t>コウキョウ</t>
    </rPh>
    <rPh sb="10" eb="12">
      <t>シセツ</t>
    </rPh>
    <rPh sb="12" eb="13">
      <t>トウ</t>
    </rPh>
    <rPh sb="13" eb="16">
      <t>タイシンカ</t>
    </rPh>
    <rPh sb="16" eb="19">
      <t>ジギョウブン</t>
    </rPh>
    <phoneticPr fontId="4"/>
  </si>
  <si>
    <r>
      <t>防災対策事業債(旧緊急防災基盤整備事業(継続事業分)</t>
    </r>
    <r>
      <rPr>
        <sz val="11"/>
        <rFont val="ＭＳ Ｐゴシック"/>
        <family val="3"/>
        <charset val="128"/>
      </rPr>
      <t>)</t>
    </r>
    <rPh sb="0" eb="2">
      <t>ボウサイ</t>
    </rPh>
    <rPh sb="2" eb="4">
      <t>タイサク</t>
    </rPh>
    <rPh sb="4" eb="7">
      <t>ジギョウサイ</t>
    </rPh>
    <rPh sb="8" eb="9">
      <t>キュウ</t>
    </rPh>
    <rPh sb="9" eb="11">
      <t>キンキュウ</t>
    </rPh>
    <rPh sb="11" eb="13">
      <t>ボウサイ</t>
    </rPh>
    <rPh sb="13" eb="15">
      <t>キバン</t>
    </rPh>
    <rPh sb="15" eb="17">
      <t>セイビ</t>
    </rPh>
    <rPh sb="17" eb="19">
      <t>ジギョウ</t>
    </rPh>
    <rPh sb="20" eb="22">
      <t>ケイゾク</t>
    </rPh>
    <rPh sb="22" eb="25">
      <t>ジギョウブン</t>
    </rPh>
    <phoneticPr fontId="4"/>
  </si>
  <si>
    <r>
      <t>臨時河川等整備事業債(一般分</t>
    </r>
    <r>
      <rPr>
        <sz val="11"/>
        <rFont val="ＭＳ Ｐゴシック"/>
        <family val="3"/>
        <charset val="128"/>
      </rPr>
      <t>)</t>
    </r>
    <rPh sb="0" eb="2">
      <t>リンジ</t>
    </rPh>
    <rPh sb="2" eb="4">
      <t>カセン</t>
    </rPh>
    <rPh sb="4" eb="5">
      <t>トウ</t>
    </rPh>
    <rPh sb="5" eb="7">
      <t>セイビ</t>
    </rPh>
    <rPh sb="7" eb="10">
      <t>ジギョウサイ</t>
    </rPh>
    <rPh sb="11" eb="13">
      <t>イッパン</t>
    </rPh>
    <rPh sb="13" eb="14">
      <t>ブン</t>
    </rPh>
    <phoneticPr fontId="4"/>
  </si>
  <si>
    <r>
      <t>臨時河川等整備事業債(特定分・財対債除く</t>
    </r>
    <r>
      <rPr>
        <sz val="11"/>
        <rFont val="ＭＳ Ｐゴシック"/>
        <family val="3"/>
        <charset val="128"/>
      </rPr>
      <t>)</t>
    </r>
    <rPh sb="0" eb="2">
      <t>リンジ</t>
    </rPh>
    <rPh sb="2" eb="4">
      <t>カセン</t>
    </rPh>
    <rPh sb="4" eb="5">
      <t>トウ</t>
    </rPh>
    <rPh sb="5" eb="7">
      <t>セイビ</t>
    </rPh>
    <rPh sb="7" eb="10">
      <t>ジギョウサイ</t>
    </rPh>
    <rPh sb="11" eb="13">
      <t>トクテイ</t>
    </rPh>
    <rPh sb="13" eb="14">
      <t>ブン</t>
    </rPh>
    <rPh sb="15" eb="17">
      <t>ザイタイ</t>
    </rPh>
    <rPh sb="17" eb="18">
      <t>サイ</t>
    </rPh>
    <rPh sb="18" eb="19">
      <t>ノゾ</t>
    </rPh>
    <phoneticPr fontId="4"/>
  </si>
  <si>
    <r>
      <t>臨時河川等整備事業債(特定分・財対債除く</t>
    </r>
    <r>
      <rPr>
        <sz val="11"/>
        <rFont val="ＭＳ Ｐゴシック"/>
        <family val="3"/>
        <charset val="128"/>
      </rPr>
      <t>)</t>
    </r>
    <rPh sb="0" eb="2">
      <t>リンジ</t>
    </rPh>
    <rPh sb="2" eb="4">
      <t>カセン</t>
    </rPh>
    <rPh sb="4" eb="5">
      <t>トウ</t>
    </rPh>
    <rPh sb="5" eb="7">
      <t>セイビ</t>
    </rPh>
    <rPh sb="7" eb="10">
      <t>ジギョウサイ</t>
    </rPh>
    <rPh sb="11" eb="13">
      <t>トクテイ</t>
    </rPh>
    <rPh sb="13" eb="14">
      <t>ブン</t>
    </rPh>
    <phoneticPr fontId="4"/>
  </si>
  <si>
    <r>
      <t>臨時河川等整備事業債(特定分・財源対策債分</t>
    </r>
    <r>
      <rPr>
        <sz val="11"/>
        <rFont val="ＭＳ Ｐゴシック"/>
        <family val="3"/>
        <charset val="128"/>
      </rPr>
      <t>)</t>
    </r>
    <rPh sb="0" eb="2">
      <t>リンジ</t>
    </rPh>
    <rPh sb="2" eb="4">
      <t>カセン</t>
    </rPh>
    <rPh sb="4" eb="5">
      <t>トウ</t>
    </rPh>
    <rPh sb="5" eb="7">
      <t>セイビ</t>
    </rPh>
    <rPh sb="7" eb="10">
      <t>ジギョウサイ</t>
    </rPh>
    <rPh sb="11" eb="13">
      <t>トクテイ</t>
    </rPh>
    <rPh sb="13" eb="14">
      <t>ブン</t>
    </rPh>
    <rPh sb="15" eb="17">
      <t>ザイゲン</t>
    </rPh>
    <rPh sb="17" eb="19">
      <t>タイサク</t>
    </rPh>
    <rPh sb="19" eb="20">
      <t>サイ</t>
    </rPh>
    <rPh sb="20" eb="21">
      <t>ブン</t>
    </rPh>
    <phoneticPr fontId="4"/>
  </si>
  <si>
    <r>
      <t>一般公共(河川事業分、指定都市のみ</t>
    </r>
    <r>
      <rPr>
        <sz val="11"/>
        <rFont val="ＭＳ Ｐゴシック"/>
        <family val="3"/>
        <charset val="128"/>
      </rPr>
      <t>)</t>
    </r>
    <rPh sb="0" eb="2">
      <t>イッパン</t>
    </rPh>
    <rPh sb="2" eb="4">
      <t>コウキョウ</t>
    </rPh>
    <rPh sb="5" eb="7">
      <t>カセン</t>
    </rPh>
    <rPh sb="7" eb="10">
      <t>ジギョウブン</t>
    </rPh>
    <rPh sb="11" eb="13">
      <t>シテイ</t>
    </rPh>
    <rPh sb="13" eb="15">
      <t>トシ</t>
    </rPh>
    <phoneticPr fontId="4"/>
  </si>
  <si>
    <r>
      <t>補正予算債償還費（1</t>
    </r>
    <r>
      <rPr>
        <sz val="11"/>
        <rFont val="ＭＳ Ｐゴシック"/>
        <family val="3"/>
        <charset val="128"/>
      </rPr>
      <t>1年度以降同意等債</t>
    </r>
    <r>
      <rPr>
        <sz val="11"/>
        <rFont val="ＭＳ ゴシック"/>
        <family val="3"/>
        <charset val="128"/>
      </rPr>
      <t>に係るもの）</t>
    </r>
    <rPh sb="0" eb="2">
      <t>ホセイ</t>
    </rPh>
    <rPh sb="2" eb="4">
      <t>ヨサン</t>
    </rPh>
    <rPh sb="4" eb="5">
      <t>サイ</t>
    </rPh>
    <rPh sb="5" eb="8">
      <t>ショウカンヒ</t>
    </rPh>
    <rPh sb="11" eb="15">
      <t>ネンドイコウ</t>
    </rPh>
    <rPh sb="15" eb="18">
      <t>ドウイナド</t>
    </rPh>
    <rPh sb="18" eb="19">
      <t>サイ</t>
    </rPh>
    <rPh sb="20" eb="21">
      <t>カカ</t>
    </rPh>
    <phoneticPr fontId="4"/>
  </si>
  <si>
    <r>
      <t>補正予算債償還費（1</t>
    </r>
    <r>
      <rPr>
        <sz val="11"/>
        <rFont val="ＭＳ Ｐゴシック"/>
        <family val="3"/>
        <charset val="128"/>
      </rPr>
      <t>1年度以降同意等債</t>
    </r>
    <r>
      <rPr>
        <sz val="11"/>
        <rFont val="ＭＳ ゴシック"/>
        <family val="3"/>
        <charset val="128"/>
      </rPr>
      <t>に係るもの）つづき</t>
    </r>
    <rPh sb="0" eb="2">
      <t>ホセイ</t>
    </rPh>
    <rPh sb="2" eb="4">
      <t>ヨサン</t>
    </rPh>
    <rPh sb="4" eb="5">
      <t>サイ</t>
    </rPh>
    <rPh sb="5" eb="8">
      <t>ショウカンヒ</t>
    </rPh>
    <rPh sb="11" eb="15">
      <t>ネンドイコウ</t>
    </rPh>
    <rPh sb="15" eb="18">
      <t>ドウイナド</t>
    </rPh>
    <rPh sb="18" eb="19">
      <t>サイ</t>
    </rPh>
    <rPh sb="20" eb="21">
      <t>カカ</t>
    </rPh>
    <phoneticPr fontId="4"/>
  </si>
  <si>
    <t>歳入欠かん債　財政力係数算出</t>
    <rPh sb="0" eb="2">
      <t>サイニュウ</t>
    </rPh>
    <rPh sb="2" eb="3">
      <t>ケツ</t>
    </rPh>
    <rPh sb="5" eb="6">
      <t>サイ</t>
    </rPh>
    <rPh sb="7" eb="10">
      <t>ザイセイリョク</t>
    </rPh>
    <rPh sb="10" eb="12">
      <t>ケイスウ</t>
    </rPh>
    <rPh sb="12" eb="14">
      <t>サンシュツ</t>
    </rPh>
    <phoneticPr fontId="2"/>
  </si>
  <si>
    <t>財政力係数算出表（千円未満四捨五入）</t>
    <phoneticPr fontId="2"/>
  </si>
  <si>
    <t>歳入欠かん債発行年度の標準税収入額</t>
    <rPh sb="0" eb="2">
      <t>サイニュウ</t>
    </rPh>
    <rPh sb="2" eb="3">
      <t>ケツ</t>
    </rPh>
    <rPh sb="5" eb="6">
      <t>サイ</t>
    </rPh>
    <rPh sb="6" eb="8">
      <t>ハッコウ</t>
    </rPh>
    <rPh sb="8" eb="10">
      <t>ネンド</t>
    </rPh>
    <rPh sb="11" eb="13">
      <t>ヒョウジュン</t>
    </rPh>
    <rPh sb="13" eb="15">
      <t>ゼイシュウ</t>
    </rPh>
    <rPh sb="16" eb="17">
      <t>ガク</t>
    </rPh>
    <phoneticPr fontId="2"/>
  </si>
  <si>
    <t>…⑨の数値</t>
    <rPh sb="3" eb="5">
      <t>スウチ</t>
    </rPh>
    <phoneticPr fontId="2"/>
  </si>
  <si>
    <t>歳入欠かん債同意等額</t>
    <rPh sb="0" eb="2">
      <t>サイニュウ</t>
    </rPh>
    <rPh sb="2" eb="3">
      <t>ケツ</t>
    </rPh>
    <rPh sb="5" eb="6">
      <t>サイ</t>
    </rPh>
    <rPh sb="6" eb="8">
      <t>ドウイ</t>
    </rPh>
    <rPh sb="8" eb="10">
      <t>トウガク</t>
    </rPh>
    <phoneticPr fontId="2"/>
  </si>
  <si>
    <t>千円</t>
  </si>
  <si>
    <t>②</t>
    <phoneticPr fontId="2"/>
  </si>
  <si>
    <t>･･･③</t>
    <phoneticPr fontId="2"/>
  </si>
  <si>
    <t>（小数点以下四捨五入）</t>
  </si>
  <si>
    <t>③　の　数　値</t>
    <phoneticPr fontId="2"/>
  </si>
  <si>
    <t>乗 率</t>
  </si>
  <si>
    <t>③×④</t>
    <phoneticPr fontId="2"/>
  </si>
  <si>
    <t>⑤</t>
    <phoneticPr fontId="2"/>
  </si>
  <si>
    <t>定　数</t>
  </si>
  <si>
    <t>⑤－⑥</t>
    <phoneticPr fontId="2"/>
  </si>
  <si>
    <t>⑦</t>
    <phoneticPr fontId="2"/>
  </si>
  <si>
    <t>⑦／③</t>
    <phoneticPr fontId="2"/>
  </si>
  <si>
    <t>④</t>
    <phoneticPr fontId="2"/>
  </si>
  <si>
    <t>（掛け放し）</t>
  </si>
  <si>
    <t>⑥</t>
    <phoneticPr fontId="2"/>
  </si>
  <si>
    <t>（端数整理しない）</t>
  </si>
  <si>
    <t>⑧</t>
    <phoneticPr fontId="2"/>
  </si>
  <si>
    <t>200以下</t>
    <phoneticPr fontId="2"/>
  </si>
  <si>
    <t>1.000</t>
  </si>
  <si>
    <t>○ 標準税収入額の算出</t>
    <rPh sb="2" eb="4">
      <t>ヒョウジュン</t>
    </rPh>
    <rPh sb="4" eb="6">
      <t>ゼイシュウ</t>
    </rPh>
    <rPh sb="7" eb="8">
      <t>ガク</t>
    </rPh>
    <rPh sb="9" eb="11">
      <t>サンシュツ</t>
    </rPh>
    <phoneticPr fontId="2"/>
  </si>
  <si>
    <t>発行年度の
基準財政収入額</t>
    <rPh sb="0" eb="2">
      <t>ハッコウ</t>
    </rPh>
    <rPh sb="2" eb="4">
      <t>ネンド</t>
    </rPh>
    <rPh sb="6" eb="8">
      <t>キジュン</t>
    </rPh>
    <rPh sb="8" eb="10">
      <t>ザイセイ</t>
    </rPh>
    <rPh sb="10" eb="13">
      <t>シュウニュウガク</t>
    </rPh>
    <phoneticPr fontId="2"/>
  </si>
  <si>
    <t>譲与税計(地方法人特別譲与税を除く)</t>
    <rPh sb="0" eb="3">
      <t>ジョウヨゼイ</t>
    </rPh>
    <rPh sb="3" eb="4">
      <t>ケイ</t>
    </rPh>
    <phoneticPr fontId="2"/>
  </si>
  <si>
    <t>交通安全対策
特別交付金</t>
    <rPh sb="0" eb="2">
      <t>コウツウ</t>
    </rPh>
    <rPh sb="2" eb="4">
      <t>アンゼン</t>
    </rPh>
    <rPh sb="4" eb="6">
      <t>タイサク</t>
    </rPh>
    <rPh sb="7" eb="9">
      <t>トクベツ</t>
    </rPh>
    <rPh sb="9" eb="12">
      <t>コウフキン</t>
    </rPh>
    <phoneticPr fontId="2"/>
  </si>
  <si>
    <t>事業所税</t>
    <rPh sb="0" eb="3">
      <t>ジギョウショ</t>
    </rPh>
    <rPh sb="3" eb="4">
      <t>ゼイ</t>
    </rPh>
    <phoneticPr fontId="2"/>
  </si>
  <si>
    <t>軽油引取税交付金</t>
    <rPh sb="0" eb="2">
      <t>ケイユ</t>
    </rPh>
    <rPh sb="2" eb="5">
      <t>ヒキトリゼイ</t>
    </rPh>
    <rPh sb="5" eb="8">
      <t>コウフキン</t>
    </rPh>
    <phoneticPr fontId="2"/>
  </si>
  <si>
    <t>地方消費税交付金に係る税率引上げ分×0.25</t>
    <rPh sb="0" eb="2">
      <t>チホウ</t>
    </rPh>
    <rPh sb="2" eb="5">
      <t>ショウヒゼイ</t>
    </rPh>
    <rPh sb="5" eb="8">
      <t>コウフキン</t>
    </rPh>
    <rPh sb="9" eb="10">
      <t>カカ</t>
    </rPh>
    <phoneticPr fontId="2"/>
  </si>
  <si>
    <t>地方揮発油譲与税</t>
    <rPh sb="0" eb="2">
      <t>チホウ</t>
    </rPh>
    <rPh sb="2" eb="5">
      <t>キハツユ</t>
    </rPh>
    <rPh sb="5" eb="8">
      <t>ジョウヨゼイ</t>
    </rPh>
    <phoneticPr fontId="2"/>
  </si>
  <si>
    <t>自動車重量譲与税</t>
    <rPh sb="0" eb="3">
      <t>ジドウシャ</t>
    </rPh>
    <rPh sb="3" eb="5">
      <t>ジュウリョウ</t>
    </rPh>
    <rPh sb="5" eb="8">
      <t>ジョウヨゼイ</t>
    </rPh>
    <phoneticPr fontId="2"/>
  </si>
  <si>
    <t>・・・⑨</t>
    <phoneticPr fontId="2"/>
  </si>
  <si>
    <t>※財政力係数の算出</t>
    <rPh sb="1" eb="4">
      <t>ザイセイリョク</t>
    </rPh>
    <rPh sb="4" eb="6">
      <t>ケイスウ</t>
    </rPh>
    <rPh sb="7" eb="9">
      <t>サンシュツ</t>
    </rPh>
    <phoneticPr fontId="2"/>
  </si>
  <si>
    <t>歳入欠かん債</t>
    <rPh sb="0" eb="2">
      <t>サイニュウ</t>
    </rPh>
    <rPh sb="2" eb="3">
      <t>ケツ</t>
    </rPh>
    <rPh sb="5" eb="6">
      <t>サイ</t>
    </rPh>
    <phoneticPr fontId="4"/>
  </si>
  <si>
    <t>財政力係数</t>
    <rPh sb="0" eb="3">
      <t>ザイセイリョク</t>
    </rPh>
    <rPh sb="3" eb="5">
      <t>ケイスウ</t>
    </rPh>
    <phoneticPr fontId="4"/>
  </si>
  <si>
    <t>（注１）</t>
    <rPh sb="1" eb="2">
      <t>チュウ</t>
    </rPh>
    <phoneticPr fontId="2"/>
  </si>
  <si>
    <t>平成28年度に発行する熊本地震に係る歳入欠かん債以外の歳入欠かん債においては、財政力係数に算入率を乗じた結果（小数点第３位未満四捨五入）が0.57を下回る場合は、財政力係数に1.000、算入率に0.57を手入力する。</t>
    <rPh sb="0" eb="2">
      <t>ヘイセイ</t>
    </rPh>
    <rPh sb="4" eb="6">
      <t>ネンド</t>
    </rPh>
    <rPh sb="7" eb="9">
      <t>ハッコウ</t>
    </rPh>
    <rPh sb="11" eb="13">
      <t>クマモト</t>
    </rPh>
    <rPh sb="13" eb="15">
      <t>ジシン</t>
    </rPh>
    <rPh sb="16" eb="17">
      <t>カカ</t>
    </rPh>
    <rPh sb="18" eb="20">
      <t>サイニュウ</t>
    </rPh>
    <phoneticPr fontId="2"/>
  </si>
  <si>
    <t>災害対策債</t>
    <rPh sb="0" eb="2">
      <t>サイガイ</t>
    </rPh>
    <rPh sb="2" eb="4">
      <t>タイサク</t>
    </rPh>
    <rPh sb="4" eb="5">
      <t>サイ</t>
    </rPh>
    <phoneticPr fontId="2"/>
  </si>
  <si>
    <t>（注２）</t>
    <rPh sb="1" eb="2">
      <t>チュウ</t>
    </rPh>
    <phoneticPr fontId="2"/>
  </si>
  <si>
    <r>
      <rPr>
        <sz val="11"/>
        <rFont val="ＭＳ Ｐゴシック"/>
        <family val="3"/>
        <charset val="128"/>
      </rPr>
      <t>②</t>
    </r>
    <r>
      <rPr>
        <sz val="11"/>
        <rFont val="ＭＳ 明朝"/>
        <family val="1"/>
        <charset val="128"/>
      </rPr>
      <t>　歳入欠かん債同意等額</t>
    </r>
    <rPh sb="2" eb="4">
      <t>サイニュウ</t>
    </rPh>
    <rPh sb="4" eb="5">
      <t>ケツ</t>
    </rPh>
    <rPh sb="7" eb="8">
      <t>サイ</t>
    </rPh>
    <rPh sb="8" eb="10">
      <t>ドウイ</t>
    </rPh>
    <rPh sb="10" eb="12">
      <t>トウガク</t>
    </rPh>
    <phoneticPr fontId="2"/>
  </si>
  <si>
    <r>
      <rPr>
        <sz val="11"/>
        <rFont val="ＭＳ Ｐゴシック"/>
        <family val="3"/>
        <charset val="128"/>
      </rPr>
      <t>①　②</t>
    </r>
    <r>
      <rPr>
        <sz val="11"/>
        <rFont val="ＭＳ 明朝"/>
        <family val="1"/>
        <charset val="128"/>
      </rPr>
      <t>の同意等年度の標準税収入額</t>
    </r>
    <rPh sb="4" eb="6">
      <t>ドウイ</t>
    </rPh>
    <rPh sb="6" eb="7">
      <t>トウ</t>
    </rPh>
    <rPh sb="7" eb="9">
      <t>ネンド</t>
    </rPh>
    <rPh sb="10" eb="12">
      <t>ヒョウジュン</t>
    </rPh>
    <rPh sb="12" eb="14">
      <t>ゼイシュウ</t>
    </rPh>
    <rPh sb="15" eb="16">
      <t>ガク</t>
    </rPh>
    <phoneticPr fontId="2"/>
  </si>
  <si>
    <r>
      <rPr>
        <sz val="11"/>
        <rFont val="ＭＳ Ｐゴシック"/>
        <family val="3"/>
        <charset val="128"/>
      </rPr>
      <t>⑧</t>
    </r>
    <r>
      <rPr>
        <sz val="11"/>
        <rFont val="ＭＳ 明朝"/>
        <family val="1"/>
        <charset val="128"/>
      </rPr>
      <t>は小数点以下３位未満四捨五入</t>
    </r>
    <rPh sb="2" eb="5">
      <t>ショウスウテン</t>
    </rPh>
    <rPh sb="5" eb="7">
      <t>イカ</t>
    </rPh>
    <rPh sb="8" eb="9">
      <t>イ</t>
    </rPh>
    <rPh sb="9" eb="11">
      <t>ミマン</t>
    </rPh>
    <rPh sb="11" eb="15">
      <t>シシャゴニュウ</t>
    </rPh>
    <phoneticPr fontId="2"/>
  </si>
  <si>
    <t>29年度</t>
    <rPh sb="2" eb="4">
      <t>ネンド</t>
    </rPh>
    <phoneticPr fontId="10"/>
  </si>
  <si>
    <t>(ﾇ)</t>
    <phoneticPr fontId="10"/>
  </si>
  <si>
    <t>(ﾈ)</t>
    <phoneticPr fontId="10"/>
  </si>
  <si>
    <t>(ﾔ）</t>
    <phoneticPr fontId="2"/>
  </si>
  <si>
    <t>(ｵ)欄の額</t>
    <rPh sb="3" eb="4">
      <t>ラン</t>
    </rPh>
    <rPh sb="5" eb="6">
      <t>ガク</t>
    </rPh>
    <phoneticPr fontId="4"/>
  </si>
  <si>
    <t>大規模改造</t>
    <rPh sb="0" eb="3">
      <t>ダイキボ</t>
    </rPh>
    <rPh sb="3" eb="5">
      <t>カイゾウ</t>
    </rPh>
    <phoneticPr fontId="4"/>
  </si>
  <si>
    <t>（単独）分</t>
    <rPh sb="1" eb="3">
      <t>タンドク</t>
    </rPh>
    <rPh sb="4" eb="5">
      <t>ブン</t>
    </rPh>
    <phoneticPr fontId="2"/>
  </si>
  <si>
    <t>（補助）分</t>
    <rPh sb="1" eb="3">
      <t>ホジョ</t>
    </rPh>
    <rPh sb="4" eb="5">
      <t>ブン</t>
    </rPh>
    <phoneticPr fontId="2"/>
  </si>
  <si>
    <t>(ｲﾗ)</t>
    <phoneticPr fontId="4"/>
  </si>
  <si>
    <t>(ｲﾘ)</t>
    <phoneticPr fontId="4"/>
  </si>
  <si>
    <t>(ｲﾙ)</t>
    <phoneticPr fontId="4"/>
  </si>
  <si>
    <t>(ｲﾚ)</t>
    <phoneticPr fontId="4"/>
  </si>
  <si>
    <t>(ｲﾛ)</t>
    <phoneticPr fontId="4"/>
  </si>
  <si>
    <t>(ﾇ)</t>
    <phoneticPr fontId="15"/>
  </si>
  <si>
    <t>(ﾈ)</t>
    <phoneticPr fontId="15"/>
  </si>
  <si>
    <t>(ﾄ)</t>
    <phoneticPr fontId="4"/>
  </si>
  <si>
    <t>(ﾒ)</t>
    <phoneticPr fontId="4"/>
  </si>
  <si>
    <t>(b)</t>
    <phoneticPr fontId="4"/>
  </si>
  <si>
    <t>*</t>
    <phoneticPr fontId="4"/>
  </si>
  <si>
    <t>３</t>
    <phoneticPr fontId="4"/>
  </si>
  <si>
    <t>=</t>
    <phoneticPr fontId="4"/>
  </si>
  <si>
    <t>(c)</t>
    <phoneticPr fontId="4"/>
  </si>
  <si>
    <t>４</t>
    <phoneticPr fontId="4"/>
  </si>
  <si>
    <t>(千円未満四捨五入）</t>
    <phoneticPr fontId="4"/>
  </si>
  <si>
    <t>①</t>
    <phoneticPr fontId="4"/>
  </si>
  <si>
    <t>(d)</t>
    <phoneticPr fontId="4"/>
  </si>
  <si>
    <t>５</t>
    <phoneticPr fontId="4"/>
  </si>
  <si>
    <t>(ｱ)</t>
    <phoneticPr fontId="4"/>
  </si>
  <si>
    <t>(ｲ)</t>
    <phoneticPr fontId="4"/>
  </si>
  <si>
    <t>②</t>
    <phoneticPr fontId="4"/>
  </si>
  <si>
    <t>(ｳ)</t>
    <phoneticPr fontId="4"/>
  </si>
  <si>
    <t>(ｴ)</t>
    <phoneticPr fontId="4"/>
  </si>
  <si>
    <t>(ｵ)</t>
    <phoneticPr fontId="4"/>
  </si>
  <si>
    <t>(e)</t>
    <phoneticPr fontId="4"/>
  </si>
  <si>
    <t>６</t>
    <phoneticPr fontId="4"/>
  </si>
  <si>
    <t>(ｷ)</t>
    <phoneticPr fontId="4"/>
  </si>
  <si>
    <t>(f)</t>
    <phoneticPr fontId="4"/>
  </si>
  <si>
    <t>７</t>
    <phoneticPr fontId="4"/>
  </si>
  <si>
    <t>(ｶ)</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</si>
  <si>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</si>
  <si>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</si>
  <si>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</si>
  <si>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</si>
  <si>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</si>
  <si>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</si>
  <si>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</si>
  <si>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</si>
  <si>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</si>
  <si>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</si>
  <si>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</si>
  <si>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</si>
  <si>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</si>
  <si>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</si>
  <si>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</si>
  <si>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</si>
  <si>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</si>
  <si>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</si>
  <si>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</si>
  <si>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</si>
  <si>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</si>
  <si>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(ﾓ)</t>
    <phoneticPr fontId="4"/>
  </si>
  <si>
    <t>(ﾕ)</t>
    <phoneticPr fontId="4"/>
  </si>
  <si>
    <t>(g)</t>
    <phoneticPr fontId="4"/>
  </si>
  <si>
    <t>８</t>
    <phoneticPr fontId="4"/>
  </si>
  <si>
    <t>(h)</t>
    <phoneticPr fontId="4"/>
  </si>
  <si>
    <t>９</t>
    <phoneticPr fontId="4"/>
  </si>
  <si>
    <t>(ｱ)～(ｶ)</t>
    <phoneticPr fontId="4"/>
  </si>
  <si>
    <t>(i)</t>
    <phoneticPr fontId="4"/>
  </si>
  <si>
    <t>(j)</t>
    <phoneticPr fontId="4"/>
  </si>
  <si>
    <t>(ﾂ)</t>
    <phoneticPr fontId="2"/>
  </si>
  <si>
    <t>(k)</t>
    <phoneticPr fontId="4"/>
  </si>
  <si>
    <t>(l)</t>
    <phoneticPr fontId="4"/>
  </si>
  <si>
    <t>(ｱ)～(ｲ)</t>
    <phoneticPr fontId="4"/>
  </si>
  <si>
    <t>(m)</t>
    <phoneticPr fontId="4"/>
  </si>
  <si>
    <t>に充てた地方債</t>
    <rPh sb="1" eb="2">
      <t>ア</t>
    </rPh>
    <rPh sb="4" eb="7">
      <t>チホウサイ</t>
    </rPh>
    <phoneticPr fontId="4"/>
  </si>
  <si>
    <t>(n)</t>
    <phoneticPr fontId="4"/>
  </si>
  <si>
    <t>(o)</t>
    <phoneticPr fontId="4"/>
  </si>
  <si>
    <t>(p)</t>
    <phoneticPr fontId="4"/>
  </si>
  <si>
    <t>(q)</t>
    <phoneticPr fontId="4"/>
  </si>
  <si>
    <t>(s)</t>
    <phoneticPr fontId="4"/>
  </si>
  <si>
    <t>(t)</t>
    <phoneticPr fontId="4"/>
  </si>
  <si>
    <t>(u)</t>
    <phoneticPr fontId="4"/>
  </si>
  <si>
    <t>(④)</t>
    <phoneticPr fontId="2"/>
  </si>
  <si>
    <t>＝</t>
    <phoneticPr fontId="2"/>
  </si>
  <si>
    <t>★</t>
    <phoneticPr fontId="2"/>
  </si>
  <si>
    <t>(⑤)</t>
    <phoneticPr fontId="2"/>
  </si>
  <si>
    <t>まで(⑤)</t>
    <phoneticPr fontId="2"/>
  </si>
  <si>
    <t>(⑧)</t>
    <phoneticPr fontId="2"/>
  </si>
  <si>
    <r>
      <t>(ｱ)～</t>
    </r>
    <r>
      <rPr>
        <sz val="9"/>
        <color rgb="FFFF0000"/>
        <rFont val="ＭＳ ゴシック"/>
        <family val="3"/>
        <charset val="128"/>
      </rPr>
      <t>(ﾏ)</t>
    </r>
    <phoneticPr fontId="4"/>
  </si>
  <si>
    <t>(a)</t>
    <phoneticPr fontId="4"/>
  </si>
  <si>
    <t>２</t>
    <phoneticPr fontId="4"/>
  </si>
  <si>
    <t>(ｺ)</t>
    <phoneticPr fontId="2"/>
  </si>
  <si>
    <r>
      <t>(ｱ)～</t>
    </r>
    <r>
      <rPr>
        <sz val="9"/>
        <color rgb="FFFF0000"/>
        <rFont val="ＭＳ ゴシック"/>
        <family val="3"/>
        <charset val="128"/>
      </rPr>
      <t>(ｸ)</t>
    </r>
    <phoneticPr fontId="4"/>
  </si>
  <si>
    <r>
      <t>(ｱ)～</t>
    </r>
    <r>
      <rPr>
        <sz val="9"/>
        <color rgb="FFFF0000"/>
        <rFont val="ＭＳ ゴシック"/>
        <family val="3"/>
        <charset val="128"/>
      </rPr>
      <t>(ｲ)</t>
    </r>
    <phoneticPr fontId="4"/>
  </si>
  <si>
    <r>
      <t>(ｱ)～</t>
    </r>
    <r>
      <rPr>
        <sz val="9"/>
        <color rgb="FFFF0000"/>
        <rFont val="ＭＳ ゴシック"/>
        <family val="3"/>
        <charset val="128"/>
      </rPr>
      <t>(ｾ)</t>
    </r>
    <phoneticPr fontId="4"/>
  </si>
  <si>
    <t>９</t>
    <phoneticPr fontId="2"/>
  </si>
  <si>
    <t>(ｾ)</t>
    <phoneticPr fontId="2"/>
  </si>
  <si>
    <t>(ﾀ)</t>
    <phoneticPr fontId="2"/>
  </si>
  <si>
    <t>(ﾆ)</t>
    <phoneticPr fontId="2"/>
  </si>
  <si>
    <t>(ﾄ)</t>
    <phoneticPr fontId="2"/>
  </si>
  <si>
    <t>(a)～(j)</t>
    <phoneticPr fontId="4"/>
  </si>
  <si>
    <t>(あ)</t>
    <phoneticPr fontId="4"/>
  </si>
  <si>
    <t>１</t>
    <phoneticPr fontId="4"/>
  </si>
  <si>
    <t>(千円未満四捨五入）</t>
    <phoneticPr fontId="4"/>
  </si>
  <si>
    <t>*</t>
    <phoneticPr fontId="4"/>
  </si>
  <si>
    <t>=</t>
    <phoneticPr fontId="4"/>
  </si>
  <si>
    <t>(ｱ)</t>
    <phoneticPr fontId="4"/>
  </si>
  <si>
    <t>(ｲ)</t>
    <phoneticPr fontId="4"/>
  </si>
  <si>
    <t>(ｳ)</t>
    <phoneticPr fontId="4"/>
  </si>
  <si>
    <t>(a)</t>
    <phoneticPr fontId="4"/>
  </si>
  <si>
    <t>２</t>
    <phoneticPr fontId="4"/>
  </si>
  <si>
    <t>①</t>
    <phoneticPr fontId="4"/>
  </si>
  <si>
    <t>②</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</si>
  <si>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</si>
  <si>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</si>
  <si>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</si>
  <si>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</si>
  <si>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</si>
  <si>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</si>
  <si>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</si>
  <si>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</si>
  <si>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</si>
  <si>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</si>
  <si>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</si>
  <si>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</si>
  <si>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</si>
  <si>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</si>
  <si>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</si>
  <si>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</si>
  <si>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</si>
  <si>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</si>
  <si>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</si>
  <si>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</si>
  <si>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</si>
  <si>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</si>
  <si>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</si>
  <si>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</si>
  <si>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</si>
  <si>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r>
      <t>(ｱ)～</t>
    </r>
    <r>
      <rPr>
        <sz val="9"/>
        <color rgb="FFFF0000"/>
        <rFont val="ＭＳ ゴシック"/>
        <family val="3"/>
        <charset val="128"/>
      </rPr>
      <t>(ﾊ)</t>
    </r>
    <phoneticPr fontId="4"/>
  </si>
  <si>
    <t>(ﾜ)</t>
    <phoneticPr fontId="4"/>
  </si>
  <si>
    <t>(ｦ)</t>
    <phoneticPr fontId="4"/>
  </si>
  <si>
    <t>①</t>
    <phoneticPr fontId="4"/>
  </si>
  <si>
    <t>*</t>
    <phoneticPr fontId="4"/>
  </si>
  <si>
    <t>=</t>
    <phoneticPr fontId="4"/>
  </si>
  <si>
    <t>(ﾝ)</t>
    <phoneticPr fontId="4"/>
  </si>
  <si>
    <t>②</t>
    <phoneticPr fontId="4"/>
  </si>
  <si>
    <t>*</t>
    <phoneticPr fontId="4"/>
  </si>
  <si>
    <t>=</t>
    <phoneticPr fontId="4"/>
  </si>
  <si>
    <t>(ｱｱ)</t>
    <phoneticPr fontId="4"/>
  </si>
  <si>
    <t>(ｱ)～(ｵ)</t>
    <phoneticPr fontId="4"/>
  </si>
  <si>
    <t>(ｱ)～(ｺ)</t>
    <phoneticPr fontId="4"/>
  </si>
  <si>
    <t>③</t>
    <phoneticPr fontId="4"/>
  </si>
  <si>
    <t>④</t>
    <phoneticPr fontId="4"/>
  </si>
  <si>
    <t>*</t>
    <phoneticPr fontId="2"/>
  </si>
  <si>
    <t>=</t>
    <phoneticPr fontId="2"/>
  </si>
  <si>
    <t>30年度</t>
    <rPh sb="2" eb="4">
      <t>ネンド</t>
    </rPh>
    <phoneticPr fontId="4"/>
  </si>
  <si>
    <t>　　該当箇所から転記すること。</t>
    <phoneticPr fontId="4"/>
  </si>
  <si>
    <t>(ｱ)～(ｼ)</t>
    <phoneticPr fontId="4"/>
  </si>
  <si>
    <r>
      <t>(</t>
    </r>
    <r>
      <rPr>
        <sz val="9"/>
        <rFont val="ＭＳ ゴシック"/>
        <family val="3"/>
      </rPr>
      <t>r</t>
    </r>
    <r>
      <rPr>
        <sz val="9"/>
        <rFont val="ＭＳ ゴシック"/>
        <family val="3"/>
        <charset val="128"/>
      </rPr>
      <t>)</t>
    </r>
    <phoneticPr fontId="4"/>
  </si>
  <si>
    <t>①</t>
    <phoneticPr fontId="4"/>
  </si>
  <si>
    <t>(ｻ)</t>
    <phoneticPr fontId="4"/>
  </si>
  <si>
    <t>(ｼ)</t>
    <phoneticPr fontId="4"/>
  </si>
  <si>
    <r>
      <t>(ｱ)～</t>
    </r>
    <r>
      <rPr>
        <sz val="9"/>
        <color rgb="FFFF0000"/>
        <rFont val="ＭＳ ゴシック"/>
        <family val="3"/>
        <charset val="128"/>
      </rPr>
      <t>(ｼ)</t>
    </r>
    <phoneticPr fontId="4"/>
  </si>
  <si>
    <t>(v)</t>
    <phoneticPr fontId="4"/>
  </si>
  <si>
    <t>(ｴ)</t>
    <phoneticPr fontId="4"/>
  </si>
  <si>
    <t>(w)</t>
    <phoneticPr fontId="4"/>
  </si>
  <si>
    <t>(x)</t>
    <phoneticPr fontId="4"/>
  </si>
  <si>
    <t>(ｱ)～(ｴ)</t>
    <phoneticPr fontId="4"/>
  </si>
  <si>
    <t>(y)</t>
    <phoneticPr fontId="4"/>
  </si>
  <si>
    <t>公共施設等適正管理推進事業債（集約化・複合化事業分）</t>
    <rPh sb="0" eb="2">
      <t>コウキョウ</t>
    </rPh>
    <rPh sb="2" eb="4">
      <t>シセツ</t>
    </rPh>
    <rPh sb="4" eb="5">
      <t>トウ</t>
    </rPh>
    <rPh sb="5" eb="7">
      <t>テキセイ</t>
    </rPh>
    <rPh sb="7" eb="9">
      <t>カンリ</t>
    </rPh>
    <rPh sb="9" eb="11">
      <t>スイシン</t>
    </rPh>
    <rPh sb="11" eb="13">
      <t>ジギョウ</t>
    </rPh>
    <rPh sb="13" eb="14">
      <t>サイ</t>
    </rPh>
    <rPh sb="15" eb="18">
      <t>シュウヤクカ</t>
    </rPh>
    <rPh sb="19" eb="22">
      <t>フクゴウカ</t>
    </rPh>
    <rPh sb="22" eb="24">
      <t>ジギョウ</t>
    </rPh>
    <rPh sb="24" eb="25">
      <t>ブン</t>
    </rPh>
    <phoneticPr fontId="4"/>
  </si>
  <si>
    <t>(千円未満四捨五入）</t>
    <phoneticPr fontId="4"/>
  </si>
  <si>
    <t>29年度</t>
    <rPh sb="2" eb="3">
      <t>ネン</t>
    </rPh>
    <rPh sb="3" eb="4">
      <t>ド</t>
    </rPh>
    <phoneticPr fontId="4"/>
  </si>
  <si>
    <t>①</t>
    <phoneticPr fontId="4"/>
  </si>
  <si>
    <t>*</t>
    <phoneticPr fontId="4"/>
  </si>
  <si>
    <t>=</t>
    <phoneticPr fontId="4"/>
  </si>
  <si>
    <t>(ｱ)</t>
    <phoneticPr fontId="4"/>
  </si>
  <si>
    <t>②</t>
    <phoneticPr fontId="4"/>
  </si>
  <si>
    <t>(ｲ)</t>
    <phoneticPr fontId="4"/>
  </si>
  <si>
    <t>(z)</t>
    <phoneticPr fontId="4"/>
  </si>
  <si>
    <t>公共施設等適正管理推進事業債</t>
    <rPh sb="0" eb="2">
      <t>コウキョウ</t>
    </rPh>
    <rPh sb="2" eb="4">
      <t>シセツ</t>
    </rPh>
    <rPh sb="4" eb="5">
      <t>トウ</t>
    </rPh>
    <rPh sb="5" eb="7">
      <t>テキセイ</t>
    </rPh>
    <rPh sb="7" eb="9">
      <t>カンリ</t>
    </rPh>
    <rPh sb="9" eb="11">
      <t>スイシン</t>
    </rPh>
    <rPh sb="11" eb="13">
      <t>ジギョウ</t>
    </rPh>
    <rPh sb="13" eb="14">
      <t>サイ</t>
    </rPh>
    <phoneticPr fontId="4"/>
  </si>
  <si>
    <t>（長寿命化、転用、立地適正化、市町村役場機能緊急保全事業分）</t>
    <phoneticPr fontId="2"/>
  </si>
  <si>
    <t>(千円未満四捨五入）</t>
    <phoneticPr fontId="4"/>
  </si>
  <si>
    <t>(ｱ)</t>
    <phoneticPr fontId="4"/>
  </si>
  <si>
    <t>②</t>
    <phoneticPr fontId="4"/>
  </si>
  <si>
    <t>(ｲ)</t>
    <phoneticPr fontId="4"/>
  </si>
  <si>
    <t>(aa)</t>
    <phoneticPr fontId="4"/>
  </si>
  <si>
    <t>一般補助施設整備等事業債（まち・ひと・しごと創生交付金事業分）</t>
    <rPh sb="0" eb="2">
      <t>イッパン</t>
    </rPh>
    <rPh sb="2" eb="4">
      <t>ホジョ</t>
    </rPh>
    <rPh sb="4" eb="6">
      <t>シセツ</t>
    </rPh>
    <rPh sb="6" eb="8">
      <t>セイビ</t>
    </rPh>
    <rPh sb="8" eb="9">
      <t>トウ</t>
    </rPh>
    <rPh sb="9" eb="12">
      <t>ジギョウサイ</t>
    </rPh>
    <rPh sb="22" eb="24">
      <t>ソウセイ</t>
    </rPh>
    <rPh sb="24" eb="27">
      <t>コウフキン</t>
    </rPh>
    <rPh sb="27" eb="30">
      <t>ジギョウブン</t>
    </rPh>
    <phoneticPr fontId="4"/>
  </si>
  <si>
    <t>(ｳ)</t>
    <phoneticPr fontId="4"/>
  </si>
  <si>
    <t>(ab)</t>
    <phoneticPr fontId="4"/>
  </si>
  <si>
    <t>一般補助施設整備等事業債（沖縄離島活性化推進事業分）</t>
    <rPh sb="0" eb="2">
      <t>イッパン</t>
    </rPh>
    <rPh sb="2" eb="4">
      <t>ホジョ</t>
    </rPh>
    <rPh sb="4" eb="6">
      <t>シセツ</t>
    </rPh>
    <rPh sb="6" eb="8">
      <t>セイビ</t>
    </rPh>
    <rPh sb="8" eb="9">
      <t>トウ</t>
    </rPh>
    <rPh sb="9" eb="12">
      <t>ジギョウサイ</t>
    </rPh>
    <rPh sb="13" eb="15">
      <t>オキナワ</t>
    </rPh>
    <rPh sb="15" eb="17">
      <t>リトウ</t>
    </rPh>
    <rPh sb="17" eb="20">
      <t>カッセイカ</t>
    </rPh>
    <rPh sb="20" eb="22">
      <t>スイシン</t>
    </rPh>
    <rPh sb="22" eb="24">
      <t>ジギョウ</t>
    </rPh>
    <rPh sb="24" eb="25">
      <t>ブン</t>
    </rPh>
    <phoneticPr fontId="4"/>
  </si>
  <si>
    <t>(千円未満四捨五入）</t>
    <phoneticPr fontId="4"/>
  </si>
  <si>
    <t>*</t>
    <phoneticPr fontId="4"/>
  </si>
  <si>
    <t>=</t>
    <phoneticPr fontId="4"/>
  </si>
  <si>
    <t>(ｱ)</t>
    <phoneticPr fontId="4"/>
  </si>
  <si>
    <t>(ac)</t>
    <phoneticPr fontId="4"/>
  </si>
  <si>
    <t>*</t>
    <phoneticPr fontId="4"/>
  </si>
  <si>
    <t>=</t>
    <phoneticPr fontId="4"/>
  </si>
  <si>
    <t>熊本地震に係る歳入欠かん債においては、財政力係数に算入率を乗じた結果（小数点第３位未満四捨五入）が０．７５を下回る場合は、財政力係数に１．０００、算入率に０．７５０を手入力する。</t>
    <phoneticPr fontId="2"/>
  </si>
  <si>
    <t>(ae)</t>
    <phoneticPr fontId="4"/>
  </si>
  <si>
    <t>(い)</t>
    <phoneticPr fontId="4"/>
  </si>
  <si>
    <t>(あ)+(い)</t>
    <phoneticPr fontId="4"/>
  </si>
  <si>
    <t>(R)</t>
    <phoneticPr fontId="4"/>
  </si>
  <si>
    <t>【附表２】</t>
    <phoneticPr fontId="2"/>
  </si>
  <si>
    <t>①</t>
    <phoneticPr fontId="2"/>
  </si>
  <si>
    <t>200超400以下</t>
    <phoneticPr fontId="2"/>
  </si>
  <si>
    <t>400超600以下</t>
    <phoneticPr fontId="2"/>
  </si>
  <si>
    <t>600超800以下</t>
    <phoneticPr fontId="2"/>
  </si>
  <si>
    <t>800超1,000以下</t>
    <phoneticPr fontId="2"/>
  </si>
  <si>
    <t>1,000超1,400以下</t>
    <phoneticPr fontId="2"/>
  </si>
  <si>
    <t>1,400超2,000以下</t>
    <phoneticPr fontId="2"/>
  </si>
  <si>
    <t>2,000超3,000以下</t>
    <phoneticPr fontId="2"/>
  </si>
  <si>
    <t>3,000超4,000以下</t>
    <phoneticPr fontId="2"/>
  </si>
  <si>
    <t>4,000超5,000以下</t>
    <phoneticPr fontId="2"/>
  </si>
  <si>
    <t>5,000超6,000以下</t>
    <phoneticPr fontId="2"/>
  </si>
  <si>
    <t>6,000超7,000以下</t>
    <phoneticPr fontId="2"/>
  </si>
  <si>
    <t>7,000超8,000以下</t>
    <phoneticPr fontId="2"/>
  </si>
  <si>
    <t>8,000超10,000以下</t>
    <phoneticPr fontId="2"/>
  </si>
  <si>
    <t>10,000超</t>
    <phoneticPr fontId="2"/>
  </si>
  <si>
    <t>道府県民税所得割
臨時交付金</t>
    <rPh sb="0" eb="3">
      <t>ドウフケン</t>
    </rPh>
    <rPh sb="3" eb="4">
      <t>ミン</t>
    </rPh>
    <rPh sb="4" eb="5">
      <t>ゼイ</t>
    </rPh>
    <rPh sb="5" eb="7">
      <t>ショトク</t>
    </rPh>
    <rPh sb="7" eb="8">
      <t>ワリ</t>
    </rPh>
    <rPh sb="9" eb="11">
      <t>リンジ</t>
    </rPh>
    <rPh sb="11" eb="14">
      <t>コウフキン</t>
    </rPh>
    <phoneticPr fontId="2"/>
  </si>
  <si>
    <t>分離課税所得割
交付金</t>
    <rPh sb="0" eb="2">
      <t>ブンリ</t>
    </rPh>
    <rPh sb="2" eb="4">
      <t>カゼイ</t>
    </rPh>
    <rPh sb="4" eb="6">
      <t>ショトク</t>
    </rPh>
    <rPh sb="6" eb="7">
      <t>ワリ</t>
    </rPh>
    <rPh sb="8" eb="11">
      <t>コウフキン</t>
    </rPh>
    <phoneticPr fontId="2"/>
  </si>
  <si>
    <t>１</t>
    <phoneticPr fontId="4"/>
  </si>
  <si>
    <t>(千円未満四捨五入）</t>
    <phoneticPr fontId="4"/>
  </si>
  <si>
    <t>①</t>
    <phoneticPr fontId="4"/>
  </si>
  <si>
    <t>*</t>
    <phoneticPr fontId="4"/>
  </si>
  <si>
    <t>=</t>
    <phoneticPr fontId="4"/>
  </si>
  <si>
    <t>(ｱ)</t>
    <phoneticPr fontId="2"/>
  </si>
  <si>
    <t>②</t>
    <phoneticPr fontId="4"/>
  </si>
  <si>
    <t>(ｲ)</t>
    <phoneticPr fontId="2"/>
  </si>
  <si>
    <t>(b)</t>
    <phoneticPr fontId="4"/>
  </si>
  <si>
    <t>３</t>
    <phoneticPr fontId="4"/>
  </si>
  <si>
    <t>(千円未満四捨五入）</t>
    <phoneticPr fontId="4"/>
  </si>
  <si>
    <t>①</t>
    <phoneticPr fontId="4"/>
  </si>
  <si>
    <t>(ｱ)</t>
    <phoneticPr fontId="4"/>
  </si>
  <si>
    <t>②</t>
    <phoneticPr fontId="4"/>
  </si>
  <si>
    <t>(ｲ)</t>
    <phoneticPr fontId="4"/>
  </si>
  <si>
    <t>(ｳ)</t>
    <phoneticPr fontId="4"/>
  </si>
  <si>
    <t>(ｴ)</t>
    <phoneticPr fontId="4"/>
  </si>
  <si>
    <t>(ｵ)</t>
    <phoneticPr fontId="4"/>
  </si>
  <si>
    <t>(ｶ)</t>
    <phoneticPr fontId="4"/>
  </si>
  <si>
    <t>(ｷ)</t>
    <phoneticPr fontId="4"/>
  </si>
  <si>
    <t>(ｸ)</t>
    <phoneticPr fontId="4"/>
  </si>
  <si>
    <t>(ｱ)～(ｸ)</t>
    <phoneticPr fontId="4"/>
  </si>
  <si>
    <t>(a)～(g)</t>
    <phoneticPr fontId="4"/>
  </si>
  <si>
    <t>(S)</t>
    <phoneticPr fontId="4"/>
  </si>
  <si>
    <t>(ｱ)</t>
    <phoneticPr fontId="2"/>
  </si>
  <si>
    <t>(ｱ)～(ｸ)</t>
    <phoneticPr fontId="4"/>
  </si>
  <si>
    <t>１</t>
    <phoneticPr fontId="4"/>
  </si>
  <si>
    <t>(千円未満四捨五入）</t>
    <phoneticPr fontId="4"/>
  </si>
  <si>
    <t>①</t>
    <phoneticPr fontId="4"/>
  </si>
  <si>
    <t>*</t>
    <phoneticPr fontId="4"/>
  </si>
  <si>
    <t>=</t>
    <phoneticPr fontId="4"/>
  </si>
  <si>
    <t>②</t>
    <phoneticPr fontId="4"/>
  </si>
  <si>
    <t>(ﾃ)</t>
    <phoneticPr fontId="2"/>
  </si>
  <si>
    <t>(a)</t>
    <phoneticPr fontId="4"/>
  </si>
  <si>
    <t>*</t>
    <phoneticPr fontId="4"/>
  </si>
  <si>
    <t>２</t>
    <phoneticPr fontId="4"/>
  </si>
  <si>
    <t>(千円未満四捨五入）</t>
    <phoneticPr fontId="4"/>
  </si>
  <si>
    <t>①</t>
    <phoneticPr fontId="4"/>
  </si>
  <si>
    <t>=</t>
    <phoneticPr fontId="4"/>
  </si>
  <si>
    <t>②</t>
    <phoneticPr fontId="4"/>
  </si>
  <si>
    <t>(ｲ)</t>
    <phoneticPr fontId="2"/>
  </si>
  <si>
    <t>(b)</t>
    <phoneticPr fontId="4"/>
  </si>
  <si>
    <t>(c)</t>
    <phoneticPr fontId="4"/>
  </si>
  <si>
    <t>(d)</t>
    <phoneticPr fontId="4"/>
  </si>
  <si>
    <t>(c)+(d)</t>
    <phoneticPr fontId="4"/>
  </si>
  <si>
    <t>(e)</t>
    <phoneticPr fontId="4"/>
  </si>
  <si>
    <t>３</t>
    <phoneticPr fontId="4"/>
  </si>
  <si>
    <t>①</t>
    <phoneticPr fontId="4"/>
  </si>
  <si>
    <t>*</t>
    <phoneticPr fontId="4"/>
  </si>
  <si>
    <t>=</t>
    <phoneticPr fontId="4"/>
  </si>
  <si>
    <t>②</t>
    <phoneticPr fontId="4"/>
  </si>
  <si>
    <t>①</t>
    <phoneticPr fontId="4"/>
  </si>
  <si>
    <t>*</t>
    <phoneticPr fontId="4"/>
  </si>
  <si>
    <t>=</t>
    <phoneticPr fontId="4"/>
  </si>
  <si>
    <t>②</t>
    <phoneticPr fontId="4"/>
  </si>
  <si>
    <t>(f)</t>
    <phoneticPr fontId="4"/>
  </si>
  <si>
    <t>４</t>
    <phoneticPr fontId="4"/>
  </si>
  <si>
    <t>(g)</t>
    <phoneticPr fontId="4"/>
  </si>
  <si>
    <t>５</t>
    <phoneticPr fontId="4"/>
  </si>
  <si>
    <t>(ｱ)</t>
    <phoneticPr fontId="4"/>
  </si>
  <si>
    <t>(ｱ)～(ｲ)</t>
    <phoneticPr fontId="4"/>
  </si>
  <si>
    <t>(h)</t>
    <phoneticPr fontId="4"/>
  </si>
  <si>
    <t>６</t>
    <phoneticPr fontId="4"/>
  </si>
  <si>
    <t>(ｲ)</t>
    <phoneticPr fontId="4"/>
  </si>
  <si>
    <t>(ｳ)</t>
    <phoneticPr fontId="4"/>
  </si>
  <si>
    <t>(ｴ)</t>
    <phoneticPr fontId="4"/>
  </si>
  <si>
    <t>(ｱ)～(ｴ)</t>
    <phoneticPr fontId="4"/>
  </si>
  <si>
    <t>(i)</t>
    <phoneticPr fontId="4"/>
  </si>
  <si>
    <t>７</t>
    <phoneticPr fontId="4"/>
  </si>
  <si>
    <t>(j)</t>
    <phoneticPr fontId="4"/>
  </si>
  <si>
    <t>８</t>
    <phoneticPr fontId="4"/>
  </si>
  <si>
    <t>(ｵ)</t>
    <phoneticPr fontId="4"/>
  </si>
  <si>
    <t>(ｸ)</t>
    <phoneticPr fontId="2"/>
  </si>
  <si>
    <t>(ｱ)～(ｸ)</t>
    <phoneticPr fontId="4"/>
  </si>
  <si>
    <t>(k)</t>
    <phoneticPr fontId="4"/>
  </si>
  <si>
    <t>９</t>
    <phoneticPr fontId="4"/>
  </si>
  <si>
    <t>(l)</t>
    <phoneticPr fontId="4"/>
  </si>
  <si>
    <t>１０</t>
    <phoneticPr fontId="4"/>
  </si>
  <si>
    <t>(m)</t>
    <phoneticPr fontId="4"/>
  </si>
  <si>
    <t>１１</t>
    <phoneticPr fontId="4"/>
  </si>
  <si>
    <t>(n)</t>
    <phoneticPr fontId="4"/>
  </si>
  <si>
    <t>１２</t>
    <phoneticPr fontId="4"/>
  </si>
  <si>
    <t>(ｶ)</t>
    <phoneticPr fontId="4"/>
  </si>
  <si>
    <t>(ｷ)</t>
    <phoneticPr fontId="4"/>
  </si>
  <si>
    <t>(o)</t>
    <phoneticPr fontId="4"/>
  </si>
  <si>
    <t>１３</t>
    <phoneticPr fontId="4"/>
  </si>
  <si>
    <t>(ｸ)</t>
    <phoneticPr fontId="4"/>
  </si>
  <si>
    <t>(p)</t>
    <phoneticPr fontId="4"/>
  </si>
  <si>
    <t>１４</t>
    <phoneticPr fontId="4"/>
  </si>
  <si>
    <t>(q)</t>
    <phoneticPr fontId="4"/>
  </si>
  <si>
    <t>１５</t>
    <phoneticPr fontId="4"/>
  </si>
  <si>
    <t>(r)</t>
    <phoneticPr fontId="4"/>
  </si>
  <si>
    <t>１６</t>
    <phoneticPr fontId="4"/>
  </si>
  <si>
    <t>(s)</t>
    <phoneticPr fontId="4"/>
  </si>
  <si>
    <t>(a)+(e)～(s)</t>
    <phoneticPr fontId="4"/>
  </si>
  <si>
    <t>(B)</t>
    <phoneticPr fontId="4"/>
  </si>
  <si>
    <t>←27債からは0.5算入</t>
    <rPh sb="3" eb="4">
      <t>サイ</t>
    </rPh>
    <rPh sb="10" eb="12">
      <t>サンニュウ</t>
    </rPh>
    <phoneticPr fontId="24"/>
  </si>
  <si>
    <t>ｲ</t>
    <phoneticPr fontId="24"/>
  </si>
  <si>
    <t>ﾚ</t>
    <phoneticPr fontId="24"/>
  </si>
  <si>
    <t>ﾛ</t>
    <phoneticPr fontId="24"/>
  </si>
  <si>
    <t>ﾜ</t>
    <phoneticPr fontId="24"/>
  </si>
  <si>
    <t>ﾝ</t>
    <phoneticPr fontId="24"/>
  </si>
  <si>
    <r>
      <t xml:space="preserve">25年度
</t>
    </r>
    <r>
      <rPr>
        <sz val="6"/>
        <rFont val="ＭＳ ゴシック"/>
        <family val="3"/>
        <charset val="128"/>
      </rPr>
      <t>（その他の市町村）</t>
    </r>
    <phoneticPr fontId="24"/>
  </si>
  <si>
    <r>
      <t xml:space="preserve">27年度
</t>
    </r>
    <r>
      <rPr>
        <sz val="6"/>
        <rFont val="ＭＳ ゴシック"/>
        <family val="3"/>
        <charset val="128"/>
      </rPr>
      <t>（その他の市町村）</t>
    </r>
    <phoneticPr fontId="24"/>
  </si>
  <si>
    <r>
      <t xml:space="preserve">28年度
</t>
    </r>
    <r>
      <rPr>
        <sz val="6"/>
        <rFont val="ＭＳ ゴシック"/>
        <family val="3"/>
        <charset val="128"/>
      </rPr>
      <t>（その他の市町村）</t>
    </r>
    <phoneticPr fontId="24"/>
  </si>
  <si>
    <r>
      <t xml:space="preserve">29年度
</t>
    </r>
    <r>
      <rPr>
        <sz val="6"/>
        <rFont val="ＭＳ ゴシック"/>
        <family val="3"/>
        <charset val="128"/>
      </rPr>
      <t>（市場公募団体）</t>
    </r>
    <rPh sb="6" eb="8">
      <t>シジョウ</t>
    </rPh>
    <rPh sb="8" eb="10">
      <t>コウボ</t>
    </rPh>
    <rPh sb="10" eb="12">
      <t>ダンタイ</t>
    </rPh>
    <phoneticPr fontId="24"/>
  </si>
  <si>
    <r>
      <t xml:space="preserve">29年度
</t>
    </r>
    <r>
      <rPr>
        <sz val="6"/>
        <rFont val="ＭＳ ゴシック"/>
        <family val="3"/>
        <charset val="128"/>
      </rPr>
      <t>（その他の市町村）</t>
    </r>
    <phoneticPr fontId="24"/>
  </si>
  <si>
    <t>ﾊ</t>
    <phoneticPr fontId="2"/>
  </si>
  <si>
    <r>
      <t>29年度</t>
    </r>
    <r>
      <rPr>
        <sz val="6"/>
        <rFont val="ＭＳ ゴシック"/>
        <family val="3"/>
        <charset val="128"/>
      </rPr>
      <t xml:space="preserve">
（市場公募都市）</t>
    </r>
    <rPh sb="2" eb="4">
      <t>ネンド</t>
    </rPh>
    <rPh sb="6" eb="8">
      <t>シジョウ</t>
    </rPh>
    <rPh sb="8" eb="10">
      <t>コウボ</t>
    </rPh>
    <rPh sb="10" eb="12">
      <t>トシ</t>
    </rPh>
    <phoneticPr fontId="2"/>
  </si>
  <si>
    <r>
      <t>29年度</t>
    </r>
    <r>
      <rPr>
        <sz val="6"/>
        <rFont val="ＭＳ ゴシック"/>
        <family val="3"/>
        <charset val="128"/>
      </rPr>
      <t xml:space="preserve">
（その他の市町村）</t>
    </r>
    <rPh sb="2" eb="4">
      <t>ネンド</t>
    </rPh>
    <rPh sb="8" eb="9">
      <t>タ</t>
    </rPh>
    <rPh sb="10" eb="13">
      <t>シチョウソン</t>
    </rPh>
    <phoneticPr fontId="2"/>
  </si>
  <si>
    <t>ﾍ</t>
    <phoneticPr fontId="2"/>
  </si>
  <si>
    <t>ﾎ</t>
    <phoneticPr fontId="2"/>
  </si>
  <si>
    <r>
      <t xml:space="preserve">29年度
</t>
    </r>
    <r>
      <rPr>
        <sz val="6"/>
        <rFont val="ＭＳ ゴシック"/>
        <family val="3"/>
        <charset val="128"/>
      </rPr>
      <t>（市場公募都市）</t>
    </r>
    <rPh sb="2" eb="4">
      <t>ネンド</t>
    </rPh>
    <rPh sb="6" eb="8">
      <t>シジョウ</t>
    </rPh>
    <rPh sb="8" eb="10">
      <t>コウボ</t>
    </rPh>
    <rPh sb="10" eb="12">
      <t>トシ</t>
    </rPh>
    <phoneticPr fontId="4"/>
  </si>
  <si>
    <r>
      <t xml:space="preserve">29年度
</t>
    </r>
    <r>
      <rPr>
        <sz val="6"/>
        <rFont val="ＭＳ ゴシック"/>
        <family val="3"/>
        <charset val="128"/>
      </rPr>
      <t>（その他の市町村）</t>
    </r>
    <rPh sb="2" eb="4">
      <t>ネンド</t>
    </rPh>
    <rPh sb="8" eb="9">
      <t>タ</t>
    </rPh>
    <rPh sb="10" eb="13">
      <t>シチョウソン</t>
    </rPh>
    <phoneticPr fontId="4"/>
  </si>
  <si>
    <t xml:space="preserve">  許可を受けた平成13年度以前に基本設計等に着手した継続事業を含む。）  病院事業債について</t>
    <phoneticPr fontId="2"/>
  </si>
  <si>
    <t>　記入すること。</t>
    <phoneticPr fontId="2"/>
  </si>
  <si>
    <t>８　（Ｑ）欄は（Ｐ）×2/3の算式により算出し記入すること。ただし、災害拠点病院の施設整備事業</t>
    <phoneticPr fontId="2"/>
  </si>
  <si>
    <t>　に係る上乗せ措置分については、（Ｐ）×１/3の算式により記入すること。</t>
    <phoneticPr fontId="2"/>
  </si>
  <si>
    <t>９　③・④については、病院事業債であっても地方公営企業繰出金の対象とならないもの</t>
    <phoneticPr fontId="2"/>
  </si>
  <si>
    <t>１</t>
    <phoneticPr fontId="4"/>
  </si>
  <si>
    <t>*</t>
    <phoneticPr fontId="4"/>
  </si>
  <si>
    <t>=</t>
    <phoneticPr fontId="4"/>
  </si>
  <si>
    <t>(a)</t>
    <phoneticPr fontId="4"/>
  </si>
  <si>
    <t>(b)</t>
    <phoneticPr fontId="4"/>
  </si>
  <si>
    <t>*</t>
    <phoneticPr fontId="4"/>
  </si>
  <si>
    <t>(千円未満四捨五入）</t>
    <phoneticPr fontId="4"/>
  </si>
  <si>
    <t>①</t>
    <phoneticPr fontId="4"/>
  </si>
  <si>
    <t>=</t>
    <phoneticPr fontId="4"/>
  </si>
  <si>
    <t>(ｸ)</t>
    <phoneticPr fontId="4"/>
  </si>
  <si>
    <t>②</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</si>
  <si>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</si>
  <si>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</si>
  <si>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</si>
  <si>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</si>
  <si>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</si>
  <si>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</si>
  <si>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</si>
  <si>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</si>
  <si>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</si>
  <si>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</si>
  <si>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</si>
  <si>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</si>
  <si>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</si>
  <si>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</si>
  <si>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</si>
  <si>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</si>
  <si>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</si>
  <si>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</si>
  <si>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</si>
  <si>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</si>
  <si>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(ﾍ)</t>
    <phoneticPr fontId="4"/>
  </si>
  <si>
    <t>(ﾖ)</t>
    <phoneticPr fontId="4"/>
  </si>
  <si>
    <t>(千円未満四捨五入）</t>
    <phoneticPr fontId="4"/>
  </si>
  <si>
    <t>(c)</t>
    <phoneticPr fontId="4"/>
  </si>
  <si>
    <t>*(</t>
    <phoneticPr fontId="4"/>
  </si>
  <si>
    <t>１－</t>
    <phoneticPr fontId="4"/>
  </si>
  <si>
    <t>)*</t>
    <phoneticPr fontId="4"/>
  </si>
  <si>
    <t>(d)</t>
    <phoneticPr fontId="4"/>
  </si>
  <si>
    <t>３</t>
    <phoneticPr fontId="4"/>
  </si>
  <si>
    <t>(e)</t>
    <phoneticPr fontId="4"/>
  </si>
  <si>
    <t>４</t>
    <phoneticPr fontId="4"/>
  </si>
  <si>
    <t>(f)</t>
    <phoneticPr fontId="4"/>
  </si>
  <si>
    <t>４’</t>
    <phoneticPr fontId="2"/>
  </si>
  <si>
    <t>(f')</t>
    <phoneticPr fontId="4"/>
  </si>
  <si>
    <t>５</t>
    <phoneticPr fontId="2"/>
  </si>
  <si>
    <t>(g)</t>
    <phoneticPr fontId="4"/>
  </si>
  <si>
    <t>６</t>
    <phoneticPr fontId="4"/>
  </si>
  <si>
    <t>(ｱ)</t>
    <phoneticPr fontId="4"/>
  </si>
  <si>
    <t>(ｲ)</t>
    <phoneticPr fontId="4"/>
  </si>
  <si>
    <t>(ｳ)</t>
    <phoneticPr fontId="4"/>
  </si>
  <si>
    <t>(ｴ)</t>
    <phoneticPr fontId="4"/>
  </si>
  <si>
    <t>(新設分)</t>
    <phoneticPr fontId="4"/>
  </si>
  <si>
    <t>(ｵ)</t>
    <phoneticPr fontId="4"/>
  </si>
  <si>
    <t>①</t>
    <phoneticPr fontId="4"/>
  </si>
  <si>
    <t>(ｶ)</t>
    <phoneticPr fontId="4"/>
  </si>
  <si>
    <t>②</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</si>
  <si>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</si>
  <si>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</si>
  <si>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</si>
  <si>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</si>
  <si>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</si>
  <si>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</si>
  <si>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</si>
  <si>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</si>
  <si>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</si>
  <si>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</si>
  <si>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</si>
  <si>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</si>
  <si>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</si>
  <si>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</si>
  <si>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</si>
  <si>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</si>
  <si>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</si>
  <si>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</si>
  <si>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</si>
  <si>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</si>
  <si>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</si>
  <si>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</si>
  <si>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(ﾍ)</t>
    <phoneticPr fontId="4"/>
  </si>
  <si>
    <t>(h)</t>
    <phoneticPr fontId="4"/>
  </si>
  <si>
    <t>７</t>
    <phoneticPr fontId="4"/>
  </si>
  <si>
    <t>(ｱ)</t>
    <phoneticPr fontId="4"/>
  </si>
  <si>
    <t>(ｲ)</t>
    <phoneticPr fontId="4"/>
  </si>
  <si>
    <t>(ｳ)</t>
    <phoneticPr fontId="4"/>
  </si>
  <si>
    <t>(ｱ)～(ｳ)</t>
    <phoneticPr fontId="4"/>
  </si>
  <si>
    <t>(i)</t>
    <phoneticPr fontId="4"/>
  </si>
  <si>
    <t>８</t>
    <phoneticPr fontId="4"/>
  </si>
  <si>
    <t>(ｴ)</t>
    <phoneticPr fontId="4"/>
  </si>
  <si>
    <t>(ｵ)</t>
    <phoneticPr fontId="4"/>
  </si>
  <si>
    <t>(ｶ)</t>
    <phoneticPr fontId="4"/>
  </si>
  <si>
    <t>(ｷ)</t>
    <phoneticPr fontId="4"/>
  </si>
  <si>
    <t>(j)</t>
    <phoneticPr fontId="4"/>
  </si>
  <si>
    <t>９</t>
    <phoneticPr fontId="2"/>
  </si>
  <si>
    <t>(k)</t>
    <phoneticPr fontId="4"/>
  </si>
  <si>
    <t>(l)</t>
    <phoneticPr fontId="4"/>
  </si>
  <si>
    <t>=</t>
    <phoneticPr fontId="4"/>
  </si>
  <si>
    <t>(ﾔ)</t>
    <phoneticPr fontId="4"/>
  </si>
  <si>
    <t>*</t>
    <phoneticPr fontId="4"/>
  </si>
  <si>
    <t>(m)</t>
    <phoneticPr fontId="4"/>
  </si>
  <si>
    <t>P37(X)欄</t>
    <phoneticPr fontId="4"/>
  </si>
  <si>
    <t>*</t>
    <phoneticPr fontId="4"/>
  </si>
  <si>
    <t>=</t>
    <phoneticPr fontId="4"/>
  </si>
  <si>
    <r>
      <rPr>
        <sz val="9"/>
        <color rgb="FFFF0000"/>
        <rFont val="ＭＳ ゴシック"/>
        <family val="3"/>
        <charset val="128"/>
      </rPr>
      <t>29</t>
    </r>
    <r>
      <rPr>
        <sz val="9"/>
        <rFont val="ＭＳ ゴシック"/>
        <family val="3"/>
        <charset val="128"/>
      </rPr>
      <t>年度算出資料</t>
    </r>
    <rPh sb="2" eb="4">
      <t>ネンド</t>
    </rPh>
    <rPh sb="4" eb="6">
      <t>サンシュツ</t>
    </rPh>
    <rPh sb="6" eb="8">
      <t>シリョウ</t>
    </rPh>
    <phoneticPr fontId="4"/>
  </si>
  <si>
    <r>
      <t>P</t>
    </r>
    <r>
      <rPr>
        <sz val="9"/>
        <color rgb="FFFF0000"/>
        <rFont val="ＭＳ ゴシック"/>
        <family val="3"/>
        <charset val="128"/>
      </rPr>
      <t>46</t>
    </r>
    <r>
      <rPr>
        <sz val="9"/>
        <rFont val="ＭＳ ゴシック"/>
        <family val="3"/>
        <charset val="128"/>
      </rPr>
      <t>(V)欄</t>
    </r>
    <phoneticPr fontId="2"/>
  </si>
  <si>
    <t>（１２）平成29年度分</t>
    <rPh sb="4" eb="6">
      <t>ヘイセイ</t>
    </rPh>
    <rPh sb="8" eb="10">
      <t>ネンド</t>
    </rPh>
    <rPh sb="10" eb="11">
      <t>ブン</t>
    </rPh>
    <phoneticPr fontId="4"/>
  </si>
  <si>
    <t>29年度一本算定</t>
    <rPh sb="2" eb="4">
      <t>ネンド</t>
    </rPh>
    <rPh sb="4" eb="6">
      <t>イッポン</t>
    </rPh>
    <rPh sb="6" eb="8">
      <t>サンテイ</t>
    </rPh>
    <phoneticPr fontId="4"/>
  </si>
  <si>
    <t>=</t>
    <phoneticPr fontId="4"/>
  </si>
  <si>
    <t>*</t>
    <phoneticPr fontId="4"/>
  </si>
  <si>
    <t>=</t>
    <phoneticPr fontId="4"/>
  </si>
  <si>
    <t>*</t>
    <phoneticPr fontId="4"/>
  </si>
  <si>
    <t>(n)</t>
    <phoneticPr fontId="4"/>
  </si>
  <si>
    <t>*</t>
    <phoneticPr fontId="2"/>
  </si>
  <si>
    <t>(o)</t>
    <phoneticPr fontId="2"/>
  </si>
  <si>
    <t>(a)～(o)</t>
    <phoneticPr fontId="4"/>
  </si>
  <si>
    <t>(G)</t>
    <phoneticPr fontId="2"/>
  </si>
  <si>
    <r>
      <rPr>
        <sz val="9"/>
        <color rgb="FFFF0000"/>
        <rFont val="ＭＳ ゴシック"/>
        <family val="3"/>
        <charset val="128"/>
      </rPr>
      <t>P47（せ）</t>
    </r>
    <r>
      <rPr>
        <sz val="9"/>
        <rFont val="ＭＳ ゴシック"/>
        <family val="3"/>
        <charset val="128"/>
      </rPr>
      <t>ζ</t>
    </r>
    <phoneticPr fontId="2"/>
  </si>
  <si>
    <t>P47（た）</t>
    <phoneticPr fontId="2"/>
  </si>
  <si>
    <t>ζ×1.143＋（1－ζ）×η＝</t>
    <phoneticPr fontId="2"/>
  </si>
  <si>
    <t>H28：</t>
    <phoneticPr fontId="2"/>
  </si>
  <si>
    <t>H29：</t>
    <phoneticPr fontId="2"/>
  </si>
  <si>
    <t>道府県民税所得割</t>
    <rPh sb="0" eb="3">
      <t>ドウフケン</t>
    </rPh>
    <rPh sb="3" eb="4">
      <t>ミン</t>
    </rPh>
    <rPh sb="4" eb="5">
      <t>ゼイ</t>
    </rPh>
    <rPh sb="5" eb="8">
      <t>ショトクワリ</t>
    </rPh>
    <phoneticPr fontId="2"/>
  </si>
  <si>
    <t>分離課税所得割</t>
    <rPh sb="0" eb="2">
      <t>ブンリ</t>
    </rPh>
    <rPh sb="2" eb="4">
      <t>カゼイ</t>
    </rPh>
    <rPh sb="4" eb="7">
      <t>ショトクワリ</t>
    </rPh>
    <phoneticPr fontId="2"/>
  </si>
  <si>
    <t>臨時交付金</t>
    <rPh sb="0" eb="2">
      <t>リンジ</t>
    </rPh>
    <rPh sb="2" eb="5">
      <t>コウフキン</t>
    </rPh>
    <phoneticPr fontId="2"/>
  </si>
  <si>
    <t>交付金</t>
    <rPh sb="0" eb="3">
      <t>コウフキン</t>
    </rPh>
    <phoneticPr fontId="2"/>
  </si>
  <si>
    <t>a</t>
    <phoneticPr fontId="2"/>
  </si>
  <si>
    <t>－</t>
    <phoneticPr fontId="2"/>
  </si>
  <si>
    <t>×</t>
    <phoneticPr fontId="2"/>
  </si>
  <si>
    <t>＝</t>
    <phoneticPr fontId="2"/>
  </si>
  <si>
    <t>・・・β</t>
    <phoneticPr fontId="2"/>
  </si>
  <si>
    <t>(ｱﾇ)</t>
    <phoneticPr fontId="4"/>
  </si>
  <si>
    <t>(AD)</t>
    <phoneticPr fontId="4"/>
  </si>
  <si>
    <t>(AE)</t>
    <phoneticPr fontId="4"/>
  </si>
  <si>
    <r>
      <t>(ｱ)～</t>
    </r>
    <r>
      <rPr>
        <sz val="9"/>
        <color rgb="FFFF0000"/>
        <rFont val="ＭＳ ゴシック"/>
        <family val="3"/>
        <charset val="128"/>
      </rPr>
      <t>(ｲﾂ)</t>
    </r>
    <phoneticPr fontId="4"/>
  </si>
  <si>
    <t>(AF)</t>
    <phoneticPr fontId="4"/>
  </si>
  <si>
    <t>(AG)</t>
    <phoneticPr fontId="2"/>
  </si>
  <si>
    <t>１</t>
    <phoneticPr fontId="4"/>
  </si>
  <si>
    <t>(千円未満四捨五入）</t>
    <phoneticPr fontId="4"/>
  </si>
  <si>
    <t>①</t>
    <phoneticPr fontId="4"/>
  </si>
  <si>
    <t>*</t>
    <phoneticPr fontId="4"/>
  </si>
  <si>
    <t>=</t>
    <phoneticPr fontId="4"/>
  </si>
  <si>
    <t>(ｱ)</t>
    <phoneticPr fontId="4"/>
  </si>
  <si>
    <t>②</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</si>
  <si>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</si>
  <si>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</si>
  <si>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</si>
  <si>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</si>
  <si>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</si>
  <si>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</si>
  <si>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</si>
  <si>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</si>
  <si>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</si>
  <si>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</si>
  <si>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</si>
  <si>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</si>
  <si>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</si>
  <si>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</si>
  <si>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</si>
  <si>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</si>
  <si>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</si>
  <si>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</si>
  <si>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</si>
  <si>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</si>
  <si>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</si>
  <si>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</si>
  <si>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</si>
  <si>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</si>
  <si>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</si>
  <si>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</si>
  <si>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</si>
  <si>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(ﾍ)</t>
    <phoneticPr fontId="4"/>
  </si>
  <si>
    <t>(ﾎ)</t>
    <phoneticPr fontId="4"/>
  </si>
  <si>
    <t>(ﾏ)</t>
    <phoneticPr fontId="4"/>
  </si>
  <si>
    <t>(ﾐ)</t>
    <phoneticPr fontId="4"/>
  </si>
  <si>
    <t>(AI)</t>
    <phoneticPr fontId="4"/>
  </si>
  <si>
    <t>(AJ)</t>
    <phoneticPr fontId="4"/>
  </si>
  <si>
    <t>(AK)</t>
    <phoneticPr fontId="4"/>
  </si>
  <si>
    <t>(AL)</t>
    <phoneticPr fontId="4"/>
  </si>
  <si>
    <t>(AM)</t>
    <phoneticPr fontId="4"/>
  </si>
  <si>
    <t>(AN)</t>
    <phoneticPr fontId="4"/>
  </si>
  <si>
    <t>(AO)</t>
    <phoneticPr fontId="4"/>
  </si>
  <si>
    <t>(AP)</t>
    <phoneticPr fontId="4"/>
  </si>
  <si>
    <t>(AQ)</t>
    <phoneticPr fontId="4"/>
  </si>
  <si>
    <t>(b)</t>
    <phoneticPr fontId="4"/>
  </si>
  <si>
    <t>(c)</t>
    <phoneticPr fontId="4"/>
  </si>
  <si>
    <t>(a)～(c)</t>
    <phoneticPr fontId="4"/>
  </si>
  <si>
    <t>(AQ)</t>
  </si>
  <si>
    <t>(AP)</t>
  </si>
  <si>
    <t>(AO)</t>
  </si>
  <si>
    <t>(AN)</t>
  </si>
  <si>
    <t>(AM)</t>
  </si>
  <si>
    <t>(AL)</t>
  </si>
  <si>
    <t>(AK)</t>
  </si>
  <si>
    <t>(AJ)</t>
  </si>
  <si>
    <t>(AI)</t>
  </si>
  <si>
    <t>(AG)</t>
  </si>
  <si>
    <t>(AF)</t>
  </si>
  <si>
    <t>29年度（５０％分）</t>
    <rPh sb="2" eb="4">
      <t>ネンド</t>
    </rPh>
    <phoneticPr fontId="4"/>
  </si>
  <si>
    <t>29年度（３０％分）</t>
    <rPh sb="2" eb="4">
      <t>ネンド</t>
    </rPh>
    <phoneticPr fontId="4"/>
  </si>
  <si>
    <t>(ad)</t>
    <phoneticPr fontId="4"/>
  </si>
  <si>
    <t>附表２（財政力係数）の⑧</t>
    <phoneticPr fontId="2"/>
  </si>
  <si>
    <t>（千円未満四捨五入）</t>
    <rPh sb="1" eb="3">
      <t>センエン</t>
    </rPh>
    <rPh sb="3" eb="5">
      <t>ミマン</t>
    </rPh>
    <rPh sb="5" eb="9">
      <t>シシャゴニュウ</t>
    </rPh>
    <phoneticPr fontId="2"/>
  </si>
  <si>
    <t>算入見込額（千円未満四捨五入）</t>
    <rPh sb="0" eb="2">
      <t>サンニュウ</t>
    </rPh>
    <rPh sb="2" eb="4">
      <t>ミコミ</t>
    </rPh>
    <rPh sb="4" eb="5">
      <t>ガク</t>
    </rPh>
    <rPh sb="6" eb="8">
      <t>センエン</t>
    </rPh>
    <rPh sb="8" eb="10">
      <t>ミマン</t>
    </rPh>
    <rPh sb="10" eb="14">
      <t>シシャゴニュウ</t>
    </rPh>
    <phoneticPr fontId="2"/>
  </si>
  <si>
    <t>区分</t>
    <rPh sb="0" eb="2">
      <t>クブン</t>
    </rPh>
    <phoneticPr fontId="2"/>
  </si>
  <si>
    <t>算入見込額</t>
    <rPh sb="0" eb="2">
      <t>サンニュウ</t>
    </rPh>
    <rPh sb="2" eb="4">
      <t>ミコミ</t>
    </rPh>
    <rPh sb="4" eb="5">
      <t>ガク</t>
    </rPh>
    <phoneticPr fontId="4"/>
  </si>
  <si>
    <r>
      <rPr>
        <sz val="8"/>
        <color rgb="FFFF0000"/>
        <rFont val="ＭＳ ゴシック"/>
        <family val="3"/>
        <charset val="128"/>
      </rPr>
      <t>29年度算出資料</t>
    </r>
    <r>
      <rPr>
        <sz val="9"/>
        <color rgb="FFFF0000"/>
        <rFont val="ＭＳ ゴシック"/>
        <family val="3"/>
        <charset val="128"/>
      </rPr>
      <t>P196（ｵ）欄</t>
    </r>
    <rPh sb="2" eb="4">
      <t>ネンド</t>
    </rPh>
    <rPh sb="4" eb="6">
      <t>サンシュツ</t>
    </rPh>
    <rPh sb="6" eb="8">
      <t>シリョウ</t>
    </rPh>
    <rPh sb="15" eb="16">
      <t>ラン</t>
    </rPh>
    <phoneticPr fontId="4"/>
  </si>
  <si>
    <t>(ﾉ)</t>
    <phoneticPr fontId="10"/>
  </si>
  <si>
    <t>(ﾊ)</t>
    <phoneticPr fontId="10"/>
  </si>
  <si>
    <t>30年度</t>
    <rPh sb="2" eb="4">
      <t>ネンド</t>
    </rPh>
    <phoneticPr fontId="10"/>
  </si>
  <si>
    <t>(ｴ)欄の額</t>
    <rPh sb="3" eb="4">
      <t>ラン</t>
    </rPh>
    <rPh sb="5" eb="6">
      <t>ガク</t>
    </rPh>
    <phoneticPr fontId="4"/>
  </si>
  <si>
    <t>31年度財政力補正</t>
    <rPh sb="2" eb="3">
      <t>ネン</t>
    </rPh>
    <rPh sb="3" eb="4">
      <t>ド</t>
    </rPh>
    <rPh sb="4" eb="7">
      <t>ザイセイリョク</t>
    </rPh>
    <rPh sb="7" eb="9">
      <t>ホセイ</t>
    </rPh>
    <phoneticPr fontId="4"/>
  </si>
  <si>
    <t>(ｵ)～(ﾀ)</t>
    <phoneticPr fontId="4"/>
  </si>
  <si>
    <t>(ｱ)～(ｾ)</t>
    <phoneticPr fontId="4"/>
  </si>
  <si>
    <r>
      <t>地下鉄事業続特例債に係る</t>
    </r>
    <r>
      <rPr>
        <sz val="11"/>
        <color rgb="FFFF0000"/>
        <rFont val="ＭＳ ゴシック"/>
        <family val="3"/>
        <charset val="128"/>
      </rPr>
      <t>30</t>
    </r>
    <r>
      <rPr>
        <sz val="11"/>
        <rFont val="ＭＳ ゴシック"/>
        <family val="3"/>
        <charset val="128"/>
      </rPr>
      <t>年度末地方債残高</t>
    </r>
    <rPh sb="0" eb="3">
      <t>チカテツ</t>
    </rPh>
    <rPh sb="3" eb="5">
      <t>ジギョウ</t>
    </rPh>
    <rPh sb="5" eb="6">
      <t>ゾク</t>
    </rPh>
    <rPh sb="6" eb="8">
      <t>トクレイ</t>
    </rPh>
    <rPh sb="8" eb="9">
      <t>サイ</t>
    </rPh>
    <rPh sb="10" eb="11">
      <t>カカ</t>
    </rPh>
    <rPh sb="14" eb="17">
      <t>ネンドマツ</t>
    </rPh>
    <rPh sb="17" eb="20">
      <t>チホウサイ</t>
    </rPh>
    <rPh sb="20" eb="22">
      <t>ザンダカ</t>
    </rPh>
    <phoneticPr fontId="4"/>
  </si>
  <si>
    <r>
      <t>地下鉄事業再特例債に係る</t>
    </r>
    <r>
      <rPr>
        <sz val="11"/>
        <color rgb="FFFF0000"/>
        <rFont val="ＭＳ ゴシック"/>
        <family val="3"/>
        <charset val="128"/>
      </rPr>
      <t>30</t>
    </r>
    <r>
      <rPr>
        <sz val="11"/>
        <rFont val="ＭＳ ゴシック"/>
        <family val="3"/>
        <charset val="128"/>
      </rPr>
      <t>年度末地方債残高（26年度以前同意等分）</t>
    </r>
    <rPh sb="0" eb="3">
      <t>チカテツ</t>
    </rPh>
    <rPh sb="3" eb="5">
      <t>ジギョウ</t>
    </rPh>
    <rPh sb="5" eb="6">
      <t>サイ</t>
    </rPh>
    <rPh sb="6" eb="8">
      <t>トクレイ</t>
    </rPh>
    <rPh sb="8" eb="9">
      <t>サイ</t>
    </rPh>
    <rPh sb="10" eb="11">
      <t>カカ</t>
    </rPh>
    <rPh sb="14" eb="17">
      <t>ネンドマツ</t>
    </rPh>
    <rPh sb="17" eb="20">
      <t>チホウサイ</t>
    </rPh>
    <rPh sb="20" eb="22">
      <t>ザンダカ</t>
    </rPh>
    <rPh sb="25" eb="27">
      <t>ネンド</t>
    </rPh>
    <rPh sb="27" eb="29">
      <t>イゼン</t>
    </rPh>
    <rPh sb="29" eb="31">
      <t>ドウイ</t>
    </rPh>
    <rPh sb="31" eb="32">
      <t>トウ</t>
    </rPh>
    <rPh sb="32" eb="33">
      <t>ブン</t>
    </rPh>
    <phoneticPr fontId="4"/>
  </si>
  <si>
    <t>地下鉄事業再特例債（27年度以降同意等分）</t>
    <rPh sb="0" eb="3">
      <t>チカテツ</t>
    </rPh>
    <rPh sb="3" eb="5">
      <t>ジギョウ</t>
    </rPh>
    <rPh sb="5" eb="6">
      <t>サイ</t>
    </rPh>
    <rPh sb="6" eb="9">
      <t>トクレイサイ</t>
    </rPh>
    <rPh sb="12" eb="14">
      <t>ネンド</t>
    </rPh>
    <rPh sb="14" eb="16">
      <t>イコウ</t>
    </rPh>
    <rPh sb="16" eb="18">
      <t>ドウイ</t>
    </rPh>
    <rPh sb="18" eb="20">
      <t>トウブン</t>
    </rPh>
    <phoneticPr fontId="4"/>
  </si>
  <si>
    <r>
      <t>地下鉄事業出資債(11年度以前許可債)に係る</t>
    </r>
    <r>
      <rPr>
        <sz val="11"/>
        <color rgb="FFFF0000"/>
        <rFont val="ＭＳ ゴシック"/>
        <family val="3"/>
        <charset val="128"/>
      </rPr>
      <t>30</t>
    </r>
    <r>
      <rPr>
        <sz val="11"/>
        <rFont val="ＭＳ ゴシック"/>
        <family val="3"/>
        <charset val="128"/>
      </rPr>
      <t>年度末地方債残高</t>
    </r>
    <rPh sb="0" eb="3">
      <t>チカテツ</t>
    </rPh>
    <rPh sb="3" eb="5">
      <t>ジギョウ</t>
    </rPh>
    <rPh sb="5" eb="7">
      <t>シュッシ</t>
    </rPh>
    <rPh sb="7" eb="8">
      <t>サイ</t>
    </rPh>
    <rPh sb="11" eb="13">
      <t>ネンド</t>
    </rPh>
    <rPh sb="13" eb="15">
      <t>イゼン</t>
    </rPh>
    <rPh sb="15" eb="17">
      <t>キョカ</t>
    </rPh>
    <rPh sb="17" eb="18">
      <t>サイ</t>
    </rPh>
    <rPh sb="20" eb="21">
      <t>カカ</t>
    </rPh>
    <rPh sb="24" eb="26">
      <t>ネンド</t>
    </rPh>
    <rPh sb="26" eb="27">
      <t>マツ</t>
    </rPh>
    <rPh sb="27" eb="30">
      <t>チホウサイ</t>
    </rPh>
    <rPh sb="30" eb="31">
      <t>ザン</t>
    </rPh>
    <rPh sb="31" eb="32">
      <t>ダカ</t>
    </rPh>
    <phoneticPr fontId="4"/>
  </si>
  <si>
    <r>
      <t>地下鉄緊急整備事業企業債（特別分）(11年度以前許可債)に係る</t>
    </r>
    <r>
      <rPr>
        <sz val="11"/>
        <color rgb="FFFF0000"/>
        <rFont val="ＭＳ ゴシック"/>
        <family val="3"/>
        <charset val="128"/>
      </rPr>
      <t>30</t>
    </r>
    <r>
      <rPr>
        <sz val="11"/>
        <rFont val="ＭＳ ゴシック"/>
        <family val="3"/>
        <charset val="128"/>
      </rPr>
      <t>年</t>
    </r>
    <r>
      <rPr>
        <sz val="11"/>
        <rFont val="ＭＳ Ｐゴシック"/>
        <family val="3"/>
        <charset val="128"/>
      </rPr>
      <t>度末地方債残高</t>
    </r>
    <rPh sb="0" eb="3">
      <t>チカテツ</t>
    </rPh>
    <rPh sb="3" eb="5">
      <t>キンキュウ</t>
    </rPh>
    <rPh sb="5" eb="7">
      <t>セイビ</t>
    </rPh>
    <rPh sb="7" eb="9">
      <t>ジギョウ</t>
    </rPh>
    <rPh sb="9" eb="11">
      <t>キギョウ</t>
    </rPh>
    <rPh sb="11" eb="12">
      <t>サイ</t>
    </rPh>
    <rPh sb="13" eb="15">
      <t>トクベツ</t>
    </rPh>
    <rPh sb="15" eb="16">
      <t>ブン</t>
    </rPh>
    <rPh sb="20" eb="22">
      <t>ネンド</t>
    </rPh>
    <rPh sb="22" eb="24">
      <t>イゼン</t>
    </rPh>
    <rPh sb="24" eb="26">
      <t>キョカ</t>
    </rPh>
    <rPh sb="26" eb="27">
      <t>サイ</t>
    </rPh>
    <rPh sb="29" eb="30">
      <t>カカ</t>
    </rPh>
    <rPh sb="33" eb="34">
      <t>ネン</t>
    </rPh>
    <rPh sb="34" eb="35">
      <t>ド</t>
    </rPh>
    <rPh sb="35" eb="36">
      <t>マツ</t>
    </rPh>
    <rPh sb="36" eb="39">
      <t>チホウサイ</t>
    </rPh>
    <rPh sb="39" eb="40">
      <t>ザン</t>
    </rPh>
    <rPh sb="40" eb="41">
      <t>ダカ</t>
    </rPh>
    <phoneticPr fontId="4"/>
  </si>
  <si>
    <r>
      <t>地下鉄緊急整備事業出資債（地方単独整備区間分）(11年度以前許可債)に係る</t>
    </r>
    <r>
      <rPr>
        <sz val="10"/>
        <color rgb="FFFF0000"/>
        <rFont val="ＭＳ ゴシック"/>
        <family val="3"/>
        <charset val="128"/>
      </rPr>
      <t>30</t>
    </r>
    <r>
      <rPr>
        <sz val="10"/>
        <rFont val="ＭＳ ゴシック"/>
        <family val="3"/>
        <charset val="128"/>
      </rPr>
      <t>年度末地方債残高（②以外のもの）</t>
    </r>
    <rPh sb="49" eb="51">
      <t>イガイ</t>
    </rPh>
    <phoneticPr fontId="4"/>
  </si>
  <si>
    <r>
      <t>地下鉄緊急整備事業出資債（地方単独整備区間分）(11年度以前許可債)に係る</t>
    </r>
    <r>
      <rPr>
        <sz val="9"/>
        <color rgb="FFFF0000"/>
        <rFont val="ＭＳ ゴシック"/>
        <family val="3"/>
        <charset val="128"/>
      </rPr>
      <t>30</t>
    </r>
    <r>
      <rPr>
        <sz val="9"/>
        <rFont val="ＭＳ ゴシック"/>
        <family val="3"/>
        <charset val="128"/>
      </rPr>
      <t>年度末地方債残高（同一事業者が一路線につき第一種鉄道事業及び第二種鉄道事業により当該路線の旅客運送を行う場合の第二種鉄道事業区間の建設に係る事業費に係るもの）</t>
    </r>
    <rPh sb="48" eb="50">
      <t>ドウイツ</t>
    </rPh>
    <rPh sb="50" eb="53">
      <t>ジギョウシャ</t>
    </rPh>
    <rPh sb="54" eb="55">
      <t>イチ</t>
    </rPh>
    <rPh sb="55" eb="57">
      <t>ロセン</t>
    </rPh>
    <rPh sb="60" eb="62">
      <t>ダイイチ</t>
    </rPh>
    <rPh sb="62" eb="63">
      <t>タネ</t>
    </rPh>
    <rPh sb="63" eb="65">
      <t>テツドウ</t>
    </rPh>
    <rPh sb="65" eb="67">
      <t>ジギョウ</t>
    </rPh>
    <rPh sb="67" eb="68">
      <t>オヨ</t>
    </rPh>
    <rPh sb="69" eb="72">
      <t>ダイニシュ</t>
    </rPh>
    <rPh sb="72" eb="74">
      <t>テツドウ</t>
    </rPh>
    <rPh sb="74" eb="76">
      <t>ジギョウ</t>
    </rPh>
    <rPh sb="79" eb="81">
      <t>トウガイ</t>
    </rPh>
    <rPh sb="81" eb="83">
      <t>ロセン</t>
    </rPh>
    <rPh sb="84" eb="86">
      <t>リョカク</t>
    </rPh>
    <rPh sb="86" eb="88">
      <t>ウンソウ</t>
    </rPh>
    <rPh sb="89" eb="90">
      <t>オコナ</t>
    </rPh>
    <rPh sb="91" eb="93">
      <t>バアイ</t>
    </rPh>
    <rPh sb="94" eb="97">
      <t>ダイニシュ</t>
    </rPh>
    <rPh sb="97" eb="99">
      <t>テツドウ</t>
    </rPh>
    <rPh sb="99" eb="101">
      <t>ジギョウ</t>
    </rPh>
    <rPh sb="101" eb="103">
      <t>クカン</t>
    </rPh>
    <rPh sb="104" eb="106">
      <t>ケンセツ</t>
    </rPh>
    <rPh sb="107" eb="108">
      <t>カカ</t>
    </rPh>
    <rPh sb="109" eb="112">
      <t>ジギョウヒ</t>
    </rPh>
    <rPh sb="113" eb="114">
      <t>カカ</t>
    </rPh>
    <phoneticPr fontId="4"/>
  </si>
  <si>
    <r>
      <t>地下鉄輸送力増強等事業出資債(11年度以前許可債)に係る</t>
    </r>
    <r>
      <rPr>
        <sz val="11"/>
        <color rgb="FFFF0000"/>
        <rFont val="ＭＳ ゴシック"/>
        <family val="3"/>
        <charset val="128"/>
      </rPr>
      <t>30</t>
    </r>
    <r>
      <rPr>
        <sz val="11"/>
        <rFont val="ＭＳ Ｐゴシック"/>
        <family val="3"/>
        <charset val="128"/>
      </rPr>
      <t>年度末地方債残高</t>
    </r>
    <rPh sb="0" eb="3">
      <t>チカテツ</t>
    </rPh>
    <rPh sb="3" eb="5">
      <t>ユソウ</t>
    </rPh>
    <rPh sb="5" eb="6">
      <t>リョク</t>
    </rPh>
    <rPh sb="6" eb="8">
      <t>ゾウキョウ</t>
    </rPh>
    <rPh sb="8" eb="9">
      <t>トウ</t>
    </rPh>
    <rPh sb="9" eb="11">
      <t>ジギョウ</t>
    </rPh>
    <rPh sb="11" eb="13">
      <t>シュッシ</t>
    </rPh>
    <rPh sb="13" eb="14">
      <t>サイ</t>
    </rPh>
    <rPh sb="17" eb="19">
      <t>ネンド</t>
    </rPh>
    <rPh sb="19" eb="21">
      <t>イゼン</t>
    </rPh>
    <rPh sb="21" eb="23">
      <t>キョカ</t>
    </rPh>
    <rPh sb="23" eb="24">
      <t>サイ</t>
    </rPh>
    <rPh sb="26" eb="27">
      <t>カカ</t>
    </rPh>
    <rPh sb="30" eb="32">
      <t>ネンド</t>
    </rPh>
    <rPh sb="32" eb="33">
      <t>マツ</t>
    </rPh>
    <rPh sb="33" eb="36">
      <t>チホウサイ</t>
    </rPh>
    <rPh sb="36" eb="37">
      <t>ザン</t>
    </rPh>
    <rPh sb="37" eb="38">
      <t>ダカ</t>
    </rPh>
    <phoneticPr fontId="4"/>
  </si>
  <si>
    <r>
      <t>地下鉄緊急整備事業出資債（３セク）に係る</t>
    </r>
    <r>
      <rPr>
        <sz val="11"/>
        <color rgb="FFFF0000"/>
        <rFont val="ＭＳ ゴシック"/>
        <family val="3"/>
        <charset val="128"/>
      </rPr>
      <t>30</t>
    </r>
    <r>
      <rPr>
        <sz val="11"/>
        <rFont val="ＭＳ Ｐゴシック"/>
        <family val="3"/>
        <charset val="128"/>
      </rPr>
      <t>年度末地方債残高</t>
    </r>
    <rPh sb="0" eb="3">
      <t>チカテツ</t>
    </rPh>
    <rPh sb="3" eb="5">
      <t>キンキュウ</t>
    </rPh>
    <rPh sb="5" eb="7">
      <t>セイビ</t>
    </rPh>
    <rPh sb="7" eb="9">
      <t>ジギョウ</t>
    </rPh>
    <rPh sb="9" eb="11">
      <t>シュッシ</t>
    </rPh>
    <rPh sb="11" eb="12">
      <t>サイ</t>
    </rPh>
    <rPh sb="18" eb="19">
      <t>カカ</t>
    </rPh>
    <rPh sb="22" eb="24">
      <t>ネンド</t>
    </rPh>
    <rPh sb="24" eb="25">
      <t>マツ</t>
    </rPh>
    <rPh sb="25" eb="28">
      <t>チホウサイ</t>
    </rPh>
    <rPh sb="28" eb="29">
      <t>ザン</t>
    </rPh>
    <rPh sb="29" eb="30">
      <t>ダカ</t>
    </rPh>
    <phoneticPr fontId="4"/>
  </si>
  <si>
    <r>
      <t>ニュータウン鉄道出資債(11年度以前許可債)に係る</t>
    </r>
    <r>
      <rPr>
        <sz val="11"/>
        <color rgb="FFFF0000"/>
        <rFont val="ＭＳ ゴシック"/>
        <family val="3"/>
        <charset val="128"/>
      </rPr>
      <t>30</t>
    </r>
    <r>
      <rPr>
        <sz val="11"/>
        <rFont val="ＭＳ ゴシック"/>
        <family val="3"/>
        <charset val="128"/>
      </rPr>
      <t>年度末地方債残高</t>
    </r>
    <rPh sb="6" eb="8">
      <t>テツドウ</t>
    </rPh>
    <rPh sb="8" eb="10">
      <t>シュッシ</t>
    </rPh>
    <rPh sb="10" eb="11">
      <t>サイ</t>
    </rPh>
    <rPh sb="14" eb="16">
      <t>ネンド</t>
    </rPh>
    <rPh sb="16" eb="18">
      <t>イゼン</t>
    </rPh>
    <rPh sb="18" eb="20">
      <t>キョカ</t>
    </rPh>
    <rPh sb="20" eb="21">
      <t>サイ</t>
    </rPh>
    <rPh sb="23" eb="24">
      <t>カカ</t>
    </rPh>
    <rPh sb="27" eb="29">
      <t>ネンド</t>
    </rPh>
    <rPh sb="29" eb="30">
      <t>マツ</t>
    </rPh>
    <rPh sb="30" eb="33">
      <t>チホウサイ</t>
    </rPh>
    <rPh sb="33" eb="34">
      <t>ザン</t>
    </rPh>
    <rPh sb="34" eb="35">
      <t>ダカ</t>
    </rPh>
    <phoneticPr fontId="4"/>
  </si>
  <si>
    <t>(ｱ)</t>
    <phoneticPr fontId="2"/>
  </si>
  <si>
    <t>(ｲ)</t>
    <phoneticPr fontId="2"/>
  </si>
  <si>
    <t>(ｳ)</t>
    <phoneticPr fontId="2"/>
  </si>
  <si>
    <t>(ﾘ)</t>
    <phoneticPr fontId="2"/>
  </si>
  <si>
    <t>(ﾙ)</t>
    <phoneticPr fontId="2"/>
  </si>
  <si>
    <t>(ﾚ)</t>
    <phoneticPr fontId="2"/>
  </si>
  <si>
    <t>(ﾒ)</t>
    <phoneticPr fontId="2"/>
  </si>
  <si>
    <r>
      <t>公園緑地事業債(補助</t>
    </r>
    <r>
      <rPr>
        <sz val="11"/>
        <rFont val="ＭＳ Ｐゴシック"/>
        <family val="3"/>
        <charset val="128"/>
      </rPr>
      <t>)(11年度以前許可分)に係る</t>
    </r>
    <r>
      <rPr>
        <sz val="11"/>
        <color rgb="FFFF0000"/>
        <rFont val="ＭＳ Ｐゴシック"/>
        <family val="3"/>
        <charset val="128"/>
      </rPr>
      <t>30</t>
    </r>
    <r>
      <rPr>
        <sz val="11"/>
        <rFont val="ＭＳ ゴシック"/>
        <family val="3"/>
        <charset val="128"/>
      </rPr>
      <t>年度末地方債残高</t>
    </r>
    <rPh sb="0" eb="2">
      <t>コウエン</t>
    </rPh>
    <rPh sb="2" eb="4">
      <t>リョクチ</t>
    </rPh>
    <rPh sb="4" eb="7">
      <t>ジギョウサイ</t>
    </rPh>
    <rPh sb="8" eb="10">
      <t>ホジョ</t>
    </rPh>
    <rPh sb="23" eb="24">
      <t>カカ</t>
    </rPh>
    <rPh sb="27" eb="30">
      <t>ネンドマツ</t>
    </rPh>
    <rPh sb="30" eb="33">
      <t>チホウサイ</t>
    </rPh>
    <rPh sb="33" eb="35">
      <t>ザンダカ</t>
    </rPh>
    <phoneticPr fontId="4"/>
  </si>
  <si>
    <t>(ｱ)～(ﾂ)</t>
    <phoneticPr fontId="4"/>
  </si>
  <si>
    <t>(ｱ)～(ｺ)</t>
    <phoneticPr fontId="4"/>
  </si>
  <si>
    <t>①</t>
    <phoneticPr fontId="10"/>
  </si>
  <si>
    <t>*</t>
    <phoneticPr fontId="10"/>
  </si>
  <si>
    <t>=</t>
    <phoneticPr fontId="10"/>
  </si>
  <si>
    <t>(ﾉ)</t>
    <phoneticPr fontId="10"/>
  </si>
  <si>
    <t>②</t>
    <phoneticPr fontId="10"/>
  </si>
  <si>
    <t>(ﾊ)</t>
    <phoneticPr fontId="10"/>
  </si>
  <si>
    <t>①</t>
    <phoneticPr fontId="10"/>
  </si>
  <si>
    <t>*</t>
    <phoneticPr fontId="10"/>
  </si>
  <si>
    <t>=</t>
    <phoneticPr fontId="10"/>
  </si>
  <si>
    <t>(ﾉ)</t>
    <phoneticPr fontId="10"/>
  </si>
  <si>
    <t>②</t>
    <phoneticPr fontId="10"/>
  </si>
  <si>
    <t>(ﾊ)</t>
    <phoneticPr fontId="10"/>
  </si>
  <si>
    <r>
      <t>(ｱ)～</t>
    </r>
    <r>
      <rPr>
        <sz val="9"/>
        <color rgb="FFFF0000"/>
        <rFont val="ＭＳ ゴシック"/>
        <family val="3"/>
        <charset val="128"/>
      </rPr>
      <t>(ﾖ)</t>
    </r>
    <phoneticPr fontId="4"/>
  </si>
  <si>
    <t>(ｱ)～(ｿ)</t>
    <phoneticPr fontId="4"/>
  </si>
  <si>
    <t>平成30年度総務大臣通知額（算出資料P159）</t>
    <rPh sb="10" eb="12">
      <t>ツウチ</t>
    </rPh>
    <rPh sb="12" eb="13">
      <t>ガク</t>
    </rPh>
    <rPh sb="14" eb="16">
      <t>サンシュツ</t>
    </rPh>
    <rPh sb="16" eb="18">
      <t>シリョウ</t>
    </rPh>
    <phoneticPr fontId="4"/>
  </si>
  <si>
    <t>　債務負担行為に基づく平成30年度支出額</t>
    <rPh sb="1" eb="3">
      <t>サイム</t>
    </rPh>
    <rPh sb="3" eb="5">
      <t>フタン</t>
    </rPh>
    <rPh sb="5" eb="7">
      <t>コウイ</t>
    </rPh>
    <rPh sb="8" eb="9">
      <t>モト</t>
    </rPh>
    <phoneticPr fontId="4"/>
  </si>
  <si>
    <t>(ｲ)</t>
    <phoneticPr fontId="2"/>
  </si>
  <si>
    <t>(ｱ)</t>
    <phoneticPr fontId="2"/>
  </si>
  <si>
    <t>(ｵ)</t>
    <phoneticPr fontId="2"/>
  </si>
  <si>
    <t>(ｺ)</t>
    <phoneticPr fontId="2"/>
  </si>
  <si>
    <t>(ｻ)</t>
    <phoneticPr fontId="2"/>
  </si>
  <si>
    <t>(ｼ)</t>
    <phoneticPr fontId="2"/>
  </si>
  <si>
    <t>(ｽ)</t>
    <phoneticPr fontId="2"/>
  </si>
  <si>
    <t>(ｾ)</t>
    <phoneticPr fontId="2"/>
  </si>
  <si>
    <t>(ｿ)</t>
    <phoneticPr fontId="2"/>
  </si>
  <si>
    <t>(ﾀ)</t>
    <phoneticPr fontId="2"/>
  </si>
  <si>
    <r>
      <rPr>
        <sz val="9"/>
        <color rgb="FF00B050"/>
        <rFont val="ＭＳ ゴシック"/>
        <family val="3"/>
        <charset val="128"/>
      </rPr>
      <t>(ｵ)</t>
    </r>
    <r>
      <rPr>
        <sz val="9"/>
        <rFont val="ＭＳ ゴシック"/>
        <family val="3"/>
        <charset val="128"/>
      </rPr>
      <t>～(ﾀ)</t>
    </r>
    <phoneticPr fontId="4"/>
  </si>
  <si>
    <r>
      <t>清掃事業に係る地方債(11年度以前許可債)に係る</t>
    </r>
    <r>
      <rPr>
        <sz val="11"/>
        <color rgb="FFFF0000"/>
        <rFont val="ＭＳ ゴシック"/>
        <family val="3"/>
        <charset val="128"/>
      </rPr>
      <t>30</t>
    </r>
    <r>
      <rPr>
        <sz val="11"/>
        <rFont val="ＭＳ ゴシック"/>
        <family val="3"/>
        <charset val="128"/>
      </rPr>
      <t>年度末地方債残高（５０％分）</t>
    </r>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</si>
  <si>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r>
      <t>清掃事業に係る地方債(11年度以前許可債)に係る</t>
    </r>
    <r>
      <rPr>
        <sz val="11"/>
        <color rgb="FFFF0000"/>
        <rFont val="ＭＳ ゴシック"/>
        <family val="3"/>
        <charset val="128"/>
      </rPr>
      <t>30</t>
    </r>
    <r>
      <rPr>
        <sz val="11"/>
        <rFont val="ＭＳ ゴシック"/>
        <family val="3"/>
        <charset val="128"/>
      </rPr>
      <t>年度末地方債残高（２０％分）</t>
    </r>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</si>
  <si>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r>
      <t>清掃事業に係る地方債(11年度以前許可債)に係る</t>
    </r>
    <r>
      <rPr>
        <sz val="11"/>
        <color rgb="FFFF0000"/>
        <rFont val="ＭＳ ゴシック"/>
        <family val="3"/>
        <charset val="128"/>
      </rPr>
      <t>30</t>
    </r>
    <r>
      <rPr>
        <sz val="11"/>
        <rFont val="ＭＳ ゴシック"/>
        <family val="3"/>
        <charset val="128"/>
      </rPr>
      <t>年度末地方債残高（５７％分）</t>
    </r>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</si>
  <si>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r>
      <t>清掃事業に係る地方債(11年度以前許可債)に係る</t>
    </r>
    <r>
      <rPr>
        <sz val="11"/>
        <color rgb="FFFF0000"/>
        <rFont val="ＭＳ ゴシック"/>
        <family val="3"/>
        <charset val="128"/>
      </rPr>
      <t>30</t>
    </r>
    <r>
      <rPr>
        <sz val="11"/>
        <rFont val="ＭＳ ゴシック"/>
        <family val="3"/>
        <charset val="128"/>
      </rPr>
      <t>年度末地方債残高（４０％分）</t>
    </r>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</si>
  <si>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r>
      <t>清掃事業に係る地方債(11年度以前許可債)に係る</t>
    </r>
    <r>
      <rPr>
        <sz val="11"/>
        <color rgb="FFFF0000"/>
        <rFont val="ＭＳ ゴシック"/>
        <family val="3"/>
        <charset val="128"/>
      </rPr>
      <t>30</t>
    </r>
    <r>
      <rPr>
        <sz val="11"/>
        <rFont val="ＭＳ ゴシック"/>
        <family val="3"/>
        <charset val="128"/>
      </rPr>
      <t>年度末地方債残高（７０％分）</t>
    </r>
    <rPh sb="0" eb="2">
      <t>セイソウ</t>
    </rPh>
    <rPh sb="2" eb="4">
      <t>ジギョウ</t>
    </rPh>
    <rPh sb="5" eb="6">
      <t>カカ</t>
    </rPh>
    <rPh sb="7" eb="10">
      <t>チホウサイ</t>
    </rPh>
    <rPh sb="22" eb="23">
      <t>カカ</t>
    </rPh>
    <rPh sb="26" eb="29">
      <t>ネンドマツ</t>
    </rPh>
    <rPh sb="29" eb="32">
      <t>チホウサイ</t>
    </rPh>
    <rPh sb="32" eb="34">
      <t>ザンダカ</t>
    </rPh>
    <rPh sb="38" eb="39">
      <t>ブン</t>
    </rPh>
    <phoneticPr fontId="4"/>
  </si>
  <si>
    <t>(f)</t>
    <phoneticPr fontId="4"/>
  </si>
  <si>
    <t>*</t>
    <phoneticPr fontId="4"/>
  </si>
  <si>
    <t>３</t>
    <phoneticPr fontId="4"/>
  </si>
  <si>
    <r>
      <t>都市基盤整備公団等の立替施行に係る立替金に係る</t>
    </r>
    <r>
      <rPr>
        <sz val="11"/>
        <color rgb="FFFF0000"/>
        <rFont val="ＭＳ ゴシック"/>
        <family val="3"/>
        <charset val="128"/>
      </rPr>
      <t>31</t>
    </r>
    <r>
      <rPr>
        <sz val="11"/>
        <rFont val="ＭＳ ゴシック"/>
        <family val="3"/>
        <charset val="128"/>
      </rPr>
      <t>年度上期の初日における未償還元金</t>
    </r>
    <rPh sb="0" eb="2">
      <t>トシ</t>
    </rPh>
    <rPh sb="2" eb="4">
      <t>キバン</t>
    </rPh>
    <rPh sb="4" eb="6">
      <t>セイビ</t>
    </rPh>
    <rPh sb="6" eb="8">
      <t>コウダン</t>
    </rPh>
    <rPh sb="8" eb="9">
      <t>トウ</t>
    </rPh>
    <rPh sb="10" eb="12">
      <t>タテカエ</t>
    </rPh>
    <rPh sb="12" eb="14">
      <t>セコウ</t>
    </rPh>
    <rPh sb="15" eb="16">
      <t>カカ</t>
    </rPh>
    <rPh sb="17" eb="20">
      <t>タテカエキン</t>
    </rPh>
    <rPh sb="21" eb="22">
      <t>カカ</t>
    </rPh>
    <rPh sb="25" eb="27">
      <t>ネンド</t>
    </rPh>
    <rPh sb="27" eb="29">
      <t>カミキ</t>
    </rPh>
    <rPh sb="30" eb="32">
      <t>ショニチ</t>
    </rPh>
    <rPh sb="36" eb="39">
      <t>ミショウカン</t>
    </rPh>
    <rPh sb="39" eb="41">
      <t>ガンキン</t>
    </rPh>
    <phoneticPr fontId="4"/>
  </si>
  <si>
    <t>=</t>
    <phoneticPr fontId="4"/>
  </si>
  <si>
    <t>(g)</t>
    <phoneticPr fontId="4"/>
  </si>
  <si>
    <t>(a)～(g)</t>
    <phoneticPr fontId="4"/>
  </si>
  <si>
    <t>(O)</t>
    <phoneticPr fontId="4"/>
  </si>
  <si>
    <t>１</t>
    <phoneticPr fontId="4"/>
  </si>
  <si>
    <t>*</t>
    <phoneticPr fontId="4"/>
  </si>
  <si>
    <t>=</t>
    <phoneticPr fontId="4"/>
  </si>
  <si>
    <t>(a)</t>
    <phoneticPr fontId="4"/>
  </si>
  <si>
    <t>(b)</t>
    <phoneticPr fontId="4"/>
  </si>
  <si>
    <t>(c)</t>
    <phoneticPr fontId="4"/>
  </si>
  <si>
    <t>(d)</t>
    <phoneticPr fontId="4"/>
  </si>
  <si>
    <t>(e)</t>
    <phoneticPr fontId="4"/>
  </si>
  <si>
    <t>２</t>
    <phoneticPr fontId="4"/>
  </si>
  <si>
    <t>(千円未満四捨五入）</t>
    <phoneticPr fontId="4"/>
  </si>
  <si>
    <t>①</t>
    <phoneticPr fontId="4"/>
  </si>
  <si>
    <t>②</t>
    <phoneticPr fontId="4"/>
  </si>
  <si>
    <t>30年度（５０％分）</t>
    <rPh sb="2" eb="4">
      <t>ネンド</t>
    </rPh>
    <phoneticPr fontId="4"/>
  </si>
  <si>
    <t>(ｱｹ)</t>
    <phoneticPr fontId="2"/>
  </si>
  <si>
    <t>(ｱｺ)</t>
    <phoneticPr fontId="2"/>
  </si>
  <si>
    <t>30年度（３０％分）</t>
    <rPh sb="2" eb="4">
      <t>ネンド</t>
    </rPh>
    <phoneticPr fontId="4"/>
  </si>
  <si>
    <t>(ｱｻ)</t>
    <phoneticPr fontId="2"/>
  </si>
  <si>
    <t>(ｱｼ)</t>
    <phoneticPr fontId="2"/>
  </si>
  <si>
    <t>(ｱ)～(ｱｼ)</t>
    <phoneticPr fontId="2"/>
  </si>
  <si>
    <r>
      <t>港湾事業に係る地方債(11年度以前許可債)に係る</t>
    </r>
    <r>
      <rPr>
        <sz val="11"/>
        <color rgb="FFFF0000"/>
        <rFont val="ＭＳ ゴシック"/>
        <family val="3"/>
        <charset val="128"/>
      </rPr>
      <t>30</t>
    </r>
    <r>
      <rPr>
        <sz val="11"/>
        <rFont val="ＭＳ ゴシック"/>
        <family val="3"/>
        <charset val="128"/>
      </rPr>
      <t>年度末地方債残高</t>
    </r>
    <rPh sb="0" eb="2">
      <t>コウワン</t>
    </rPh>
    <rPh sb="2" eb="4">
      <t>ジギョウ</t>
    </rPh>
    <rPh sb="5" eb="6">
      <t>カカ</t>
    </rPh>
    <rPh sb="7" eb="10">
      <t>チホウサイ</t>
    </rPh>
    <rPh sb="22" eb="23">
      <t>カカ</t>
    </rPh>
    <rPh sb="26" eb="29">
      <t>ネンドマツ</t>
    </rPh>
    <rPh sb="29" eb="32">
      <t>チホウサイ</t>
    </rPh>
    <rPh sb="32" eb="34">
      <t>ザンダカ</t>
    </rPh>
    <phoneticPr fontId="4"/>
  </si>
  <si>
    <r>
      <t>(ｱ)～</t>
    </r>
    <r>
      <rPr>
        <sz val="9"/>
        <color rgb="FFFF0000"/>
        <rFont val="ＭＳ ゴシック"/>
        <family val="3"/>
        <charset val="128"/>
      </rPr>
      <t>(ﾔ)</t>
    </r>
    <phoneticPr fontId="4"/>
  </si>
  <si>
    <t>(b)</t>
    <phoneticPr fontId="4"/>
  </si>
  <si>
    <t>*</t>
    <phoneticPr fontId="4"/>
  </si>
  <si>
    <t>３</t>
    <phoneticPr fontId="4"/>
  </si>
  <si>
    <r>
      <t>漁港事業に係る地方債(11年度以前許可債)に係る</t>
    </r>
    <r>
      <rPr>
        <sz val="11"/>
        <color rgb="FFFF0000"/>
        <rFont val="ＭＳ ゴシック"/>
        <family val="3"/>
        <charset val="128"/>
      </rPr>
      <t>30</t>
    </r>
    <r>
      <rPr>
        <sz val="11"/>
        <rFont val="ＭＳ ゴシック"/>
        <family val="3"/>
        <charset val="128"/>
      </rPr>
      <t>年度末地方債残高</t>
    </r>
    <rPh sb="0" eb="2">
      <t>ギョコウ</t>
    </rPh>
    <rPh sb="2" eb="4">
      <t>ジギョウ</t>
    </rPh>
    <rPh sb="5" eb="6">
      <t>カカ</t>
    </rPh>
    <rPh sb="7" eb="10">
      <t>チホウサイ</t>
    </rPh>
    <rPh sb="22" eb="23">
      <t>カカ</t>
    </rPh>
    <rPh sb="26" eb="29">
      <t>ネンドマツ</t>
    </rPh>
    <rPh sb="29" eb="32">
      <t>チホウサイ</t>
    </rPh>
    <rPh sb="32" eb="34">
      <t>ザンダカ</t>
    </rPh>
    <phoneticPr fontId="4"/>
  </si>
  <si>
    <t>=</t>
    <phoneticPr fontId="4"/>
  </si>
  <si>
    <t>(c)</t>
    <phoneticPr fontId="4"/>
  </si>
  <si>
    <t>４</t>
    <phoneticPr fontId="4"/>
  </si>
  <si>
    <t>(千円未満四捨五入）</t>
    <phoneticPr fontId="4"/>
  </si>
  <si>
    <t>①</t>
    <phoneticPr fontId="4"/>
  </si>
  <si>
    <t>②</t>
    <phoneticPr fontId="4"/>
  </si>
  <si>
    <t>(ﾀ)</t>
    <phoneticPr fontId="4"/>
  </si>
  <si>
    <t>(ﾁ)</t>
    <phoneticPr fontId="4"/>
  </si>
  <si>
    <t>(ﾂ)</t>
    <phoneticPr fontId="4"/>
  </si>
  <si>
    <t>(ﾃ)</t>
    <phoneticPr fontId="4"/>
  </si>
  <si>
    <t>(ﾄ)</t>
    <phoneticPr fontId="4"/>
  </si>
  <si>
    <t>(ﾅ)</t>
    <phoneticPr fontId="4"/>
  </si>
  <si>
    <t>(ﾆ)</t>
    <phoneticPr fontId="4"/>
  </si>
  <si>
    <t>(ﾇ)</t>
    <phoneticPr fontId="4"/>
  </si>
  <si>
    <t>(ﾈ)</t>
    <phoneticPr fontId="4"/>
  </si>
  <si>
    <t>(ﾉ)</t>
    <phoneticPr fontId="4"/>
  </si>
  <si>
    <t>(ﾊ)</t>
    <phoneticPr fontId="4"/>
  </si>
  <si>
    <t>(ﾋ)</t>
    <phoneticPr fontId="4"/>
  </si>
  <si>
    <t>(ﾌ)</t>
    <phoneticPr fontId="4"/>
  </si>
  <si>
    <t>(ﾍ)</t>
    <phoneticPr fontId="4"/>
  </si>
  <si>
    <t>(ﾎ)</t>
    <phoneticPr fontId="4"/>
  </si>
  <si>
    <t>(ﾏ)</t>
    <phoneticPr fontId="4"/>
  </si>
  <si>
    <t>(ﾐ)</t>
    <phoneticPr fontId="4"/>
  </si>
  <si>
    <t>(ﾑ)</t>
    <phoneticPr fontId="4"/>
  </si>
  <si>
    <t>(ﾒ)</t>
    <phoneticPr fontId="4"/>
  </si>
  <si>
    <t>(d)</t>
    <phoneticPr fontId="4"/>
  </si>
  <si>
    <t>５</t>
    <phoneticPr fontId="4"/>
  </si>
  <si>
    <t>※12,13年度許可債についてはその他の市町村の</t>
    <phoneticPr fontId="4"/>
  </si>
  <si>
    <r>
      <t>(ｱ)～</t>
    </r>
    <r>
      <rPr>
        <sz val="9"/>
        <color rgb="FFFF0000"/>
        <rFont val="ＭＳ ゴシック"/>
        <family val="3"/>
        <charset val="128"/>
      </rPr>
      <t>(ｴ)</t>
    </r>
    <phoneticPr fontId="4"/>
  </si>
  <si>
    <t>　算入が終了していること。</t>
    <rPh sb="4" eb="6">
      <t>シュウリョウ</t>
    </rPh>
    <phoneticPr fontId="2"/>
  </si>
  <si>
    <t>(e)</t>
    <phoneticPr fontId="4"/>
  </si>
  <si>
    <t>６</t>
    <phoneticPr fontId="4"/>
  </si>
  <si>
    <t>(ｹ)</t>
    <phoneticPr fontId="2"/>
  </si>
  <si>
    <t>(ｺ)</t>
    <phoneticPr fontId="2"/>
  </si>
  <si>
    <t>(ｻ)</t>
    <phoneticPr fontId="2"/>
  </si>
  <si>
    <t>(ｼ)</t>
    <phoneticPr fontId="2"/>
  </si>
  <si>
    <t>(ｽ)</t>
    <phoneticPr fontId="2"/>
  </si>
  <si>
    <r>
      <t>※</t>
    </r>
    <r>
      <rPr>
        <sz val="9"/>
        <color rgb="FFFF0000"/>
        <rFont val="ＭＳ ゴシック"/>
        <family val="3"/>
        <charset val="128"/>
      </rPr>
      <t>11</t>
    </r>
    <r>
      <rPr>
        <sz val="9"/>
        <rFont val="ＭＳ ゴシック"/>
        <family val="3"/>
        <charset val="128"/>
      </rPr>
      <t>年度許可債については、市場公募団体の</t>
    </r>
    <rPh sb="3" eb="5">
      <t>ネンド</t>
    </rPh>
    <rPh sb="5" eb="7">
      <t>キョカ</t>
    </rPh>
    <rPh sb="7" eb="8">
      <t>サイ</t>
    </rPh>
    <rPh sb="14" eb="16">
      <t>シジョウ</t>
    </rPh>
    <rPh sb="16" eb="18">
      <t>コウボ</t>
    </rPh>
    <rPh sb="18" eb="20">
      <t>ダンタイ</t>
    </rPh>
    <phoneticPr fontId="4"/>
  </si>
  <si>
    <r>
      <t>(ｱ)～</t>
    </r>
    <r>
      <rPr>
        <sz val="9"/>
        <color rgb="FFFF0000"/>
        <rFont val="ＭＳ ゴシック"/>
        <family val="3"/>
        <charset val="128"/>
      </rPr>
      <t>(ｽ)</t>
    </r>
    <phoneticPr fontId="4"/>
  </si>
  <si>
    <t>　算入が終了していること。</t>
    <rPh sb="1" eb="3">
      <t>サンニュウ</t>
    </rPh>
    <rPh sb="4" eb="6">
      <t>シュウリョウ</t>
    </rPh>
    <phoneticPr fontId="4"/>
  </si>
  <si>
    <t>(f)</t>
    <phoneticPr fontId="4"/>
  </si>
  <si>
    <t>７</t>
    <phoneticPr fontId="4"/>
  </si>
  <si>
    <t>(ｱ)</t>
    <phoneticPr fontId="4"/>
  </si>
  <si>
    <t>(ｲ)</t>
    <phoneticPr fontId="4"/>
  </si>
  <si>
    <t>(ｳ)</t>
    <phoneticPr fontId="4"/>
  </si>
  <si>
    <t>(ｴ)</t>
    <phoneticPr fontId="4"/>
  </si>
  <si>
    <t>(ｵ)</t>
    <phoneticPr fontId="4"/>
  </si>
  <si>
    <t>(ｶ)</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</si>
  <si>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</si>
  <si>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</si>
  <si>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</si>
  <si>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</si>
  <si>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</si>
  <si>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</si>
  <si>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</si>
  <si>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</si>
  <si>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</si>
  <si>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(ﾓ)</t>
    <phoneticPr fontId="4"/>
  </si>
  <si>
    <r>
      <t>(ｱ)～</t>
    </r>
    <r>
      <rPr>
        <sz val="9"/>
        <color rgb="FFFF0000"/>
        <rFont val="ＭＳ ゴシック"/>
        <family val="3"/>
        <charset val="128"/>
      </rPr>
      <t>(ﾜ)</t>
    </r>
    <phoneticPr fontId="4"/>
  </si>
  <si>
    <t>(g)</t>
    <phoneticPr fontId="4"/>
  </si>
  <si>
    <t>８</t>
    <phoneticPr fontId="4"/>
  </si>
  <si>
    <t>(h)</t>
    <phoneticPr fontId="4"/>
  </si>
  <si>
    <t>９</t>
    <phoneticPr fontId="4"/>
  </si>
  <si>
    <r>
      <t>(ｱ)～</t>
    </r>
    <r>
      <rPr>
        <sz val="9"/>
        <color rgb="FFFF0000"/>
        <rFont val="ＭＳ ゴシック"/>
        <family val="3"/>
        <charset val="128"/>
      </rPr>
      <t>(ｼ)</t>
    </r>
    <phoneticPr fontId="4"/>
  </si>
  <si>
    <t>(i)</t>
    <phoneticPr fontId="4"/>
  </si>
  <si>
    <t>10</t>
    <phoneticPr fontId="4"/>
  </si>
  <si>
    <t>(学校教育施設等整備事業を除く)に充てた地方債</t>
    <phoneticPr fontId="4"/>
  </si>
  <si>
    <t>(j)</t>
    <phoneticPr fontId="4"/>
  </si>
  <si>
    <t>11</t>
    <phoneticPr fontId="4"/>
  </si>
  <si>
    <t>(ﾂ)</t>
    <phoneticPr fontId="2"/>
  </si>
  <si>
    <t>(k)</t>
    <phoneticPr fontId="4"/>
  </si>
  <si>
    <t>12</t>
    <phoneticPr fontId="4"/>
  </si>
  <si>
    <r>
      <t>の特定天井</t>
    </r>
    <r>
      <rPr>
        <sz val="11"/>
        <color rgb="FFFF0000"/>
        <rFont val="ＭＳ ゴシック"/>
        <family val="3"/>
        <charset val="128"/>
      </rPr>
      <t>分</t>
    </r>
    <r>
      <rPr>
        <sz val="11"/>
        <rFont val="ＭＳ Ｐゴシック"/>
        <family val="3"/>
        <charset val="128"/>
      </rPr>
      <t>)</t>
    </r>
    <r>
      <rPr>
        <sz val="11"/>
        <rFont val="ＭＳ ゴシック"/>
        <family val="3"/>
        <charset val="128"/>
      </rPr>
      <t>に充てた地方債</t>
    </r>
    <rPh sb="1" eb="3">
      <t>トクテイ</t>
    </rPh>
    <rPh sb="3" eb="5">
      <t>テンジョウ</t>
    </rPh>
    <rPh sb="5" eb="6">
      <t>ブン</t>
    </rPh>
    <rPh sb="8" eb="9">
      <t>ア</t>
    </rPh>
    <rPh sb="11" eb="14">
      <t>チホウサイ</t>
    </rPh>
    <phoneticPr fontId="4"/>
  </si>
  <si>
    <t>(l)</t>
    <phoneticPr fontId="4"/>
  </si>
  <si>
    <t>13</t>
    <phoneticPr fontId="4"/>
  </si>
  <si>
    <r>
      <t>の特定天井以外</t>
    </r>
    <r>
      <rPr>
        <sz val="11"/>
        <color rgb="FFFF0000"/>
        <rFont val="ＭＳ ゴシック"/>
        <family val="3"/>
        <charset val="128"/>
      </rPr>
      <t>分</t>
    </r>
    <r>
      <rPr>
        <sz val="11"/>
        <rFont val="ＭＳ Ｐゴシック"/>
        <family val="3"/>
        <charset val="128"/>
      </rPr>
      <t>)</t>
    </r>
    <r>
      <rPr>
        <sz val="11"/>
        <rFont val="ＭＳ ゴシック"/>
        <family val="3"/>
        <charset val="128"/>
      </rPr>
      <t>に充てた地方債</t>
    </r>
    <rPh sb="1" eb="3">
      <t>トクテイ</t>
    </rPh>
    <rPh sb="3" eb="5">
      <t>テンジョウ</t>
    </rPh>
    <rPh sb="5" eb="7">
      <t>イガイ</t>
    </rPh>
    <rPh sb="7" eb="8">
      <t>ブン</t>
    </rPh>
    <rPh sb="10" eb="11">
      <t>ア</t>
    </rPh>
    <rPh sb="13" eb="16">
      <t>チホウサイ</t>
    </rPh>
    <phoneticPr fontId="4"/>
  </si>
  <si>
    <t>(ｱ)～(ｲ)</t>
    <phoneticPr fontId="4"/>
  </si>
  <si>
    <t>(m)</t>
    <phoneticPr fontId="4"/>
  </si>
  <si>
    <t>14</t>
    <phoneticPr fontId="4"/>
  </si>
  <si>
    <r>
      <t>特別支援学校に係る学校教育施設等整備</t>
    </r>
    <r>
      <rPr>
        <sz val="11"/>
        <color rgb="FFFF0000"/>
        <rFont val="ＭＳ ゴシック"/>
        <family val="3"/>
        <charset val="128"/>
      </rPr>
      <t>事業</t>
    </r>
    <r>
      <rPr>
        <sz val="11"/>
        <rFont val="ＭＳ ゴシック"/>
        <family val="3"/>
        <charset val="128"/>
      </rPr>
      <t>（大規模改造（単独）分）</t>
    </r>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0">
      <t>ジギョウ</t>
    </rPh>
    <rPh sb="21" eb="24">
      <t>ダイキボ</t>
    </rPh>
    <rPh sb="24" eb="26">
      <t>カイゾウ</t>
    </rPh>
    <rPh sb="27" eb="29">
      <t>タンドク</t>
    </rPh>
    <rPh sb="30" eb="31">
      <t>ブン</t>
    </rPh>
    <phoneticPr fontId="2"/>
  </si>
  <si>
    <t>(ｳ)</t>
    <phoneticPr fontId="2"/>
  </si>
  <si>
    <t>(ｴ)</t>
    <phoneticPr fontId="2"/>
  </si>
  <si>
    <r>
      <rPr>
        <sz val="9"/>
        <rFont val="ＭＳ ゴシック"/>
        <family val="3"/>
        <charset val="128"/>
      </rPr>
      <t>(ｱ)～</t>
    </r>
    <r>
      <rPr>
        <sz val="9"/>
        <color rgb="FFFF0000"/>
        <rFont val="ＭＳ ゴシック"/>
        <family val="3"/>
        <charset val="128"/>
      </rPr>
      <t>(ｴ)</t>
    </r>
    <phoneticPr fontId="4"/>
  </si>
  <si>
    <t>(n)</t>
    <phoneticPr fontId="4"/>
  </si>
  <si>
    <t>15</t>
    <phoneticPr fontId="4"/>
  </si>
  <si>
    <r>
      <t>特別支援学校に係る学校教育施設等整備</t>
    </r>
    <r>
      <rPr>
        <sz val="11"/>
        <color rgb="FFFF0000"/>
        <rFont val="ＭＳ ゴシック"/>
        <family val="3"/>
        <charset val="128"/>
      </rPr>
      <t>事業</t>
    </r>
    <r>
      <rPr>
        <sz val="11"/>
        <rFont val="ＭＳ ゴシック"/>
        <family val="3"/>
        <charset val="128"/>
      </rPr>
      <t>（大規模改造（補助）分）</t>
    </r>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0">
      <t>ジギョウ</t>
    </rPh>
    <rPh sb="21" eb="24">
      <t>ダイキボ</t>
    </rPh>
    <rPh sb="24" eb="26">
      <t>カイゾウ</t>
    </rPh>
    <rPh sb="27" eb="29">
      <t>ホジョ</t>
    </rPh>
    <rPh sb="30" eb="31">
      <t>ブン</t>
    </rPh>
    <phoneticPr fontId="2"/>
  </si>
  <si>
    <r>
      <rPr>
        <sz val="9"/>
        <rFont val="ＭＳ ゴシック"/>
        <family val="3"/>
        <charset val="128"/>
      </rPr>
      <t>(ｱ)～</t>
    </r>
    <r>
      <rPr>
        <sz val="9"/>
        <color rgb="FFFF0000"/>
        <rFont val="ＭＳ ゴシック"/>
        <family val="3"/>
        <charset val="128"/>
      </rPr>
      <t>(ｴ)</t>
    </r>
    <phoneticPr fontId="4"/>
  </si>
  <si>
    <t>(o)</t>
    <phoneticPr fontId="4"/>
  </si>
  <si>
    <t>16</t>
    <phoneticPr fontId="4"/>
  </si>
  <si>
    <r>
      <t>特別支援学校に係る学校教育施設等整備</t>
    </r>
    <r>
      <rPr>
        <sz val="11"/>
        <color rgb="FFFF0000"/>
        <rFont val="ＭＳ ゴシック"/>
        <family val="3"/>
        <charset val="128"/>
      </rPr>
      <t>事業</t>
    </r>
    <r>
      <rPr>
        <sz val="11"/>
        <rFont val="ＭＳ ゴシック"/>
        <family val="3"/>
        <charset val="128"/>
      </rPr>
      <t>（長寿命化改良（補助）分）</t>
    </r>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0">
      <t>ジギョウ</t>
    </rPh>
    <rPh sb="21" eb="25">
      <t>チョウジュミョウカ</t>
    </rPh>
    <rPh sb="25" eb="27">
      <t>カイリョウ</t>
    </rPh>
    <rPh sb="28" eb="30">
      <t>ホジョ</t>
    </rPh>
    <rPh sb="31" eb="32">
      <t>ブン</t>
    </rPh>
    <phoneticPr fontId="2"/>
  </si>
  <si>
    <t>(p)</t>
    <phoneticPr fontId="4"/>
  </si>
  <si>
    <t>17</t>
    <phoneticPr fontId="4"/>
  </si>
  <si>
    <t>特別支援学校に係る学校教育施設等整備事業（補強事業分）に充てた地方債</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0">
      <t>ジギョウ</t>
    </rPh>
    <rPh sb="21" eb="23">
      <t>ホキョウ</t>
    </rPh>
    <rPh sb="23" eb="25">
      <t>ジギョウ</t>
    </rPh>
    <rPh sb="25" eb="26">
      <t>ブン</t>
    </rPh>
    <rPh sb="28" eb="29">
      <t>ア</t>
    </rPh>
    <rPh sb="31" eb="34">
      <t>チホウサイ</t>
    </rPh>
    <phoneticPr fontId="2"/>
  </si>
  <si>
    <t>(q)</t>
    <phoneticPr fontId="4"/>
  </si>
  <si>
    <t>18</t>
    <phoneticPr fontId="4"/>
  </si>
  <si>
    <t>特別支援学校に係る学校教育施設等整備事業（防災機能強化事業分）に</t>
    <rPh sb="0" eb="2">
      <t>トクベツ</t>
    </rPh>
    <rPh sb="2" eb="4">
      <t>シエン</t>
    </rPh>
    <rPh sb="4" eb="6">
      <t>ガッコウ</t>
    </rPh>
    <rPh sb="7" eb="8">
      <t>カカ</t>
    </rPh>
    <rPh sb="9" eb="11">
      <t>ガッコウ</t>
    </rPh>
    <rPh sb="11" eb="13">
      <t>キョウイク</t>
    </rPh>
    <rPh sb="13" eb="15">
      <t>シセツ</t>
    </rPh>
    <rPh sb="15" eb="16">
      <t>トウ</t>
    </rPh>
    <rPh sb="16" eb="18">
      <t>セイビ</t>
    </rPh>
    <rPh sb="18" eb="20">
      <t>ジギョウ</t>
    </rPh>
    <rPh sb="21" eb="23">
      <t>ボウサイ</t>
    </rPh>
    <rPh sb="23" eb="25">
      <t>キノウ</t>
    </rPh>
    <rPh sb="25" eb="27">
      <t>キョウカ</t>
    </rPh>
    <rPh sb="27" eb="29">
      <t>ジギョウ</t>
    </rPh>
    <rPh sb="29" eb="30">
      <t>ブン</t>
    </rPh>
    <phoneticPr fontId="2"/>
  </si>
  <si>
    <t>充てた地方債</t>
    <rPh sb="3" eb="6">
      <t>チホウサイ</t>
    </rPh>
    <phoneticPr fontId="4"/>
  </si>
  <si>
    <t>(r)</t>
    <phoneticPr fontId="4"/>
  </si>
  <si>
    <r>
      <t>(ｱ)～</t>
    </r>
    <r>
      <rPr>
        <sz val="9"/>
        <color rgb="FFFF0000"/>
        <rFont val="ＭＳ ゴシック"/>
        <family val="3"/>
        <charset val="128"/>
      </rPr>
      <t>(ﾏ)</t>
    </r>
    <phoneticPr fontId="4"/>
  </si>
  <si>
    <t>(s)</t>
    <phoneticPr fontId="4"/>
  </si>
  <si>
    <t>(t)</t>
    <phoneticPr fontId="4"/>
  </si>
  <si>
    <t>(u)</t>
    <phoneticPr fontId="4"/>
  </si>
  <si>
    <t>22</t>
    <phoneticPr fontId="4"/>
  </si>
  <si>
    <r>
      <rPr>
        <sz val="11"/>
        <color rgb="FFFF0000"/>
        <rFont val="ＭＳ ゴシック"/>
        <family val="3"/>
        <charset val="128"/>
      </rPr>
      <t>30</t>
    </r>
    <r>
      <rPr>
        <sz val="11"/>
        <rFont val="ＭＳ ゴシック"/>
        <family val="3"/>
        <charset val="128"/>
      </rPr>
      <t>年度末地方債残高</t>
    </r>
    <phoneticPr fontId="4"/>
  </si>
  <si>
    <t>(v)</t>
    <phoneticPr fontId="4"/>
  </si>
  <si>
    <t>23</t>
    <phoneticPr fontId="4"/>
  </si>
  <si>
    <t>附表１の(⑧)</t>
    <phoneticPr fontId="4"/>
  </si>
  <si>
    <t>(w)</t>
    <phoneticPr fontId="4"/>
  </si>
  <si>
    <r>
      <t>(a)～</t>
    </r>
    <r>
      <rPr>
        <sz val="9"/>
        <color rgb="FFFF0000"/>
        <rFont val="ＭＳ ゴシック"/>
        <family val="3"/>
        <charset val="128"/>
      </rPr>
      <t>(w)</t>
    </r>
    <phoneticPr fontId="4"/>
  </si>
  <si>
    <t>(H)</t>
    <phoneticPr fontId="4"/>
  </si>
  <si>
    <t>(ﾖ)</t>
    <phoneticPr fontId="2"/>
  </si>
  <si>
    <t>１　①は「平成30年度の地方公営企業繰出金について」（平成30年４月２日付け総財公第71号）第１</t>
    <phoneticPr fontId="2"/>
  </si>
  <si>
    <t>　において「水道水源開発施設整備費補助金」の対象となった事業が該当するものであること。</t>
    <phoneticPr fontId="2"/>
  </si>
  <si>
    <t>２　（Ｄ）欄は（Ｂ）×7/30×（Ｃ）/（Ａ）の算式により算出し記入すること。ただし、事業施行年度が</t>
    <phoneticPr fontId="2"/>
  </si>
  <si>
    <t>３　②は、「平成30年度の地方公営企業繰出金について」（平成30年４月２日付け総財公第71号）</t>
    <phoneticPr fontId="2"/>
  </si>
  <si>
    <t>５　③は、「平成30年度の地方公営企業繰出金について」（平成30年４月２日付け総財公第71号）</t>
    <phoneticPr fontId="2"/>
  </si>
  <si>
    <t>７　④は、「平成30年度の地方公営企業繰出金について」（平成30年４月２日付け総財公第71号）</t>
    <phoneticPr fontId="2"/>
  </si>
  <si>
    <t>①水源開発対策に係る企業債Ｈ30年度末現在高</t>
    <rPh sb="1" eb="3">
      <t>スイゲン</t>
    </rPh>
    <rPh sb="3" eb="5">
      <t>カイハツ</t>
    </rPh>
    <rPh sb="5" eb="7">
      <t>タイサク</t>
    </rPh>
    <rPh sb="8" eb="9">
      <t>カカ</t>
    </rPh>
    <rPh sb="10" eb="13">
      <t>キギョウサイ</t>
    </rPh>
    <phoneticPr fontId="2"/>
  </si>
  <si>
    <t>に係る平成30年度末地方債残高</t>
    <phoneticPr fontId="2"/>
  </si>
  <si>
    <t>（Ｄ）のうち</t>
    <phoneticPr fontId="2"/>
  </si>
  <si>
    <t>（Ｄ）－（Ｅ）</t>
    <phoneticPr fontId="2"/>
  </si>
  <si>
    <t>（Ａ）</t>
    <phoneticPr fontId="2"/>
  </si>
  <si>
    <t>（Ｂ）</t>
    <phoneticPr fontId="2"/>
  </si>
  <si>
    <t>（Ｃ）</t>
    <phoneticPr fontId="2"/>
  </si>
  <si>
    <t>（Ｄ）</t>
    <phoneticPr fontId="2"/>
  </si>
  <si>
    <t>（Ｅ）</t>
    <phoneticPr fontId="2"/>
  </si>
  <si>
    <t>（Ｆ）</t>
    <phoneticPr fontId="2"/>
  </si>
  <si>
    <t>②広域化対策企業債Ｈ30年度末現在高</t>
    <rPh sb="1" eb="4">
      <t>コウイキカ</t>
    </rPh>
    <rPh sb="4" eb="6">
      <t>タイサク</t>
    </rPh>
    <rPh sb="6" eb="9">
      <t>キギョウサイ</t>
    </rPh>
    <phoneticPr fontId="2"/>
  </si>
  <si>
    <t>（Ｊ）のうち</t>
    <phoneticPr fontId="2"/>
  </si>
  <si>
    <t>（Ｊ）－（Ｋ）</t>
    <phoneticPr fontId="2"/>
  </si>
  <si>
    <t>（Ｇ）</t>
    <phoneticPr fontId="2"/>
  </si>
  <si>
    <t>（Ｈ）</t>
    <phoneticPr fontId="2"/>
  </si>
  <si>
    <t>（Ｉ）</t>
    <phoneticPr fontId="2"/>
  </si>
  <si>
    <t>（Ｊ）</t>
    <phoneticPr fontId="2"/>
  </si>
  <si>
    <t>（Ｋ）</t>
    <phoneticPr fontId="2"/>
  </si>
  <si>
    <t>（Ｌ）</t>
    <phoneticPr fontId="2"/>
  </si>
  <si>
    <t>③病院事業建設費負担　企業債（平成3年度～平成13年度許可）Ｈ30年度末現在高</t>
    <rPh sb="1" eb="3">
      <t>ビョウイン</t>
    </rPh>
    <rPh sb="3" eb="5">
      <t>ジギョウ</t>
    </rPh>
    <rPh sb="5" eb="8">
      <t>ケンセツヒ</t>
    </rPh>
    <rPh sb="8" eb="10">
      <t>フタン</t>
    </rPh>
    <rPh sb="11" eb="14">
      <t>キギョウサイ</t>
    </rPh>
    <rPh sb="15" eb="17">
      <t>ヘイセイ</t>
    </rPh>
    <rPh sb="18" eb="20">
      <t>ネンド</t>
    </rPh>
    <rPh sb="21" eb="23">
      <t>ヘイセイ</t>
    </rPh>
    <rPh sb="25" eb="27">
      <t>ネンド</t>
    </rPh>
    <rPh sb="27" eb="29">
      <t>キョカ</t>
    </rPh>
    <phoneticPr fontId="2"/>
  </si>
  <si>
    <t>（Ｍ）×2/3</t>
    <phoneticPr fontId="2"/>
  </si>
  <si>
    <t>（Ｍ）</t>
    <phoneticPr fontId="2"/>
  </si>
  <si>
    <t>（Ｎ）</t>
    <phoneticPr fontId="2"/>
  </si>
  <si>
    <t>（Ｏ）</t>
    <phoneticPr fontId="2"/>
  </si>
  <si>
    <t>④病院事業建設費負担　企業債（平成１４年度許可）Ｈ30年度末現在高</t>
    <rPh sb="1" eb="3">
      <t>ビョウイン</t>
    </rPh>
    <rPh sb="3" eb="5">
      <t>ジギョウ</t>
    </rPh>
    <rPh sb="5" eb="8">
      <t>ケンセツヒ</t>
    </rPh>
    <rPh sb="8" eb="10">
      <t>フタン</t>
    </rPh>
    <rPh sb="11" eb="14">
      <t>キギョウサイ</t>
    </rPh>
    <rPh sb="15" eb="17">
      <t>ヘイセイ</t>
    </rPh>
    <rPh sb="19" eb="21">
      <t>ネンド</t>
    </rPh>
    <rPh sb="21" eb="23">
      <t>キョカ</t>
    </rPh>
    <phoneticPr fontId="2"/>
  </si>
  <si>
    <t>（Ｐ）×2/3</t>
    <phoneticPr fontId="2"/>
  </si>
  <si>
    <t>（Ｐ）</t>
    <phoneticPr fontId="2"/>
  </si>
  <si>
    <t>（Ｑ）</t>
    <phoneticPr fontId="2"/>
  </si>
  <si>
    <t>（Ｒ）</t>
    <phoneticPr fontId="2"/>
  </si>
  <si>
    <t>*</t>
    <phoneticPr fontId="4"/>
  </si>
  <si>
    <t>=</t>
    <phoneticPr fontId="4"/>
  </si>
  <si>
    <t>(a)</t>
    <phoneticPr fontId="4"/>
  </si>
  <si>
    <t>*</t>
    <phoneticPr fontId="2"/>
  </si>
  <si>
    <r>
      <t>一般会計出資債（11年度以前許可債）に係る</t>
    </r>
    <r>
      <rPr>
        <sz val="11"/>
        <color rgb="FFFF0000"/>
        <rFont val="ＭＳ ゴシック"/>
        <family val="3"/>
        <charset val="128"/>
      </rPr>
      <t>30</t>
    </r>
    <r>
      <rPr>
        <sz val="11"/>
        <rFont val="ＭＳ ゴシック"/>
        <family val="3"/>
        <charset val="128"/>
      </rPr>
      <t>年度末地方債残高（高度浄水施設整備、老朽管更新、上水道未普及地域解消事業及び上水道安全対策事業を含む。）</t>
    </r>
    <rPh sb="0" eb="2">
      <t>イッパン</t>
    </rPh>
    <rPh sb="2" eb="4">
      <t>カイケイ</t>
    </rPh>
    <rPh sb="4" eb="6">
      <t>シュッシ</t>
    </rPh>
    <rPh sb="6" eb="7">
      <t>サイ</t>
    </rPh>
    <rPh sb="10" eb="12">
      <t>ネンド</t>
    </rPh>
    <rPh sb="12" eb="14">
      <t>イゼン</t>
    </rPh>
    <rPh sb="14" eb="16">
      <t>キョカ</t>
    </rPh>
    <rPh sb="16" eb="17">
      <t>サイ</t>
    </rPh>
    <rPh sb="19" eb="20">
      <t>カカ</t>
    </rPh>
    <rPh sb="23" eb="25">
      <t>ネンド</t>
    </rPh>
    <rPh sb="25" eb="26">
      <t>マツ</t>
    </rPh>
    <rPh sb="26" eb="29">
      <t>チホウサイ</t>
    </rPh>
    <rPh sb="29" eb="31">
      <t>ザンダカ</t>
    </rPh>
    <rPh sb="32" eb="34">
      <t>コウド</t>
    </rPh>
    <rPh sb="34" eb="36">
      <t>ジョウスイ</t>
    </rPh>
    <rPh sb="36" eb="38">
      <t>シセツ</t>
    </rPh>
    <rPh sb="38" eb="40">
      <t>セイビ</t>
    </rPh>
    <rPh sb="41" eb="43">
      <t>ロウキュウ</t>
    </rPh>
    <rPh sb="43" eb="44">
      <t>カン</t>
    </rPh>
    <rPh sb="44" eb="46">
      <t>コウシン</t>
    </rPh>
    <rPh sb="47" eb="50">
      <t>ジョウスイドウ</t>
    </rPh>
    <rPh sb="50" eb="53">
      <t>ミフキュウ</t>
    </rPh>
    <rPh sb="53" eb="55">
      <t>チイキ</t>
    </rPh>
    <rPh sb="55" eb="57">
      <t>カイショウ</t>
    </rPh>
    <rPh sb="57" eb="59">
      <t>ジギョウ</t>
    </rPh>
    <rPh sb="59" eb="60">
      <t>オヨ</t>
    </rPh>
    <rPh sb="61" eb="63">
      <t>ジョウスイ</t>
    </rPh>
    <rPh sb="63" eb="64">
      <t>ミチ</t>
    </rPh>
    <rPh sb="64" eb="66">
      <t>アンゼン</t>
    </rPh>
    <rPh sb="66" eb="68">
      <t>タイサク</t>
    </rPh>
    <rPh sb="68" eb="70">
      <t>ジギョウ</t>
    </rPh>
    <rPh sb="71" eb="72">
      <t>フク</t>
    </rPh>
    <phoneticPr fontId="4"/>
  </si>
  <si>
    <t>(ﾎ)</t>
    <phoneticPr fontId="2"/>
  </si>
  <si>
    <t>(ﾏ)</t>
    <phoneticPr fontId="2"/>
  </si>
  <si>
    <r>
      <rPr>
        <sz val="9"/>
        <color rgb="FFFF0000"/>
        <rFont val="ＭＳ ゴシック"/>
        <family val="3"/>
        <charset val="128"/>
      </rPr>
      <t>30</t>
    </r>
    <r>
      <rPr>
        <sz val="9"/>
        <rFont val="ＭＳ ゴシック"/>
        <family val="3"/>
        <charset val="128"/>
      </rPr>
      <t>年度</t>
    </r>
    <rPh sb="2" eb="4">
      <t>ネンド</t>
    </rPh>
    <phoneticPr fontId="4"/>
  </si>
  <si>
    <t>(ﾑ)</t>
    <phoneticPr fontId="2"/>
  </si>
  <si>
    <r>
      <t>簡易水道事業債（11年度以前許可債）に係る</t>
    </r>
    <r>
      <rPr>
        <sz val="10"/>
        <color rgb="FFFF0000"/>
        <rFont val="ＭＳ ゴシック"/>
        <family val="3"/>
        <charset val="128"/>
      </rPr>
      <t>30</t>
    </r>
    <r>
      <rPr>
        <sz val="10"/>
        <rFont val="ＭＳ ゴシック"/>
        <family val="3"/>
        <charset val="128"/>
      </rPr>
      <t>年度末地方債残高（統合水道分及び未普及解消緊急事業を含み、未普及解消緊急事業上乗せ分を除く）</t>
    </r>
    <rPh sb="49" eb="50">
      <t>フク</t>
    </rPh>
    <rPh sb="66" eb="67">
      <t>ノゾ</t>
    </rPh>
    <phoneticPr fontId="4"/>
  </si>
  <si>
    <t>*</t>
    <phoneticPr fontId="4"/>
  </si>
  <si>
    <t>=</t>
    <phoneticPr fontId="4"/>
  </si>
  <si>
    <t>(e)</t>
    <phoneticPr fontId="4"/>
  </si>
  <si>
    <t>*</t>
    <phoneticPr fontId="2"/>
  </si>
  <si>
    <t>②</t>
    <phoneticPr fontId="4"/>
  </si>
  <si>
    <r>
      <t>簡易水道事業債（11年度以前許可債）に係る</t>
    </r>
    <r>
      <rPr>
        <sz val="10"/>
        <color rgb="FFFF0000"/>
        <rFont val="ＭＳ ゴシック"/>
        <family val="3"/>
        <charset val="128"/>
      </rPr>
      <t>30</t>
    </r>
    <r>
      <rPr>
        <sz val="10"/>
        <rFont val="ＭＳ ゴシック"/>
        <family val="3"/>
        <charset val="128"/>
      </rPr>
      <t>年度末地方債残高（未普及解消緊急事業上乗せ分のみ）</t>
    </r>
    <phoneticPr fontId="4"/>
  </si>
  <si>
    <t>(f)</t>
    <phoneticPr fontId="4"/>
  </si>
  <si>
    <t>４</t>
    <phoneticPr fontId="4"/>
  </si>
  <si>
    <t>(千円未満四捨五入）</t>
    <phoneticPr fontId="4"/>
  </si>
  <si>
    <t>①統合水道分及び未普及解消緊急事業を含み、未普及解消緊急事業上乗せ分を除く</t>
    <phoneticPr fontId="4"/>
  </si>
  <si>
    <t>(ｱ)</t>
    <phoneticPr fontId="4"/>
  </si>
  <si>
    <t>②未普及解消緊急事業上乗せ分のみ</t>
    <phoneticPr fontId="4"/>
  </si>
  <si>
    <t>(ｲ)</t>
    <phoneticPr fontId="4"/>
  </si>
  <si>
    <t>(ｳ)</t>
    <phoneticPr fontId="4"/>
  </si>
  <si>
    <t>(ｴ)</t>
    <phoneticPr fontId="4"/>
  </si>
  <si>
    <t>(ｵ)</t>
    <phoneticPr fontId="4"/>
  </si>
  <si>
    <t>(ｶ)</t>
    <phoneticPr fontId="4"/>
  </si>
  <si>
    <t>①</t>
    <phoneticPr fontId="4"/>
  </si>
  <si>
    <t>(ｷ)</t>
    <phoneticPr fontId="4"/>
  </si>
  <si>
    <t>(ｸ)</t>
    <phoneticPr fontId="4"/>
  </si>
  <si>
    <t>(ｹ)</t>
    <phoneticPr fontId="4"/>
  </si>
  <si>
    <t>(ｺ)</t>
    <phoneticPr fontId="4"/>
  </si>
  <si>
    <t>(ｻ)</t>
    <phoneticPr fontId="4"/>
  </si>
  <si>
    <t>(ｼ)</t>
    <phoneticPr fontId="4"/>
  </si>
  <si>
    <t>(ｽ)</t>
    <phoneticPr fontId="4"/>
  </si>
  <si>
    <t>(ｾ)</t>
    <phoneticPr fontId="4"/>
  </si>
  <si>
    <t>(ｿ)</t>
    <phoneticPr fontId="4"/>
  </si>
  <si>
    <t>(ﾀ)</t>
    <phoneticPr fontId="4"/>
  </si>
  <si>
    <t>(ﾁ)</t>
    <phoneticPr fontId="4"/>
  </si>
  <si>
    <t>(ﾂ)</t>
    <phoneticPr fontId="4"/>
  </si>
  <si>
    <t>(ﾄ)</t>
    <phoneticPr fontId="4"/>
  </si>
  <si>
    <t>(ﾅ)</t>
    <phoneticPr fontId="4"/>
  </si>
  <si>
    <t>(ﾆ)</t>
    <phoneticPr fontId="4"/>
  </si>
  <si>
    <t>(ﾇ)</t>
    <phoneticPr fontId="4"/>
  </si>
  <si>
    <t>(ﾈ)</t>
    <phoneticPr fontId="4"/>
  </si>
  <si>
    <t>(ﾉ)</t>
    <phoneticPr fontId="4"/>
  </si>
  <si>
    <t>(ﾊ)</t>
    <phoneticPr fontId="4"/>
  </si>
  <si>
    <t>(g)</t>
    <phoneticPr fontId="4"/>
  </si>
  <si>
    <t>５</t>
    <phoneticPr fontId="4"/>
  </si>
  <si>
    <r>
      <t>病院事業債（災害拠点上乗せ分を含む）(13年度以前許可債)に係る</t>
    </r>
    <r>
      <rPr>
        <sz val="11"/>
        <color rgb="FFFF0000"/>
        <rFont val="ＭＳ ゴシック"/>
        <family val="3"/>
        <charset val="128"/>
      </rPr>
      <t>30</t>
    </r>
    <r>
      <rPr>
        <sz val="11"/>
        <rFont val="ＭＳ ゴシック"/>
        <family val="3"/>
        <charset val="128"/>
      </rPr>
      <t>年度末地方債残高
（附表（</t>
    </r>
    <r>
      <rPr>
        <sz val="11"/>
        <rFont val="ＭＳ Ｐゴシック"/>
        <family val="3"/>
        <charset val="128"/>
      </rPr>
      <t>O</t>
    </r>
    <r>
      <rPr>
        <sz val="11"/>
        <rFont val="ＭＳ ゴシック"/>
        <family val="3"/>
        <charset val="128"/>
      </rPr>
      <t>）参照）</t>
    </r>
    <rPh sb="0" eb="2">
      <t>ビョウイン</t>
    </rPh>
    <rPh sb="2" eb="5">
      <t>ジギョウサイ</t>
    </rPh>
    <rPh sb="6" eb="8">
      <t>サイガイ</t>
    </rPh>
    <rPh sb="8" eb="10">
      <t>キョテン</t>
    </rPh>
    <rPh sb="10" eb="12">
      <t>ウワノ</t>
    </rPh>
    <rPh sb="13" eb="14">
      <t>ブン</t>
    </rPh>
    <rPh sb="15" eb="16">
      <t>フク</t>
    </rPh>
    <rPh sb="44" eb="46">
      <t>フヒョウ</t>
    </rPh>
    <rPh sb="49" eb="51">
      <t>サンショウ</t>
    </rPh>
    <phoneticPr fontId="4"/>
  </si>
  <si>
    <t>(h)</t>
    <phoneticPr fontId="4"/>
  </si>
  <si>
    <r>
      <t>病院事業債（災害拠点上乗せ分を含む）(14年度許可債)に係る</t>
    </r>
    <r>
      <rPr>
        <sz val="11"/>
        <color rgb="FFFF0000"/>
        <rFont val="ＭＳ ゴシック"/>
        <family val="3"/>
        <charset val="128"/>
      </rPr>
      <t>30</t>
    </r>
    <r>
      <rPr>
        <sz val="11"/>
        <rFont val="ＭＳ ゴシック"/>
        <family val="3"/>
        <charset val="128"/>
      </rPr>
      <t>年度末地方債残高
（附表（</t>
    </r>
    <r>
      <rPr>
        <sz val="11"/>
        <rFont val="ＭＳ Ｐゴシック"/>
        <family val="3"/>
        <charset val="128"/>
      </rPr>
      <t>R</t>
    </r>
    <r>
      <rPr>
        <sz val="11"/>
        <rFont val="ＭＳ ゴシック"/>
        <family val="3"/>
        <charset val="128"/>
      </rPr>
      <t>）参照）</t>
    </r>
    <rPh sb="0" eb="2">
      <t>ビョウイン</t>
    </rPh>
    <rPh sb="2" eb="5">
      <t>ジギョウサイ</t>
    </rPh>
    <rPh sb="6" eb="8">
      <t>サイガイ</t>
    </rPh>
    <rPh sb="8" eb="10">
      <t>キョテン</t>
    </rPh>
    <rPh sb="10" eb="12">
      <t>ウワノ</t>
    </rPh>
    <rPh sb="13" eb="14">
      <t>ブン</t>
    </rPh>
    <rPh sb="15" eb="16">
      <t>フク</t>
    </rPh>
    <rPh sb="42" eb="44">
      <t>フヒョウ</t>
    </rPh>
    <rPh sb="47" eb="49">
      <t>サンショウ</t>
    </rPh>
    <phoneticPr fontId="4"/>
  </si>
  <si>
    <t>(千円未満四捨五入）</t>
    <phoneticPr fontId="4"/>
  </si>
  <si>
    <t>(</t>
    <phoneticPr fontId="24"/>
  </si>
  <si>
    <t>)</t>
    <phoneticPr fontId="24"/>
  </si>
  <si>
    <t>*</t>
    <phoneticPr fontId="4"/>
  </si>
  <si>
    <t>=</t>
    <phoneticPr fontId="4"/>
  </si>
  <si>
    <t>ｱ</t>
    <phoneticPr fontId="24"/>
  </si>
  <si>
    <t>ｲ</t>
    <phoneticPr fontId="24"/>
  </si>
  <si>
    <t>ｳ</t>
    <phoneticPr fontId="24"/>
  </si>
  <si>
    <t>ｴ</t>
    <phoneticPr fontId="24"/>
  </si>
  <si>
    <t>ｵ</t>
    <phoneticPr fontId="24"/>
  </si>
  <si>
    <t>ｶ</t>
    <phoneticPr fontId="24"/>
  </si>
  <si>
    <t>ｷ</t>
    <phoneticPr fontId="24"/>
  </si>
  <si>
    <t>ｸ</t>
    <phoneticPr fontId="24"/>
  </si>
  <si>
    <t>ｹ</t>
    <phoneticPr fontId="24"/>
  </si>
  <si>
    <t>ｺ</t>
    <phoneticPr fontId="24"/>
  </si>
  <si>
    <t>ｻ</t>
    <phoneticPr fontId="24"/>
  </si>
  <si>
    <t>ｼ</t>
    <phoneticPr fontId="24"/>
  </si>
  <si>
    <t>ｽ</t>
    <phoneticPr fontId="24"/>
  </si>
  <si>
    <t>ｾ</t>
    <phoneticPr fontId="24"/>
  </si>
  <si>
    <t>ｿ</t>
    <phoneticPr fontId="24"/>
  </si>
  <si>
    <t>ﾀ</t>
    <phoneticPr fontId="24"/>
  </si>
  <si>
    <t>ﾁ</t>
    <phoneticPr fontId="24"/>
  </si>
  <si>
    <t>ﾂ</t>
    <phoneticPr fontId="24"/>
  </si>
  <si>
    <t>ﾃ</t>
    <phoneticPr fontId="24"/>
  </si>
  <si>
    <t>ﾄ</t>
    <phoneticPr fontId="24"/>
  </si>
  <si>
    <t>ﾅ</t>
    <phoneticPr fontId="24"/>
  </si>
  <si>
    <t>ﾆ</t>
    <phoneticPr fontId="24"/>
  </si>
  <si>
    <t>ﾇ</t>
    <phoneticPr fontId="24"/>
  </si>
  <si>
    <t>ﾈ</t>
    <phoneticPr fontId="24"/>
  </si>
  <si>
    <t>ﾉ</t>
    <phoneticPr fontId="24"/>
  </si>
  <si>
    <t>ﾊ</t>
    <phoneticPr fontId="24"/>
  </si>
  <si>
    <t>ﾋ</t>
    <phoneticPr fontId="24"/>
  </si>
  <si>
    <t>ﾌ</t>
    <phoneticPr fontId="24"/>
  </si>
  <si>
    <t>ﾍ</t>
    <phoneticPr fontId="24"/>
  </si>
  <si>
    <t>ﾎ</t>
    <phoneticPr fontId="24"/>
  </si>
  <si>
    <t>ﾏ</t>
    <phoneticPr fontId="24"/>
  </si>
  <si>
    <t>ﾐ</t>
    <phoneticPr fontId="24"/>
  </si>
  <si>
    <t>ﾑ</t>
    <phoneticPr fontId="24"/>
  </si>
  <si>
    <t>ﾒ</t>
    <phoneticPr fontId="24"/>
  </si>
  <si>
    <t>ﾓ</t>
    <phoneticPr fontId="24"/>
  </si>
  <si>
    <t>ﾔ</t>
    <phoneticPr fontId="24"/>
  </si>
  <si>
    <t>ﾕ</t>
    <phoneticPr fontId="24"/>
  </si>
  <si>
    <t>*</t>
    <phoneticPr fontId="4"/>
  </si>
  <si>
    <t>=</t>
    <phoneticPr fontId="4"/>
  </si>
  <si>
    <t>ﾖ</t>
    <phoneticPr fontId="24"/>
  </si>
  <si>
    <t>ﾗ</t>
    <phoneticPr fontId="24"/>
  </si>
  <si>
    <t>ﾘ</t>
    <phoneticPr fontId="24"/>
  </si>
  <si>
    <t>ﾙ</t>
    <phoneticPr fontId="24"/>
  </si>
  <si>
    <t>ﾚ</t>
    <phoneticPr fontId="24"/>
  </si>
  <si>
    <t>ﾛ</t>
    <phoneticPr fontId="24"/>
  </si>
  <si>
    <t>ﾜ</t>
    <phoneticPr fontId="24"/>
  </si>
  <si>
    <t>ｦ</t>
    <phoneticPr fontId="24"/>
  </si>
  <si>
    <t>ﾝ</t>
    <phoneticPr fontId="24"/>
  </si>
  <si>
    <t>ｱ</t>
    <phoneticPr fontId="24"/>
  </si>
  <si>
    <t>ｲ</t>
    <phoneticPr fontId="24"/>
  </si>
  <si>
    <t>ｱ</t>
    <phoneticPr fontId="24"/>
  </si>
  <si>
    <t>ｶ</t>
    <phoneticPr fontId="24"/>
  </si>
  <si>
    <t>６</t>
    <phoneticPr fontId="4"/>
  </si>
  <si>
    <t>ｲ</t>
    <phoneticPr fontId="24"/>
  </si>
  <si>
    <t>６</t>
    <phoneticPr fontId="4"/>
  </si>
  <si>
    <t>*</t>
    <phoneticPr fontId="4"/>
  </si>
  <si>
    <t>=</t>
    <phoneticPr fontId="4"/>
  </si>
  <si>
    <t>ｲ</t>
    <phoneticPr fontId="2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</si>
  <si>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</si>
  <si>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</si>
  <si>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</si>
  <si>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</si>
  <si>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</si>
  <si>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</si>
  <si>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</si>
  <si>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</si>
  <si>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</si>
  <si>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</si>
  <si>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</si>
  <si>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</si>
  <si>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ｦ</t>
    <phoneticPr fontId="24"/>
  </si>
  <si>
    <t>ｴ</t>
    <phoneticPr fontId="24"/>
  </si>
  <si>
    <t>ｴ</t>
    <phoneticPr fontId="24"/>
  </si>
  <si>
    <r>
      <rPr>
        <sz val="9"/>
        <color rgb="FFFF0000"/>
        <rFont val="ＭＳ ゴシック"/>
        <family val="3"/>
        <charset val="128"/>
      </rPr>
      <t>30</t>
    </r>
    <r>
      <rPr>
        <sz val="9"/>
        <rFont val="ＭＳ ゴシック"/>
        <family val="3"/>
        <charset val="128"/>
      </rPr>
      <t xml:space="preserve">年度
</t>
    </r>
    <r>
      <rPr>
        <sz val="6"/>
        <rFont val="ＭＳ ゴシック"/>
        <family val="3"/>
        <charset val="128"/>
      </rPr>
      <t>（市場公募団体）</t>
    </r>
    <rPh sb="6" eb="8">
      <t>シジョウ</t>
    </rPh>
    <rPh sb="8" eb="10">
      <t>コウボ</t>
    </rPh>
    <rPh sb="10" eb="12">
      <t>ダンタイ</t>
    </rPh>
    <phoneticPr fontId="24"/>
  </si>
  <si>
    <t>ﾀ</t>
    <phoneticPr fontId="2"/>
  </si>
  <si>
    <t>ﾁ</t>
    <phoneticPr fontId="2"/>
  </si>
  <si>
    <t>ﾂ</t>
    <phoneticPr fontId="2"/>
  </si>
  <si>
    <t>ﾃ</t>
    <phoneticPr fontId="2"/>
  </si>
  <si>
    <t>ﾄ</t>
    <phoneticPr fontId="2"/>
  </si>
  <si>
    <t>ﾅ</t>
    <phoneticPr fontId="2"/>
  </si>
  <si>
    <t>ﾆ</t>
    <phoneticPr fontId="2"/>
  </si>
  <si>
    <t>ﾇ</t>
    <phoneticPr fontId="2"/>
  </si>
  <si>
    <t>ﾈ</t>
    <phoneticPr fontId="2"/>
  </si>
  <si>
    <t>ｴ</t>
    <phoneticPr fontId="24"/>
  </si>
  <si>
    <t>ﾉ</t>
    <phoneticPr fontId="2"/>
  </si>
  <si>
    <r>
      <rPr>
        <sz val="9"/>
        <color rgb="FFFF0000"/>
        <rFont val="ＭＳ ゴシック"/>
        <family val="3"/>
        <charset val="128"/>
      </rPr>
      <t>30</t>
    </r>
    <r>
      <rPr>
        <sz val="9"/>
        <rFont val="ＭＳ ゴシック"/>
        <family val="3"/>
        <charset val="128"/>
      </rPr>
      <t xml:space="preserve">年度
</t>
    </r>
    <r>
      <rPr>
        <sz val="6"/>
        <rFont val="ＭＳ ゴシック"/>
        <family val="3"/>
        <charset val="128"/>
      </rPr>
      <t>（その他の市町村）</t>
    </r>
    <phoneticPr fontId="24"/>
  </si>
  <si>
    <t>*</t>
    <phoneticPr fontId="4"/>
  </si>
  <si>
    <t>=</t>
    <phoneticPr fontId="4"/>
  </si>
  <si>
    <t>ｴ</t>
    <phoneticPr fontId="24"/>
  </si>
  <si>
    <t>ﾋ</t>
    <phoneticPr fontId="2"/>
  </si>
  <si>
    <t>ﾋ</t>
    <phoneticPr fontId="2"/>
  </si>
  <si>
    <t>*</t>
    <phoneticPr fontId="4"/>
  </si>
  <si>
    <t>=</t>
    <phoneticPr fontId="4"/>
  </si>
  <si>
    <t>ﾌ</t>
    <phoneticPr fontId="2"/>
  </si>
  <si>
    <t>ﾍ</t>
    <phoneticPr fontId="2"/>
  </si>
  <si>
    <t>ｴ</t>
    <phoneticPr fontId="24"/>
  </si>
  <si>
    <t>ﾏ</t>
    <phoneticPr fontId="2"/>
  </si>
  <si>
    <t>ﾏ</t>
    <phoneticPr fontId="2"/>
  </si>
  <si>
    <t>*</t>
    <phoneticPr fontId="4"/>
  </si>
  <si>
    <t>=</t>
    <phoneticPr fontId="4"/>
  </si>
  <si>
    <t>ﾐ</t>
    <phoneticPr fontId="2"/>
  </si>
  <si>
    <t>ﾑ</t>
    <phoneticPr fontId="2"/>
  </si>
  <si>
    <t>ﾒ</t>
    <phoneticPr fontId="2"/>
  </si>
  <si>
    <t>ﾓ</t>
    <phoneticPr fontId="2"/>
  </si>
  <si>
    <t>(ｱ)～(ｴﾓ)</t>
    <phoneticPr fontId="4"/>
  </si>
  <si>
    <t>(j)</t>
    <phoneticPr fontId="4"/>
  </si>
  <si>
    <t>*</t>
    <phoneticPr fontId="2"/>
  </si>
  <si>
    <t>*</t>
    <phoneticPr fontId="4"/>
  </si>
  <si>
    <t>=</t>
    <phoneticPr fontId="4"/>
  </si>
  <si>
    <t>ｱ</t>
    <phoneticPr fontId="24"/>
  </si>
  <si>
    <t>ｶ</t>
    <phoneticPr fontId="24"/>
  </si>
  <si>
    <t>ｸ</t>
    <phoneticPr fontId="2"/>
  </si>
  <si>
    <t>ｹ</t>
    <phoneticPr fontId="2"/>
  </si>
  <si>
    <t>ｺ</t>
    <phoneticPr fontId="2"/>
  </si>
  <si>
    <t>ﾇ</t>
    <phoneticPr fontId="24"/>
  </si>
  <si>
    <t>ﾈ</t>
    <phoneticPr fontId="24"/>
  </si>
  <si>
    <t>ﾉ</t>
    <phoneticPr fontId="2"/>
  </si>
  <si>
    <t>ﾊ</t>
    <phoneticPr fontId="2"/>
  </si>
  <si>
    <t>ﾋ</t>
    <phoneticPr fontId="24"/>
  </si>
  <si>
    <t>ﾌ</t>
    <phoneticPr fontId="24"/>
  </si>
  <si>
    <t>ﾍ</t>
    <phoneticPr fontId="2"/>
  </si>
  <si>
    <t>ﾎ</t>
    <phoneticPr fontId="2"/>
  </si>
  <si>
    <r>
      <rPr>
        <sz val="9"/>
        <color rgb="FFFF0000"/>
        <rFont val="ＭＳ ゴシック"/>
        <family val="3"/>
        <charset val="128"/>
      </rPr>
      <t>30</t>
    </r>
    <r>
      <rPr>
        <sz val="9"/>
        <rFont val="ＭＳ ゴシック"/>
        <family val="3"/>
        <charset val="128"/>
      </rPr>
      <t>年度</t>
    </r>
    <r>
      <rPr>
        <sz val="6"/>
        <rFont val="ＭＳ ゴシック"/>
        <family val="3"/>
        <charset val="128"/>
      </rPr>
      <t xml:space="preserve">
（市場公募都市）</t>
    </r>
    <rPh sb="2" eb="4">
      <t>ネンド</t>
    </rPh>
    <rPh sb="6" eb="8">
      <t>シジョウ</t>
    </rPh>
    <rPh sb="8" eb="10">
      <t>コウボ</t>
    </rPh>
    <rPh sb="10" eb="12">
      <t>トシ</t>
    </rPh>
    <phoneticPr fontId="2"/>
  </si>
  <si>
    <t>ﾏ</t>
    <phoneticPr fontId="2"/>
  </si>
  <si>
    <t>ﾐ</t>
    <phoneticPr fontId="2"/>
  </si>
  <si>
    <r>
      <rPr>
        <sz val="9"/>
        <color rgb="FFFF0000"/>
        <rFont val="ＭＳ ゴシック"/>
        <family val="3"/>
        <charset val="128"/>
      </rPr>
      <t>30</t>
    </r>
    <r>
      <rPr>
        <sz val="9"/>
        <rFont val="ＭＳ ゴシック"/>
        <family val="3"/>
        <charset val="128"/>
      </rPr>
      <t>年度</t>
    </r>
    <r>
      <rPr>
        <sz val="6"/>
        <rFont val="ＭＳ ゴシック"/>
        <family val="3"/>
        <charset val="128"/>
      </rPr>
      <t xml:space="preserve">
（その他の市町村）</t>
    </r>
    <rPh sb="2" eb="4">
      <t>ネンド</t>
    </rPh>
    <rPh sb="8" eb="9">
      <t>タ</t>
    </rPh>
    <rPh sb="10" eb="13">
      <t>シチョウソン</t>
    </rPh>
    <phoneticPr fontId="2"/>
  </si>
  <si>
    <t>ﾑ</t>
    <phoneticPr fontId="2"/>
  </si>
  <si>
    <t>ﾒ</t>
    <phoneticPr fontId="2"/>
  </si>
  <si>
    <t>(ｱ)～(ﾒ)</t>
    <phoneticPr fontId="4"/>
  </si>
  <si>
    <t>(k)</t>
    <phoneticPr fontId="4"/>
  </si>
  <si>
    <r>
      <t>公立大学附属病院事業債(14年度以前許可債)に係る</t>
    </r>
    <r>
      <rPr>
        <sz val="11"/>
        <color rgb="FFFF0000"/>
        <rFont val="ＭＳ ゴシック"/>
        <family val="3"/>
        <charset val="128"/>
      </rPr>
      <t>30</t>
    </r>
    <r>
      <rPr>
        <sz val="11"/>
        <rFont val="ＭＳ ゴシック"/>
        <family val="3"/>
        <charset val="128"/>
      </rPr>
      <t>年度末地方債残高</t>
    </r>
    <rPh sb="0" eb="2">
      <t>コウリツ</t>
    </rPh>
    <rPh sb="2" eb="4">
      <t>ダイガク</t>
    </rPh>
    <rPh sb="4" eb="6">
      <t>フゾク</t>
    </rPh>
    <rPh sb="6" eb="8">
      <t>ビョウイン</t>
    </rPh>
    <rPh sb="8" eb="10">
      <t>ジギョウ</t>
    </rPh>
    <rPh sb="16" eb="18">
      <t>イゼン</t>
    </rPh>
    <phoneticPr fontId="4"/>
  </si>
  <si>
    <t>(l)</t>
    <phoneticPr fontId="4"/>
  </si>
  <si>
    <t>ｱ</t>
    <phoneticPr fontId="24"/>
  </si>
  <si>
    <t>*</t>
    <phoneticPr fontId="4"/>
  </si>
  <si>
    <t>=</t>
    <phoneticPr fontId="4"/>
  </si>
  <si>
    <t>ｱ</t>
    <phoneticPr fontId="24"/>
  </si>
  <si>
    <t>ｱ</t>
    <phoneticPr fontId="24"/>
  </si>
  <si>
    <t>*</t>
    <phoneticPr fontId="4"/>
  </si>
  <si>
    <t>=</t>
    <phoneticPr fontId="4"/>
  </si>
  <si>
    <t>ｱ</t>
    <phoneticPr fontId="24"/>
  </si>
  <si>
    <t>ｱ</t>
    <phoneticPr fontId="24"/>
  </si>
  <si>
    <t>ｱ</t>
    <phoneticPr fontId="24"/>
  </si>
  <si>
    <t>*</t>
    <phoneticPr fontId="4"/>
  </si>
  <si>
    <t>=</t>
    <phoneticPr fontId="4"/>
  </si>
  <si>
    <t>ｱ</t>
    <phoneticPr fontId="24"/>
  </si>
  <si>
    <t>*</t>
    <phoneticPr fontId="4"/>
  </si>
  <si>
    <t>=</t>
    <phoneticPr fontId="4"/>
  </si>
  <si>
    <t>ｱ</t>
    <phoneticPr fontId="24"/>
  </si>
  <si>
    <t>ﾌ</t>
    <phoneticPr fontId="2"/>
  </si>
  <si>
    <r>
      <rPr>
        <sz val="9"/>
        <color rgb="FFFF0000"/>
        <rFont val="ＭＳ ゴシック"/>
        <family val="3"/>
        <charset val="128"/>
      </rPr>
      <t>30</t>
    </r>
    <r>
      <rPr>
        <sz val="9"/>
        <rFont val="ＭＳ ゴシック"/>
        <family val="3"/>
        <charset val="128"/>
      </rPr>
      <t xml:space="preserve">年度
</t>
    </r>
    <r>
      <rPr>
        <sz val="6"/>
        <rFont val="ＭＳ ゴシック"/>
        <family val="3"/>
        <charset val="128"/>
      </rPr>
      <t>（市場公募都市）</t>
    </r>
    <rPh sb="2" eb="4">
      <t>ネンド</t>
    </rPh>
    <rPh sb="6" eb="8">
      <t>シジョウ</t>
    </rPh>
    <rPh sb="8" eb="10">
      <t>コウボ</t>
    </rPh>
    <rPh sb="10" eb="12">
      <t>トシ</t>
    </rPh>
    <phoneticPr fontId="4"/>
  </si>
  <si>
    <t>*</t>
    <phoneticPr fontId="4"/>
  </si>
  <si>
    <t>=</t>
    <phoneticPr fontId="4"/>
  </si>
  <si>
    <t>ﾎ</t>
    <phoneticPr fontId="2"/>
  </si>
  <si>
    <r>
      <rPr>
        <sz val="9"/>
        <color rgb="FFFF0000"/>
        <rFont val="ＭＳ ゴシック"/>
        <family val="3"/>
        <charset val="128"/>
      </rPr>
      <t>30</t>
    </r>
    <r>
      <rPr>
        <sz val="9"/>
        <rFont val="ＭＳ ゴシック"/>
        <family val="3"/>
        <charset val="128"/>
      </rPr>
      <t xml:space="preserve">年度
</t>
    </r>
    <r>
      <rPr>
        <sz val="6"/>
        <rFont val="ＭＳ ゴシック"/>
        <family val="3"/>
        <charset val="128"/>
      </rPr>
      <t>（その他の市町村）</t>
    </r>
    <rPh sb="2" eb="4">
      <t>ネンド</t>
    </rPh>
    <rPh sb="8" eb="9">
      <t>タ</t>
    </rPh>
    <rPh sb="10" eb="13">
      <t>シチョウソン</t>
    </rPh>
    <phoneticPr fontId="4"/>
  </si>
  <si>
    <t>ｱ</t>
    <phoneticPr fontId="24"/>
  </si>
  <si>
    <t>ﾐ</t>
    <phoneticPr fontId="2"/>
  </si>
  <si>
    <t>(ｱ)～(ｱﾐ)</t>
    <phoneticPr fontId="4"/>
  </si>
  <si>
    <t>(m)</t>
    <phoneticPr fontId="4"/>
  </si>
  <si>
    <t>(a)～(m)</t>
    <phoneticPr fontId="4"/>
  </si>
  <si>
    <t>(M)</t>
    <phoneticPr fontId="4"/>
  </si>
  <si>
    <r>
      <t>(ｱ)～</t>
    </r>
    <r>
      <rPr>
        <sz val="9"/>
        <color rgb="FFFF0000"/>
        <rFont val="ＭＳ ゴシック"/>
        <family val="3"/>
        <charset val="128"/>
      </rPr>
      <t>(ﾆ)</t>
    </r>
    <phoneticPr fontId="4"/>
  </si>
  <si>
    <r>
      <t>(ｱ)～</t>
    </r>
    <r>
      <rPr>
        <sz val="9"/>
        <color rgb="FFFF0000"/>
        <rFont val="ＭＳ ゴシック"/>
        <family val="3"/>
        <charset val="128"/>
      </rPr>
      <t>(ﾑ)</t>
    </r>
    <phoneticPr fontId="4"/>
  </si>
  <si>
    <r>
      <t>(ｱ)～</t>
    </r>
    <r>
      <rPr>
        <sz val="9"/>
        <color rgb="FFFF0000"/>
        <rFont val="ＭＳ ゴシック"/>
        <family val="3"/>
        <charset val="128"/>
      </rPr>
      <t>(ﾎ)</t>
    </r>
    <phoneticPr fontId="4"/>
  </si>
  <si>
    <t>(ﾉ)</t>
    <phoneticPr fontId="4"/>
  </si>
  <si>
    <r>
      <t>(ｱ)～</t>
    </r>
    <r>
      <rPr>
        <sz val="9"/>
        <color rgb="FFFF0000"/>
        <rFont val="ＭＳ ゴシック"/>
        <family val="3"/>
        <charset val="128"/>
      </rPr>
      <t>(ﾌ)</t>
    </r>
    <phoneticPr fontId="4"/>
  </si>
  <si>
    <r>
      <t>(ｱ)～</t>
    </r>
    <r>
      <rPr>
        <sz val="9"/>
        <color rgb="FFFF0000"/>
        <rFont val="ＭＳ ゴシック"/>
        <family val="3"/>
        <charset val="128"/>
      </rPr>
      <t>(ｱｵ)</t>
    </r>
    <phoneticPr fontId="4"/>
  </si>
  <si>
    <r>
      <t>空港整備事業に係る地方債(11年度以前許可債)に係る</t>
    </r>
    <r>
      <rPr>
        <sz val="10"/>
        <color rgb="FFFF0000"/>
        <rFont val="ＭＳ ゴシック"/>
        <family val="3"/>
        <charset val="128"/>
      </rPr>
      <t>30</t>
    </r>
    <r>
      <rPr>
        <sz val="10"/>
        <rFont val="ＭＳ ゴシック"/>
        <family val="3"/>
        <charset val="128"/>
      </rPr>
      <t>年度末地方債残高</t>
    </r>
    <rPh sb="0" eb="2">
      <t>クウコウ</t>
    </rPh>
    <rPh sb="2" eb="4">
      <t>セイビ</t>
    </rPh>
    <rPh sb="4" eb="6">
      <t>ジギョウ</t>
    </rPh>
    <rPh sb="7" eb="8">
      <t>カカ</t>
    </rPh>
    <rPh sb="9" eb="12">
      <t>チホウサイ</t>
    </rPh>
    <rPh sb="24" eb="25">
      <t>カカ</t>
    </rPh>
    <rPh sb="28" eb="31">
      <t>ネンドマツ</t>
    </rPh>
    <rPh sb="31" eb="34">
      <t>チホウサイ</t>
    </rPh>
    <rPh sb="34" eb="36">
      <t>ザンダカ</t>
    </rPh>
    <phoneticPr fontId="4"/>
  </si>
  <si>
    <r>
      <t>注１　17～30年度算入分に係る「施設整備費相当額」欄には、平成30年度普通交付税算出資料</t>
    </r>
    <r>
      <rPr>
        <sz val="9"/>
        <color rgb="FFFF0000"/>
        <rFont val="ＭＳ ゴシック"/>
        <family val="3"/>
        <charset val="128"/>
      </rPr>
      <t>195</t>
    </r>
    <r>
      <rPr>
        <sz val="9"/>
        <rFont val="ＭＳ ゴシック"/>
        <family val="3"/>
        <charset val="128"/>
      </rPr>
      <t>頁の</t>
    </r>
    <rPh sb="0" eb="1">
      <t>チュウ</t>
    </rPh>
    <rPh sb="8" eb="10">
      <t>ネンド</t>
    </rPh>
    <rPh sb="10" eb="12">
      <t>サンニュウ</t>
    </rPh>
    <rPh sb="12" eb="13">
      <t>ブン</t>
    </rPh>
    <rPh sb="14" eb="15">
      <t>カカ</t>
    </rPh>
    <rPh sb="17" eb="19">
      <t>シセツ</t>
    </rPh>
    <rPh sb="19" eb="22">
      <t>セイビヒ</t>
    </rPh>
    <rPh sb="22" eb="25">
      <t>ソウトウガク</t>
    </rPh>
    <rPh sb="26" eb="27">
      <t>ラン</t>
    </rPh>
    <rPh sb="30" eb="32">
      <t>ヘイセイ</t>
    </rPh>
    <rPh sb="34" eb="36">
      <t>ネンド</t>
    </rPh>
    <rPh sb="36" eb="38">
      <t>フツウ</t>
    </rPh>
    <rPh sb="38" eb="41">
      <t>コウフゼイ</t>
    </rPh>
    <rPh sb="41" eb="43">
      <t>サンシュツ</t>
    </rPh>
    <rPh sb="43" eb="45">
      <t>シリョウ</t>
    </rPh>
    <rPh sb="48" eb="49">
      <t>ページ</t>
    </rPh>
    <phoneticPr fontId="4"/>
  </si>
  <si>
    <r>
      <t>(ｱ)～</t>
    </r>
    <r>
      <rPr>
        <sz val="9"/>
        <color rgb="FFFF0000"/>
        <rFont val="ＭＳ ゴシック"/>
        <family val="3"/>
        <charset val="128"/>
      </rPr>
      <t>(ｷ)</t>
    </r>
    <phoneticPr fontId="4"/>
  </si>
  <si>
    <r>
      <t>(ｱ)～</t>
    </r>
    <r>
      <rPr>
        <sz val="9"/>
        <color rgb="FFFF0000"/>
        <rFont val="ＭＳ ゴシック"/>
        <family val="3"/>
        <charset val="128"/>
      </rPr>
      <t>(ｵ)</t>
    </r>
    <phoneticPr fontId="4"/>
  </si>
  <si>
    <r>
      <t>(ｱ)～</t>
    </r>
    <r>
      <rPr>
        <sz val="9"/>
        <color rgb="FFFF0000"/>
        <rFont val="ＭＳ ゴシック"/>
        <family val="3"/>
        <charset val="128"/>
      </rPr>
      <t>(ｺ)</t>
    </r>
    <phoneticPr fontId="4"/>
  </si>
  <si>
    <t>30年度</t>
    <rPh sb="2" eb="3">
      <t>ネン</t>
    </rPh>
    <rPh sb="3" eb="4">
      <t>ド</t>
    </rPh>
    <phoneticPr fontId="4"/>
  </si>
  <si>
    <t>30年度同意等に係る30年度末地方債残高</t>
    <rPh sb="2" eb="4">
      <t>ネンド</t>
    </rPh>
    <rPh sb="4" eb="6">
      <t>ドウイ</t>
    </rPh>
    <rPh sb="6" eb="7">
      <t>トウ</t>
    </rPh>
    <rPh sb="8" eb="9">
      <t>カカ</t>
    </rPh>
    <rPh sb="12" eb="14">
      <t>ネンド</t>
    </rPh>
    <rPh sb="14" eb="15">
      <t>マツ</t>
    </rPh>
    <rPh sb="15" eb="18">
      <t>チホウサイ</t>
    </rPh>
    <rPh sb="18" eb="20">
      <t>ザンダカ</t>
    </rPh>
    <phoneticPr fontId="4"/>
  </si>
  <si>
    <r>
      <t>災害対策債に係る</t>
    </r>
    <r>
      <rPr>
        <sz val="10"/>
        <color rgb="FFFF0000"/>
        <rFont val="ＭＳ ゴシック"/>
        <family val="3"/>
        <charset val="128"/>
      </rPr>
      <t>30</t>
    </r>
    <r>
      <rPr>
        <sz val="10"/>
        <rFont val="ＭＳ ゴシック"/>
        <family val="3"/>
        <charset val="128"/>
      </rPr>
      <t>年度末
地方債残高</t>
    </r>
    <rPh sb="0" eb="2">
      <t>サイガイ</t>
    </rPh>
    <rPh sb="2" eb="4">
      <t>タイサク</t>
    </rPh>
    <rPh sb="4" eb="5">
      <t>サイ</t>
    </rPh>
    <rPh sb="6" eb="7">
      <t>カカ</t>
    </rPh>
    <rPh sb="10" eb="11">
      <t>ネン</t>
    </rPh>
    <rPh sb="11" eb="12">
      <t>ド</t>
    </rPh>
    <rPh sb="12" eb="13">
      <t>マツ</t>
    </rPh>
    <rPh sb="14" eb="17">
      <t>チホウサイ</t>
    </rPh>
    <rPh sb="17" eb="19">
      <t>ザンダカ</t>
    </rPh>
    <phoneticPr fontId="2"/>
  </si>
  <si>
    <t>市町村民税所得割に係る
税源移譲相当額（三位一体改革分）×0.25</t>
    <rPh sb="0" eb="3">
      <t>シチョウソン</t>
    </rPh>
    <rPh sb="3" eb="4">
      <t>ミン</t>
    </rPh>
    <rPh sb="20" eb="24">
      <t>サンミイッタイ</t>
    </rPh>
    <rPh sb="24" eb="26">
      <t>カイカク</t>
    </rPh>
    <rPh sb="26" eb="27">
      <t>ブン</t>
    </rPh>
    <phoneticPr fontId="2"/>
  </si>
  <si>
    <t>市町村民税所得割に係る
税源移譲相当額（県費負担教職員分）×0.25</t>
    <rPh sb="0" eb="3">
      <t>シチョウソン</t>
    </rPh>
    <rPh sb="3" eb="4">
      <t>ミン</t>
    </rPh>
    <rPh sb="20" eb="21">
      <t>ケン</t>
    </rPh>
    <rPh sb="21" eb="22">
      <t>ヒ</t>
    </rPh>
    <rPh sb="22" eb="24">
      <t>フタン</t>
    </rPh>
    <rPh sb="24" eb="27">
      <t>キョウショクイン</t>
    </rPh>
    <rPh sb="27" eb="28">
      <t>ブン</t>
    </rPh>
    <phoneticPr fontId="2"/>
  </si>
  <si>
    <t>（公共施設等適正管理推進事業債 財政力補正に係る附表）</t>
    <rPh sb="1" eb="3">
      <t>コウキョウ</t>
    </rPh>
    <rPh sb="3" eb="5">
      <t>シセツ</t>
    </rPh>
    <rPh sb="5" eb="6">
      <t>トウ</t>
    </rPh>
    <rPh sb="6" eb="8">
      <t>テキセイ</t>
    </rPh>
    <rPh sb="8" eb="10">
      <t>カンリ</t>
    </rPh>
    <rPh sb="10" eb="12">
      <t>スイシン</t>
    </rPh>
    <rPh sb="12" eb="14">
      <t>ジギョウ</t>
    </rPh>
    <rPh sb="14" eb="15">
      <t>サイ</t>
    </rPh>
    <rPh sb="16" eb="19">
      <t>ザイセイリョク</t>
    </rPh>
    <rPh sb="19" eb="21">
      <t>ホセイ</t>
    </rPh>
    <rPh sb="22" eb="23">
      <t>カカ</t>
    </rPh>
    <rPh sb="24" eb="26">
      <t>フヒョウ</t>
    </rPh>
    <phoneticPr fontId="2"/>
  </si>
  <si>
    <t>H29基準財政収入額</t>
    <rPh sb="3" eb="5">
      <t>キジュン</t>
    </rPh>
    <rPh sb="5" eb="7">
      <t>ザイセイ</t>
    </rPh>
    <rPh sb="7" eb="10">
      <t>シュウニュウガク</t>
    </rPh>
    <phoneticPr fontId="2"/>
  </si>
  <si>
    <t>H29基準財政需要額</t>
    <rPh sb="3" eb="5">
      <t>キジュン</t>
    </rPh>
    <rPh sb="5" eb="7">
      <t>ザイセイ</t>
    </rPh>
    <rPh sb="7" eb="10">
      <t>ジュヨウガク</t>
    </rPh>
    <phoneticPr fontId="2"/>
  </si>
  <si>
    <r>
      <t>H</t>
    </r>
    <r>
      <rPr>
        <sz val="10"/>
        <color rgb="FFFF0000"/>
        <rFont val="ＭＳ Ｐゴシック"/>
        <family val="3"/>
        <charset val="128"/>
      </rPr>
      <t>30</t>
    </r>
    <r>
      <rPr>
        <sz val="10"/>
        <rFont val="ＭＳ Ｐゴシック"/>
        <family val="3"/>
        <charset val="128"/>
      </rPr>
      <t>基準財政収入額</t>
    </r>
    <rPh sb="3" eb="5">
      <t>キジュン</t>
    </rPh>
    <rPh sb="5" eb="7">
      <t>ザイセイ</t>
    </rPh>
    <rPh sb="7" eb="10">
      <t>シュウニュウガク</t>
    </rPh>
    <phoneticPr fontId="2"/>
  </si>
  <si>
    <r>
      <t>H</t>
    </r>
    <r>
      <rPr>
        <sz val="10"/>
        <color rgb="FFFF0000"/>
        <rFont val="ＭＳ Ｐゴシック"/>
        <family val="3"/>
        <charset val="128"/>
      </rPr>
      <t>30</t>
    </r>
    <r>
      <rPr>
        <sz val="10"/>
        <rFont val="ＭＳ Ｐゴシック"/>
        <family val="3"/>
        <charset val="128"/>
      </rPr>
      <t>基準財政需要額</t>
    </r>
    <rPh sb="3" eb="5">
      <t>キジュン</t>
    </rPh>
    <rPh sb="5" eb="7">
      <t>ザイセイ</t>
    </rPh>
    <rPh sb="7" eb="10">
      <t>ジュヨウガク</t>
    </rPh>
    <phoneticPr fontId="2"/>
  </si>
  <si>
    <t>　（オ）が0.300を下回る場合は0.300、
0.500を上回る場合は0.500とする。</t>
    <phoneticPr fontId="2"/>
  </si>
  <si>
    <t>（２）－１算入率算式（義務教育施設の大規模改造事業以外）</t>
    <rPh sb="5" eb="8">
      <t>サンニュウリツ</t>
    </rPh>
    <rPh sb="8" eb="10">
      <t>サンシキ</t>
    </rPh>
    <rPh sb="11" eb="13">
      <t>ギム</t>
    </rPh>
    <rPh sb="13" eb="15">
      <t>キョウイク</t>
    </rPh>
    <rPh sb="15" eb="17">
      <t>シセツ</t>
    </rPh>
    <rPh sb="18" eb="21">
      <t>ダイキボ</t>
    </rPh>
    <rPh sb="21" eb="23">
      <t>カイゾウ</t>
    </rPh>
    <rPh sb="23" eb="25">
      <t>ジギョウ</t>
    </rPh>
    <rPh sb="25" eb="27">
      <t>イガイ</t>
    </rPh>
    <phoneticPr fontId="2"/>
  </si>
  <si>
    <t>（２）－２算入率算式（義務教育施設の大規模改造事業）</t>
    <rPh sb="5" eb="8">
      <t>サンニュウリツ</t>
    </rPh>
    <rPh sb="8" eb="10">
      <t>サンシキ</t>
    </rPh>
    <rPh sb="11" eb="13">
      <t>ギム</t>
    </rPh>
    <rPh sb="13" eb="15">
      <t>キョウイク</t>
    </rPh>
    <rPh sb="15" eb="17">
      <t>シセツ</t>
    </rPh>
    <rPh sb="18" eb="21">
      <t>ダイキボ</t>
    </rPh>
    <rPh sb="21" eb="23">
      <t>カイゾウ</t>
    </rPh>
    <rPh sb="23" eb="25">
      <t>ジギョウ</t>
    </rPh>
    <phoneticPr fontId="2"/>
  </si>
  <si>
    <t>　（オ）が0.420を下回る場合は0.420、
0.500を上回る場合は0.500とする。</t>
    <phoneticPr fontId="2"/>
  </si>
  <si>
    <t>・・・（カ）</t>
    <phoneticPr fontId="2"/>
  </si>
  <si>
    <t>・・・（カ）’</t>
    <phoneticPr fontId="2"/>
  </si>
  <si>
    <t>（カ）’</t>
    <phoneticPr fontId="2"/>
  </si>
  <si>
    <t>（長寿命化、転用、立地適正化、ユニバーサルデザイン化事業分）</t>
    <rPh sb="25" eb="26">
      <t>カ</t>
    </rPh>
    <rPh sb="26" eb="28">
      <t>ジギョウ</t>
    </rPh>
    <phoneticPr fontId="2"/>
  </si>
  <si>
    <t>(ｳ)欄の額</t>
    <rPh sb="3" eb="4">
      <t>ラン</t>
    </rPh>
    <rPh sb="5" eb="6">
      <t>ガク</t>
    </rPh>
    <phoneticPr fontId="4"/>
  </si>
  <si>
    <t>附表３のα</t>
    <rPh sb="0" eb="2">
      <t>フヒョウ</t>
    </rPh>
    <phoneticPr fontId="4"/>
  </si>
  <si>
    <t>（長寿命化、ユニバーサルデザイン化事業分）</t>
    <rPh sb="16" eb="17">
      <t>カ</t>
    </rPh>
    <rPh sb="17" eb="19">
      <t>ジギョウ</t>
    </rPh>
    <phoneticPr fontId="2"/>
  </si>
  <si>
    <t>（市町村役場機能緊急保全事業分）</t>
    <phoneticPr fontId="2"/>
  </si>
  <si>
    <t>(af)</t>
    <phoneticPr fontId="4"/>
  </si>
  <si>
    <t>(ag)</t>
    <phoneticPr fontId="4"/>
  </si>
  <si>
    <r>
      <rPr>
        <sz val="8"/>
        <color rgb="FFFF0000"/>
        <rFont val="ＭＳ ゴシック"/>
        <family val="3"/>
        <charset val="128"/>
      </rPr>
      <t>30年度算出資料</t>
    </r>
    <r>
      <rPr>
        <sz val="9"/>
        <color rgb="FFFF0000"/>
        <rFont val="ＭＳ ゴシック"/>
        <family val="3"/>
        <charset val="128"/>
      </rPr>
      <t>P200（ｵ）欄</t>
    </r>
    <rPh sb="2" eb="4">
      <t>ネンド</t>
    </rPh>
    <rPh sb="4" eb="6">
      <t>サンシュツ</t>
    </rPh>
    <rPh sb="6" eb="8">
      <t>シリョウ</t>
    </rPh>
    <rPh sb="15" eb="16">
      <t>ラン</t>
    </rPh>
    <phoneticPr fontId="4"/>
  </si>
  <si>
    <t>・・・⑧</t>
    <phoneticPr fontId="2"/>
  </si>
  <si>
    <r>
      <t>災害復旧事業債のうち、中小企業等グループ施設等復旧整備補助事業及び熊本地震</t>
    </r>
    <r>
      <rPr>
        <sz val="10"/>
        <color rgb="FFFF0000"/>
        <rFont val="ＭＳ ゴシック"/>
        <family val="3"/>
        <charset val="128"/>
      </rPr>
      <t>又は平成30年7月豪雨</t>
    </r>
    <r>
      <rPr>
        <sz val="10"/>
        <rFont val="ＭＳ ゴシック"/>
        <family val="3"/>
        <charset val="128"/>
      </rPr>
      <t>による災害の災害廃棄物処理事業に係る災害対策債のみ。</t>
    </r>
    <rPh sb="0" eb="2">
      <t>サイガイ</t>
    </rPh>
    <rPh sb="2" eb="4">
      <t>フッキュウ</t>
    </rPh>
    <rPh sb="4" eb="7">
      <t>ジギョウサイ</t>
    </rPh>
    <rPh sb="11" eb="13">
      <t>チュウショウ</t>
    </rPh>
    <rPh sb="13" eb="15">
      <t>キギョウ</t>
    </rPh>
    <rPh sb="15" eb="16">
      <t>トウ</t>
    </rPh>
    <rPh sb="20" eb="22">
      <t>シセツ</t>
    </rPh>
    <rPh sb="22" eb="23">
      <t>トウ</t>
    </rPh>
    <rPh sb="23" eb="25">
      <t>フッキュウ</t>
    </rPh>
    <rPh sb="25" eb="27">
      <t>セイビ</t>
    </rPh>
    <rPh sb="27" eb="29">
      <t>ホジョ</t>
    </rPh>
    <rPh sb="29" eb="31">
      <t>ジギョウ</t>
    </rPh>
    <rPh sb="31" eb="32">
      <t>オヨ</t>
    </rPh>
    <rPh sb="33" eb="35">
      <t>クマモト</t>
    </rPh>
    <rPh sb="35" eb="37">
      <t>ジシン</t>
    </rPh>
    <rPh sb="37" eb="38">
      <t>マタ</t>
    </rPh>
    <rPh sb="39" eb="41">
      <t>ヘイセイ</t>
    </rPh>
    <rPh sb="43" eb="44">
      <t>ネン</t>
    </rPh>
    <rPh sb="45" eb="46">
      <t>ガツ</t>
    </rPh>
    <rPh sb="46" eb="48">
      <t>ゴウウ</t>
    </rPh>
    <rPh sb="51" eb="53">
      <t>サイガイ</t>
    </rPh>
    <rPh sb="54" eb="56">
      <t>サイガイ</t>
    </rPh>
    <rPh sb="56" eb="59">
      <t>ハイキブツ</t>
    </rPh>
    <rPh sb="59" eb="61">
      <t>ショリ</t>
    </rPh>
    <rPh sb="61" eb="63">
      <t>ジギョウ</t>
    </rPh>
    <rPh sb="64" eb="65">
      <t>カカ</t>
    </rPh>
    <rPh sb="66" eb="68">
      <t>サイガイ</t>
    </rPh>
    <rPh sb="68" eb="70">
      <t>タイサク</t>
    </rPh>
    <rPh sb="70" eb="71">
      <t>サイ</t>
    </rPh>
    <phoneticPr fontId="2"/>
  </si>
  <si>
    <t>（義務教育施設の大規模改造事業に係る事業分を除く）</t>
    <phoneticPr fontId="2"/>
  </si>
  <si>
    <t>（義務教育施設の大規模改造事業に係る事業分のみ）</t>
    <phoneticPr fontId="2"/>
  </si>
  <si>
    <t>(ｱ)～(ﾊ)</t>
    <phoneticPr fontId="4"/>
  </si>
  <si>
    <r>
      <t>流域下水道事業及び公共下水道事業に係る地方債（11年度以前許可債に係るもの）に係る</t>
    </r>
    <r>
      <rPr>
        <sz val="9"/>
        <color rgb="FFFF0000"/>
        <rFont val="ＭＳ ゴシック"/>
        <family val="3"/>
        <charset val="128"/>
      </rPr>
      <t>30</t>
    </r>
    <r>
      <rPr>
        <sz val="9"/>
        <rFont val="ＭＳ ゴシック"/>
        <family val="3"/>
        <charset val="128"/>
      </rPr>
      <t>年度末地方債残高（H4～11年度補正予算債等を除く）</t>
    </r>
    <rPh sb="0" eb="2">
      <t>リュウイキ</t>
    </rPh>
    <rPh sb="2" eb="5">
      <t>ゲスイドウ</t>
    </rPh>
    <rPh sb="5" eb="7">
      <t>ジギョウ</t>
    </rPh>
    <rPh sb="7" eb="8">
      <t>オヨ</t>
    </rPh>
    <rPh sb="9" eb="11">
      <t>コウキョウ</t>
    </rPh>
    <rPh sb="11" eb="14">
      <t>ゲスイドウ</t>
    </rPh>
    <rPh sb="14" eb="16">
      <t>ジギョウ</t>
    </rPh>
    <rPh sb="17" eb="18">
      <t>カカ</t>
    </rPh>
    <rPh sb="19" eb="22">
      <t>チホウサイ</t>
    </rPh>
    <rPh sb="39" eb="40">
      <t>カカ</t>
    </rPh>
    <rPh sb="43" eb="45">
      <t>ネンド</t>
    </rPh>
    <rPh sb="45" eb="46">
      <t>マツ</t>
    </rPh>
    <rPh sb="46" eb="49">
      <t>チホウサイ</t>
    </rPh>
    <rPh sb="49" eb="51">
      <t>ザンダカ</t>
    </rPh>
    <rPh sb="57" eb="59">
      <t>ネンド</t>
    </rPh>
    <rPh sb="59" eb="61">
      <t>ホセイ</t>
    </rPh>
    <rPh sb="61" eb="63">
      <t>ヨサン</t>
    </rPh>
    <rPh sb="63" eb="64">
      <t>サイ</t>
    </rPh>
    <rPh sb="64" eb="65">
      <t>トウ</t>
    </rPh>
    <rPh sb="66" eb="67">
      <t>ノゾ</t>
    </rPh>
    <phoneticPr fontId="4"/>
  </si>
  <si>
    <r>
      <rPr>
        <sz val="11"/>
        <color rgb="FFFF0000"/>
        <rFont val="ＭＳ Ｐゴシック"/>
        <family val="3"/>
        <charset val="128"/>
      </rPr>
      <t>30</t>
    </r>
    <r>
      <rPr>
        <sz val="11"/>
        <rFont val="ＭＳ Ｐゴシック"/>
        <family val="3"/>
        <charset val="128"/>
      </rPr>
      <t>年度末</t>
    </r>
    <rPh sb="2" eb="5">
      <t>ネンドマツ</t>
    </rPh>
    <phoneticPr fontId="2"/>
  </si>
  <si>
    <r>
      <rPr>
        <sz val="9"/>
        <color rgb="FFFF0000"/>
        <rFont val="ＭＳ ゴシック"/>
        <family val="3"/>
        <charset val="128"/>
      </rPr>
      <t>30</t>
    </r>
    <r>
      <rPr>
        <sz val="9"/>
        <rFont val="ＭＳ ゴシック"/>
        <family val="3"/>
        <charset val="128"/>
      </rPr>
      <t>年度末</t>
    </r>
    <rPh sb="2" eb="4">
      <t>ネンド</t>
    </rPh>
    <rPh sb="4" eb="5">
      <t>マツ</t>
    </rPh>
    <phoneticPr fontId="4"/>
  </si>
  <si>
    <r>
      <t>(ｱ)～</t>
    </r>
    <r>
      <rPr>
        <sz val="9"/>
        <color rgb="FFFF0000"/>
        <rFont val="ＭＳ ゴシック"/>
        <family val="3"/>
        <charset val="128"/>
      </rPr>
      <t>(ｱﾜ)</t>
    </r>
    <phoneticPr fontId="4"/>
  </si>
  <si>
    <t>(ｴ)</t>
    <phoneticPr fontId="2"/>
  </si>
  <si>
    <t>(ﾐ)</t>
    <phoneticPr fontId="2"/>
  </si>
  <si>
    <t>(ｱ)</t>
    <phoneticPr fontId="2"/>
  </si>
  <si>
    <t>(ｲ)</t>
    <phoneticPr fontId="2"/>
  </si>
  <si>
    <t>(ｳ)</t>
    <phoneticPr fontId="2"/>
  </si>
  <si>
    <t>(ｵ)</t>
    <phoneticPr fontId="2"/>
  </si>
  <si>
    <t>(ﾎ)</t>
    <phoneticPr fontId="2"/>
  </si>
  <si>
    <t>(ﾗ)</t>
    <phoneticPr fontId="2"/>
  </si>
  <si>
    <t>(ﾘ)</t>
    <phoneticPr fontId="2"/>
  </si>
  <si>
    <t>(ﾙ)</t>
    <phoneticPr fontId="2"/>
  </si>
  <si>
    <t>(ﾚ)</t>
    <phoneticPr fontId="2"/>
  </si>
  <si>
    <t>(ﾛ)</t>
    <phoneticPr fontId="2"/>
  </si>
  <si>
    <t>(ｱﾓ)</t>
    <phoneticPr fontId="2"/>
  </si>
  <si>
    <t>(ｱﾔ)</t>
    <phoneticPr fontId="2"/>
  </si>
  <si>
    <t>(ｱﾕ)</t>
    <phoneticPr fontId="2"/>
  </si>
  <si>
    <t>(ｱﾖ)</t>
    <phoneticPr fontId="2"/>
  </si>
  <si>
    <t>(ｱﾗ)</t>
    <phoneticPr fontId="2"/>
  </si>
  <si>
    <t>(ｱﾘ)</t>
    <phoneticPr fontId="2"/>
  </si>
  <si>
    <t>(ﾅ)</t>
    <phoneticPr fontId="2"/>
  </si>
  <si>
    <r>
      <t>辺地対策事業債に係る</t>
    </r>
    <r>
      <rPr>
        <sz val="11"/>
        <color rgb="FFFF0000"/>
        <rFont val="ＭＳ ゴシック"/>
        <family val="3"/>
        <charset val="128"/>
      </rPr>
      <t>30</t>
    </r>
    <r>
      <rPr>
        <sz val="11"/>
        <rFont val="ＭＳ ゴシック"/>
        <family val="3"/>
        <charset val="128"/>
      </rPr>
      <t>年度末地方債残高</t>
    </r>
    <rPh sb="0" eb="2">
      <t>ヘンチ</t>
    </rPh>
    <rPh sb="2" eb="4">
      <t>タイサク</t>
    </rPh>
    <rPh sb="4" eb="7">
      <t>ジギョウサイ</t>
    </rPh>
    <rPh sb="8" eb="9">
      <t>カカ</t>
    </rPh>
    <rPh sb="15" eb="18">
      <t>チホウサイ</t>
    </rPh>
    <rPh sb="18" eb="20">
      <t>ザンダカ</t>
    </rPh>
    <phoneticPr fontId="4"/>
  </si>
  <si>
    <r>
      <t>地域改善対策特定事業債に係る</t>
    </r>
    <r>
      <rPr>
        <sz val="11"/>
        <color rgb="FFFF0000"/>
        <rFont val="ＭＳ ゴシック"/>
        <family val="3"/>
        <charset val="128"/>
      </rPr>
      <t>30</t>
    </r>
    <r>
      <rPr>
        <sz val="11"/>
        <rFont val="ＭＳ ゴシック"/>
        <family val="3"/>
        <charset val="128"/>
      </rPr>
      <t>年度末地方債残高</t>
    </r>
    <rPh sb="0" eb="2">
      <t>チイキ</t>
    </rPh>
    <rPh sb="2" eb="4">
      <t>カイゼン</t>
    </rPh>
    <rPh sb="4" eb="6">
      <t>タイサク</t>
    </rPh>
    <rPh sb="6" eb="8">
      <t>トクテイ</t>
    </rPh>
    <rPh sb="8" eb="11">
      <t>ジギョウサイ</t>
    </rPh>
    <rPh sb="12" eb="13">
      <t>カカ</t>
    </rPh>
    <rPh sb="19" eb="22">
      <t>チホウサイ</t>
    </rPh>
    <rPh sb="22" eb="24">
      <t>ザンダカ</t>
    </rPh>
    <phoneticPr fontId="4"/>
  </si>
  <si>
    <r>
      <t>過疎対策事業債に係る</t>
    </r>
    <r>
      <rPr>
        <sz val="11"/>
        <color rgb="FFFF0000"/>
        <rFont val="ＭＳ ゴシック"/>
        <family val="3"/>
        <charset val="128"/>
      </rPr>
      <t>30</t>
    </r>
    <r>
      <rPr>
        <sz val="11"/>
        <rFont val="ＭＳ ゴシック"/>
        <family val="3"/>
        <charset val="128"/>
      </rPr>
      <t>年度末地方債残高</t>
    </r>
    <rPh sb="0" eb="2">
      <t>カソ</t>
    </rPh>
    <rPh sb="2" eb="4">
      <t>タイサク</t>
    </rPh>
    <rPh sb="4" eb="7">
      <t>ジギョウサイ</t>
    </rPh>
    <rPh sb="8" eb="9">
      <t>カカ</t>
    </rPh>
    <rPh sb="15" eb="18">
      <t>チホウサイ</t>
    </rPh>
    <rPh sb="18" eb="20">
      <t>ザンダカ</t>
    </rPh>
    <phoneticPr fontId="4"/>
  </si>
  <si>
    <r>
      <t>公害防止事業債に係る</t>
    </r>
    <r>
      <rPr>
        <sz val="11"/>
        <color rgb="FFFF0000"/>
        <rFont val="ＭＳ ゴシック"/>
        <family val="3"/>
        <charset val="128"/>
      </rPr>
      <t>30</t>
    </r>
    <r>
      <rPr>
        <sz val="11"/>
        <rFont val="ＭＳ ゴシック"/>
        <family val="3"/>
        <charset val="128"/>
      </rPr>
      <t>年度末地方債残高</t>
    </r>
    <rPh sb="0" eb="2">
      <t>コウガイ</t>
    </rPh>
    <rPh sb="2" eb="4">
      <t>ボウシ</t>
    </rPh>
    <rPh sb="4" eb="7">
      <t>ジギョウサイ</t>
    </rPh>
    <rPh sb="8" eb="9">
      <t>カカ</t>
    </rPh>
    <rPh sb="15" eb="18">
      <t>チホウサイ</t>
    </rPh>
    <rPh sb="18" eb="20">
      <t>ザンダカ</t>
    </rPh>
    <phoneticPr fontId="4"/>
  </si>
  <si>
    <r>
      <t>石油コンビナート等債に係る</t>
    </r>
    <r>
      <rPr>
        <sz val="11"/>
        <color rgb="FFFF0000"/>
        <rFont val="ＭＳ ゴシック"/>
        <family val="3"/>
        <charset val="128"/>
      </rPr>
      <t>30</t>
    </r>
    <r>
      <rPr>
        <sz val="11"/>
        <rFont val="ＭＳ ゴシック"/>
        <family val="3"/>
        <charset val="128"/>
      </rPr>
      <t>年度末地方債残高</t>
    </r>
    <rPh sb="0" eb="2">
      <t>セキユ</t>
    </rPh>
    <rPh sb="8" eb="9">
      <t>ナド</t>
    </rPh>
    <rPh sb="9" eb="10">
      <t>サイ</t>
    </rPh>
    <rPh sb="11" eb="12">
      <t>カカ</t>
    </rPh>
    <rPh sb="18" eb="21">
      <t>チホウサイ</t>
    </rPh>
    <rPh sb="21" eb="23">
      <t>ザンダカ</t>
    </rPh>
    <phoneticPr fontId="4"/>
  </si>
  <si>
    <r>
      <t>地震対策緊急整備事業債に係る</t>
    </r>
    <r>
      <rPr>
        <sz val="11"/>
        <color rgb="FFFF0000"/>
        <rFont val="ＭＳ ゴシック"/>
        <family val="3"/>
        <charset val="128"/>
      </rPr>
      <t>30</t>
    </r>
    <r>
      <rPr>
        <sz val="11"/>
        <rFont val="ＭＳ ゴシック"/>
        <family val="3"/>
        <charset val="128"/>
      </rPr>
      <t>年度末地方債残高</t>
    </r>
    <rPh sb="0" eb="2">
      <t>ジシン</t>
    </rPh>
    <rPh sb="2" eb="4">
      <t>タイサク</t>
    </rPh>
    <rPh sb="4" eb="6">
      <t>キンキュウ</t>
    </rPh>
    <rPh sb="6" eb="8">
      <t>セイビ</t>
    </rPh>
    <rPh sb="8" eb="10">
      <t>ジギョウ</t>
    </rPh>
    <rPh sb="10" eb="11">
      <t>サイ</t>
    </rPh>
    <rPh sb="12" eb="13">
      <t>カカ</t>
    </rPh>
    <rPh sb="19" eb="22">
      <t>チホウサイ</t>
    </rPh>
    <rPh sb="22" eb="24">
      <t>ザンダカ</t>
    </rPh>
    <phoneticPr fontId="4"/>
  </si>
  <si>
    <r>
      <t>合併特例債に係る</t>
    </r>
    <r>
      <rPr>
        <sz val="11"/>
        <color rgb="FFFF0000"/>
        <rFont val="ＭＳ ゴシック"/>
        <family val="3"/>
        <charset val="128"/>
      </rPr>
      <t>30</t>
    </r>
    <r>
      <rPr>
        <sz val="11"/>
        <rFont val="ＭＳ ゴシック"/>
        <family val="3"/>
        <charset val="128"/>
      </rPr>
      <t>年度末地方債残高</t>
    </r>
    <rPh sb="0" eb="2">
      <t>ガッペイ</t>
    </rPh>
    <rPh sb="2" eb="4">
      <t>トクレイ</t>
    </rPh>
    <rPh sb="4" eb="5">
      <t>サイ</t>
    </rPh>
    <rPh sb="6" eb="7">
      <t>カカ</t>
    </rPh>
    <rPh sb="13" eb="16">
      <t>チホウサイ</t>
    </rPh>
    <rPh sb="16" eb="18">
      <t>ザンダカ</t>
    </rPh>
    <phoneticPr fontId="4"/>
  </si>
  <si>
    <r>
      <t>原子力発電施設立地地域振興債に係る</t>
    </r>
    <r>
      <rPr>
        <sz val="10"/>
        <color rgb="FFFF0000"/>
        <rFont val="ＭＳ ゴシック"/>
        <family val="3"/>
        <charset val="128"/>
      </rPr>
      <t>30</t>
    </r>
    <r>
      <rPr>
        <sz val="10"/>
        <rFont val="ＭＳ ゴシック"/>
        <family val="3"/>
        <charset val="128"/>
      </rPr>
      <t>年度末地方債残高</t>
    </r>
    <rPh sb="0" eb="3">
      <t>ゲンシリョク</t>
    </rPh>
    <rPh sb="3" eb="5">
      <t>ハツデン</t>
    </rPh>
    <rPh sb="5" eb="7">
      <t>シセツ</t>
    </rPh>
    <rPh sb="7" eb="9">
      <t>リッチ</t>
    </rPh>
    <rPh sb="9" eb="11">
      <t>チイキ</t>
    </rPh>
    <rPh sb="11" eb="13">
      <t>シンコウ</t>
    </rPh>
    <rPh sb="13" eb="14">
      <t>サイ</t>
    </rPh>
    <rPh sb="15" eb="16">
      <t>カカ</t>
    </rPh>
    <rPh sb="22" eb="25">
      <t>チホウサイ</t>
    </rPh>
    <rPh sb="25" eb="27">
      <t>ザンダカ</t>
    </rPh>
    <phoneticPr fontId="4"/>
  </si>
  <si>
    <t>(ﾗ)</t>
    <phoneticPr fontId="2"/>
  </si>
  <si>
    <t>(ﾘ)</t>
    <phoneticPr fontId="2"/>
  </si>
  <si>
    <t>(ﾒ)+(ﾙ)</t>
    <phoneticPr fontId="2"/>
  </si>
  <si>
    <r>
      <rPr>
        <sz val="9"/>
        <color rgb="FFFF0000"/>
        <rFont val="ＭＳ ゴシック"/>
        <family val="3"/>
        <charset val="128"/>
      </rPr>
      <t>(ﾚ)</t>
    </r>
    <r>
      <rPr>
        <sz val="9"/>
        <rFont val="ＭＳ ゴシック"/>
        <family val="3"/>
        <charset val="128"/>
      </rPr>
      <t>欄の額</t>
    </r>
    <phoneticPr fontId="4"/>
  </si>
  <si>
    <r>
      <t>その他の下水道事業（11年度以前許可債）に係る</t>
    </r>
    <r>
      <rPr>
        <sz val="10"/>
        <color rgb="FFFF0000"/>
        <rFont val="ＭＳ ゴシック"/>
        <family val="3"/>
        <charset val="128"/>
      </rPr>
      <t>30</t>
    </r>
    <r>
      <rPr>
        <sz val="10"/>
        <rFont val="ＭＳ ゴシック"/>
        <family val="3"/>
        <charset val="128"/>
      </rPr>
      <t>年度末地方債残高（H4～11年度補正予算債等を除く）</t>
    </r>
    <rPh sb="2" eb="3">
      <t>タ</t>
    </rPh>
    <rPh sb="4" eb="7">
      <t>ゲスイドウ</t>
    </rPh>
    <rPh sb="7" eb="9">
      <t>ジギョウ</t>
    </rPh>
    <rPh sb="21" eb="22">
      <t>カカ</t>
    </rPh>
    <rPh sb="25" eb="27">
      <t>ネンド</t>
    </rPh>
    <rPh sb="27" eb="28">
      <t>マツ</t>
    </rPh>
    <rPh sb="28" eb="31">
      <t>チホウサイ</t>
    </rPh>
    <rPh sb="31" eb="33">
      <t>ザンダカ</t>
    </rPh>
    <rPh sb="39" eb="41">
      <t>ネンド</t>
    </rPh>
    <rPh sb="41" eb="43">
      <t>ホセイ</t>
    </rPh>
    <rPh sb="43" eb="45">
      <t>ヨサン</t>
    </rPh>
    <rPh sb="45" eb="46">
      <t>サイ</t>
    </rPh>
    <rPh sb="46" eb="47">
      <t>トウ</t>
    </rPh>
    <rPh sb="48" eb="49">
      <t>ノゾ</t>
    </rPh>
    <phoneticPr fontId="4"/>
  </si>
  <si>
    <r>
      <t>下水道普及特別対策事業（8年度以降分）に係る地方債（11年度以前許可債）に係る</t>
    </r>
    <r>
      <rPr>
        <sz val="10"/>
        <color rgb="FFFF0000"/>
        <rFont val="ＭＳ ゴシック"/>
        <family val="3"/>
        <charset val="128"/>
      </rPr>
      <t>30</t>
    </r>
    <r>
      <rPr>
        <sz val="10"/>
        <rFont val="ＭＳ ゴシック"/>
        <family val="3"/>
        <charset val="128"/>
      </rPr>
      <t>年度末地方債残高</t>
    </r>
    <rPh sb="0" eb="3">
      <t>ゲスイドウ</t>
    </rPh>
    <rPh sb="3" eb="5">
      <t>フキュウ</t>
    </rPh>
    <rPh sb="5" eb="7">
      <t>トクベツ</t>
    </rPh>
    <rPh sb="7" eb="9">
      <t>タイサク</t>
    </rPh>
    <rPh sb="9" eb="11">
      <t>ジギョウ</t>
    </rPh>
    <rPh sb="13" eb="15">
      <t>ネンド</t>
    </rPh>
    <rPh sb="15" eb="17">
      <t>イコウ</t>
    </rPh>
    <rPh sb="17" eb="18">
      <t>ブン</t>
    </rPh>
    <rPh sb="20" eb="21">
      <t>カカ</t>
    </rPh>
    <rPh sb="22" eb="25">
      <t>チホウサイ</t>
    </rPh>
    <rPh sb="28" eb="30">
      <t>ネンド</t>
    </rPh>
    <rPh sb="30" eb="32">
      <t>イゼン</t>
    </rPh>
    <rPh sb="32" eb="34">
      <t>キョカ</t>
    </rPh>
    <rPh sb="34" eb="35">
      <t>サイ</t>
    </rPh>
    <rPh sb="37" eb="38">
      <t>カカ</t>
    </rPh>
    <rPh sb="41" eb="44">
      <t>ネンドマツ</t>
    </rPh>
    <rPh sb="44" eb="47">
      <t>チホウサイ</t>
    </rPh>
    <rPh sb="47" eb="49">
      <t>ザンダカ</t>
    </rPh>
    <phoneticPr fontId="4"/>
  </si>
  <si>
    <r>
      <t>下水道事業債特例措置分（11年度以前許可債）に係る</t>
    </r>
    <r>
      <rPr>
        <sz val="10"/>
        <color rgb="FFFF0000"/>
        <rFont val="ＭＳ ゴシック"/>
        <family val="3"/>
        <charset val="128"/>
      </rPr>
      <t>30</t>
    </r>
    <r>
      <rPr>
        <sz val="10"/>
        <rFont val="ＭＳ ゴシック"/>
        <family val="3"/>
        <charset val="128"/>
      </rPr>
      <t>年度末地方債残高</t>
    </r>
    <rPh sb="0" eb="3">
      <t>ゲスイドウ</t>
    </rPh>
    <rPh sb="3" eb="6">
      <t>ジギョウサイ</t>
    </rPh>
    <rPh sb="6" eb="8">
      <t>トクレイ</t>
    </rPh>
    <rPh sb="8" eb="10">
      <t>ソチ</t>
    </rPh>
    <rPh sb="10" eb="11">
      <t>ブン</t>
    </rPh>
    <rPh sb="14" eb="16">
      <t>ネンド</t>
    </rPh>
    <rPh sb="16" eb="18">
      <t>イゼン</t>
    </rPh>
    <rPh sb="18" eb="20">
      <t>キョカ</t>
    </rPh>
    <rPh sb="20" eb="21">
      <t>サイ</t>
    </rPh>
    <rPh sb="23" eb="24">
      <t>カカ</t>
    </rPh>
    <rPh sb="27" eb="30">
      <t>ネンドマツ</t>
    </rPh>
    <rPh sb="30" eb="33">
      <t>チホウサイ</t>
    </rPh>
    <rPh sb="33" eb="35">
      <t>ザンダカ</t>
    </rPh>
    <phoneticPr fontId="4"/>
  </si>
  <si>
    <r>
      <t>下水道事業債臨時措置分（11年度以前許可債）に係る</t>
    </r>
    <r>
      <rPr>
        <sz val="10"/>
        <color rgb="FFFF0000"/>
        <rFont val="ＭＳ ゴシック"/>
        <family val="3"/>
        <charset val="128"/>
      </rPr>
      <t>30</t>
    </r>
    <r>
      <rPr>
        <sz val="10"/>
        <rFont val="ＭＳ ゴシック"/>
        <family val="3"/>
        <charset val="128"/>
      </rPr>
      <t>年度末地方債残高</t>
    </r>
    <rPh sb="0" eb="3">
      <t>ゲスイドウ</t>
    </rPh>
    <rPh sb="3" eb="6">
      <t>ジギョウサイ</t>
    </rPh>
    <rPh sb="6" eb="8">
      <t>リンジ</t>
    </rPh>
    <rPh sb="8" eb="10">
      <t>ソチ</t>
    </rPh>
    <rPh sb="10" eb="11">
      <t>ブン</t>
    </rPh>
    <rPh sb="14" eb="16">
      <t>ネンド</t>
    </rPh>
    <rPh sb="16" eb="18">
      <t>イゼン</t>
    </rPh>
    <rPh sb="18" eb="20">
      <t>キョカ</t>
    </rPh>
    <rPh sb="20" eb="21">
      <t>サイ</t>
    </rPh>
    <rPh sb="23" eb="24">
      <t>カカ</t>
    </rPh>
    <rPh sb="27" eb="30">
      <t>ネンドマツ</t>
    </rPh>
    <rPh sb="30" eb="33">
      <t>チホウサイ</t>
    </rPh>
    <rPh sb="33" eb="35">
      <t>ザンダカ</t>
    </rPh>
    <phoneticPr fontId="4"/>
  </si>
  <si>
    <t>(ﾔ)</t>
    <phoneticPr fontId="2"/>
  </si>
  <si>
    <t>(ﾕ)</t>
    <phoneticPr fontId="2"/>
  </si>
  <si>
    <t>(ﾖ)</t>
    <phoneticPr fontId="2"/>
  </si>
  <si>
    <t>(ﾙ)</t>
    <phoneticPr fontId="2"/>
  </si>
  <si>
    <t>(ﾚ)</t>
    <phoneticPr fontId="2"/>
  </si>
  <si>
    <r>
      <rPr>
        <sz val="9"/>
        <color rgb="FFFF0000"/>
        <rFont val="ＭＳ ゴシック"/>
        <family val="3"/>
        <charset val="128"/>
      </rPr>
      <t>(ﾓ)</t>
    </r>
    <r>
      <rPr>
        <sz val="9"/>
        <rFont val="ＭＳ ゴシック"/>
        <family val="3"/>
        <charset val="128"/>
      </rPr>
      <t>～</t>
    </r>
    <r>
      <rPr>
        <sz val="9"/>
        <color rgb="FFFF0000"/>
        <rFont val="ＭＳ ゴシック"/>
        <family val="3"/>
        <charset val="128"/>
      </rPr>
      <t>(ﾚ)</t>
    </r>
    <phoneticPr fontId="4"/>
  </si>
  <si>
    <r>
      <rPr>
        <sz val="9"/>
        <color rgb="FFFF0000"/>
        <rFont val="ＭＳ ゴシック"/>
        <family val="3"/>
        <charset val="128"/>
      </rPr>
      <t>(ﾒ)</t>
    </r>
    <r>
      <rPr>
        <sz val="9"/>
        <rFont val="ＭＳ ゴシック"/>
        <family val="3"/>
        <charset val="128"/>
      </rPr>
      <t>+</t>
    </r>
    <r>
      <rPr>
        <sz val="9"/>
        <color rgb="FFFF0000"/>
        <rFont val="ＭＳ ゴシック"/>
        <family val="3"/>
        <charset val="128"/>
      </rPr>
      <t>(ﾛ)</t>
    </r>
    <phoneticPr fontId="2"/>
  </si>
  <si>
    <t>(ﾐ)</t>
    <phoneticPr fontId="4"/>
  </si>
  <si>
    <t>(ｱｹ)</t>
    <phoneticPr fontId="4"/>
  </si>
  <si>
    <r>
      <t>(ｱ)～</t>
    </r>
    <r>
      <rPr>
        <sz val="9"/>
        <color rgb="FFFF0000"/>
        <rFont val="ＭＳ ゴシック"/>
        <family val="3"/>
        <charset val="128"/>
      </rPr>
      <t>(ｱｼ)</t>
    </r>
    <phoneticPr fontId="4"/>
  </si>
  <si>
    <t>30年度算出資料</t>
    <rPh sb="2" eb="4">
      <t>ネンド</t>
    </rPh>
    <rPh sb="4" eb="6">
      <t>サンシュツ</t>
    </rPh>
    <rPh sb="6" eb="8">
      <t>シリョウ</t>
    </rPh>
    <phoneticPr fontId="4"/>
  </si>
  <si>
    <t>P46(V)欄</t>
  </si>
  <si>
    <t>（１３）平成30年度分</t>
    <rPh sb="4" eb="6">
      <t>ヘイセイ</t>
    </rPh>
    <rPh sb="8" eb="10">
      <t>ネンド</t>
    </rPh>
    <rPh sb="10" eb="11">
      <t>ブン</t>
    </rPh>
    <phoneticPr fontId="4"/>
  </si>
  <si>
    <t>30年度一本算定</t>
    <rPh sb="2" eb="4">
      <t>ネンド</t>
    </rPh>
    <rPh sb="4" eb="6">
      <t>イッポン</t>
    </rPh>
    <rPh sb="6" eb="8">
      <t>サンテイ</t>
    </rPh>
    <phoneticPr fontId="4"/>
  </si>
  <si>
    <r>
      <t>１　下水道事業債特別措置分　平成</t>
    </r>
    <r>
      <rPr>
        <sz val="12"/>
        <color rgb="FFFF0000"/>
        <rFont val="ＭＳ ゴシック"/>
        <family val="3"/>
        <charset val="128"/>
      </rPr>
      <t>30</t>
    </r>
    <r>
      <rPr>
        <sz val="12"/>
        <rFont val="ＭＳ ゴシック"/>
        <family val="3"/>
        <charset val="128"/>
      </rPr>
      <t>年度分に係る乗数εの算出</t>
    </r>
    <rPh sb="2" eb="5">
      <t>ゲスイドウ</t>
    </rPh>
    <rPh sb="5" eb="8">
      <t>ジギョウサイ</t>
    </rPh>
    <rPh sb="8" eb="10">
      <t>トクベツ</t>
    </rPh>
    <rPh sb="10" eb="12">
      <t>ソチ</t>
    </rPh>
    <rPh sb="12" eb="13">
      <t>ブン</t>
    </rPh>
    <rPh sb="14" eb="16">
      <t>ヘイセイ</t>
    </rPh>
    <rPh sb="18" eb="21">
      <t>ネンドブン</t>
    </rPh>
    <rPh sb="22" eb="23">
      <t>カカ</t>
    </rPh>
    <rPh sb="24" eb="26">
      <t>ジョウスウ</t>
    </rPh>
    <rPh sb="28" eb="30">
      <t>サンシュツ</t>
    </rPh>
    <phoneticPr fontId="2"/>
  </si>
  <si>
    <r>
      <t>平成</t>
    </r>
    <r>
      <rPr>
        <sz val="9"/>
        <color rgb="FFFF0000"/>
        <rFont val="ＭＳ ゴシック"/>
        <family val="3"/>
        <charset val="128"/>
      </rPr>
      <t>30</t>
    </r>
    <r>
      <rPr>
        <sz val="9"/>
        <rFont val="ＭＳ ゴシック"/>
        <family val="3"/>
        <charset val="128"/>
      </rPr>
      <t>年度算出資料</t>
    </r>
    <rPh sb="0" eb="2">
      <t>ヘイセイ</t>
    </rPh>
    <rPh sb="4" eb="6">
      <t>ネンド</t>
    </rPh>
    <rPh sb="6" eb="8">
      <t>サンシュツ</t>
    </rPh>
    <rPh sb="8" eb="10">
      <t>シリョウ</t>
    </rPh>
    <phoneticPr fontId="2"/>
  </si>
  <si>
    <r>
      <t>　　　○平成</t>
    </r>
    <r>
      <rPr>
        <sz val="11"/>
        <color rgb="FFFF0000"/>
        <rFont val="ＭＳ ゴシック"/>
        <family val="3"/>
        <charset val="128"/>
      </rPr>
      <t>29</t>
    </r>
    <r>
      <rPr>
        <sz val="11"/>
        <rFont val="ＭＳ ゴシック"/>
        <family val="3"/>
        <charset val="128"/>
      </rPr>
      <t>年度地方公営企業決算状況調査の数値を記入すること。</t>
    </r>
    <rPh sb="4" eb="6">
      <t>ヘイセイ</t>
    </rPh>
    <rPh sb="8" eb="10">
      <t>ネンド</t>
    </rPh>
    <rPh sb="10" eb="12">
      <t>チホウ</t>
    </rPh>
    <rPh sb="12" eb="14">
      <t>コウエイ</t>
    </rPh>
    <rPh sb="14" eb="16">
      <t>キギョウ</t>
    </rPh>
    <rPh sb="16" eb="18">
      <t>ケッサン</t>
    </rPh>
    <rPh sb="18" eb="20">
      <t>ジョウキョウ</t>
    </rPh>
    <rPh sb="20" eb="22">
      <t>チョウサ</t>
    </rPh>
    <rPh sb="23" eb="25">
      <t>スウチ</t>
    </rPh>
    <rPh sb="26" eb="28">
      <t>キニュウ</t>
    </rPh>
    <phoneticPr fontId="2"/>
  </si>
  <si>
    <t>児童急増地域包括市町村等の昭和46年度から平成10年度までにおける学校用地分に係る30年度末地方債残高</t>
    <rPh sb="0" eb="2">
      <t>ジドウ</t>
    </rPh>
    <rPh sb="2" eb="4">
      <t>キュウゾウ</t>
    </rPh>
    <rPh sb="4" eb="6">
      <t>チイキ</t>
    </rPh>
    <rPh sb="6" eb="8">
      <t>ホウカツ</t>
    </rPh>
    <rPh sb="8" eb="11">
      <t>シチョウソン</t>
    </rPh>
    <rPh sb="11" eb="12">
      <t>トウ</t>
    </rPh>
    <rPh sb="13" eb="15">
      <t>ショウワ</t>
    </rPh>
    <rPh sb="17" eb="19">
      <t>ネンド</t>
    </rPh>
    <rPh sb="25" eb="27">
      <t>ネンド</t>
    </rPh>
    <rPh sb="33" eb="35">
      <t>ガッコウ</t>
    </rPh>
    <rPh sb="35" eb="37">
      <t>ヨウチ</t>
    </rPh>
    <rPh sb="37" eb="38">
      <t>ブン</t>
    </rPh>
    <rPh sb="39" eb="40">
      <t>カカ</t>
    </rPh>
    <rPh sb="43" eb="45">
      <t>ネンド</t>
    </rPh>
    <rPh sb="45" eb="46">
      <t>マツ</t>
    </rPh>
    <rPh sb="46" eb="49">
      <t>チホウサイ</t>
    </rPh>
    <rPh sb="49" eb="51">
      <t>ザンダカ</t>
    </rPh>
    <phoneticPr fontId="4"/>
  </si>
  <si>
    <t>独立行政法人都市再生機構等の立替施行に係る立替金に係る31年度上期の初日における未償還元金</t>
    <rPh sb="25" eb="26">
      <t>カカ</t>
    </rPh>
    <rPh sb="29" eb="31">
      <t>ネンド</t>
    </rPh>
    <rPh sb="31" eb="33">
      <t>カミキ</t>
    </rPh>
    <rPh sb="34" eb="36">
      <t>ショジツ</t>
    </rPh>
    <rPh sb="40" eb="43">
      <t>ミショウカン</t>
    </rPh>
    <rPh sb="43" eb="45">
      <t>ガンキン</t>
    </rPh>
    <phoneticPr fontId="4"/>
  </si>
  <si>
    <t>建物分（３年度以前及び６年度～11年度許可債）に係る30年度末地方債残高</t>
    <rPh sb="0" eb="2">
      <t>タテモノ</t>
    </rPh>
    <rPh sb="2" eb="3">
      <t>ブン</t>
    </rPh>
    <rPh sb="5" eb="7">
      <t>ネンド</t>
    </rPh>
    <rPh sb="7" eb="9">
      <t>イゼン</t>
    </rPh>
    <rPh sb="9" eb="10">
      <t>オヨ</t>
    </rPh>
    <rPh sb="12" eb="14">
      <t>ネンド</t>
    </rPh>
    <rPh sb="17" eb="19">
      <t>ネンド</t>
    </rPh>
    <rPh sb="19" eb="21">
      <t>キョカ</t>
    </rPh>
    <rPh sb="21" eb="22">
      <t>サイ</t>
    </rPh>
    <rPh sb="24" eb="25">
      <t>カカ</t>
    </rPh>
    <rPh sb="28" eb="31">
      <t>ネンドマツ</t>
    </rPh>
    <rPh sb="31" eb="34">
      <t>チホウサイ</t>
    </rPh>
    <rPh sb="34" eb="36">
      <t>ザンダカ</t>
    </rPh>
    <phoneticPr fontId="4"/>
  </si>
  <si>
    <t>建物分（４年度及び５年度許可債）等に係る30年度末地方債残高</t>
    <rPh sb="0" eb="2">
      <t>タテモノ</t>
    </rPh>
    <rPh sb="2" eb="3">
      <t>ブン</t>
    </rPh>
    <rPh sb="5" eb="7">
      <t>ネンド</t>
    </rPh>
    <rPh sb="7" eb="8">
      <t>オヨ</t>
    </rPh>
    <rPh sb="10" eb="12">
      <t>ネンド</t>
    </rPh>
    <rPh sb="12" eb="14">
      <t>キョカ</t>
    </rPh>
    <rPh sb="14" eb="15">
      <t>サイ</t>
    </rPh>
    <rPh sb="16" eb="17">
      <t>トウ</t>
    </rPh>
    <rPh sb="18" eb="19">
      <t>カカ</t>
    </rPh>
    <rPh sb="22" eb="25">
      <t>ネンドマツ</t>
    </rPh>
    <rPh sb="25" eb="28">
      <t>チホウサイ</t>
    </rPh>
    <rPh sb="28" eb="30">
      <t>ザンダカ</t>
    </rPh>
    <phoneticPr fontId="4"/>
  </si>
  <si>
    <t>学校プール分（３年度以前及び６年度～11年度許可債）に係る30年度末地方債残高</t>
    <rPh sb="0" eb="2">
      <t>ガッコウ</t>
    </rPh>
    <rPh sb="5" eb="6">
      <t>ブン</t>
    </rPh>
    <rPh sb="8" eb="10">
      <t>ネンド</t>
    </rPh>
    <rPh sb="10" eb="12">
      <t>イゼン</t>
    </rPh>
    <rPh sb="12" eb="13">
      <t>オヨ</t>
    </rPh>
    <rPh sb="15" eb="17">
      <t>ネンド</t>
    </rPh>
    <rPh sb="20" eb="22">
      <t>ネンド</t>
    </rPh>
    <rPh sb="22" eb="24">
      <t>キョカ</t>
    </rPh>
    <rPh sb="24" eb="25">
      <t>サイ</t>
    </rPh>
    <rPh sb="27" eb="28">
      <t>カカ</t>
    </rPh>
    <rPh sb="31" eb="34">
      <t>ネンドマツ</t>
    </rPh>
    <rPh sb="34" eb="37">
      <t>チホウサイ</t>
    </rPh>
    <rPh sb="37" eb="39">
      <t>ザンダカ</t>
    </rPh>
    <phoneticPr fontId="4"/>
  </si>
  <si>
    <t>(ｲﾜ)</t>
    <phoneticPr fontId="4"/>
  </si>
  <si>
    <t>(ｲﾝ)</t>
    <phoneticPr fontId="4"/>
  </si>
  <si>
    <t>(ｳｱ)</t>
  </si>
  <si>
    <t>(ｳｲ)</t>
  </si>
  <si>
    <t>(ｳｲ)</t>
    <phoneticPr fontId="4"/>
  </si>
  <si>
    <t>(ｳｳ)</t>
  </si>
  <si>
    <t>(ｳｴ)</t>
  </si>
  <si>
    <t>(ﾉ)</t>
    <phoneticPr fontId="15"/>
  </si>
  <si>
    <t>(ﾊ)</t>
    <phoneticPr fontId="15"/>
  </si>
  <si>
    <t>(ｱ)～(ﾆ)</t>
    <phoneticPr fontId="4"/>
  </si>
  <si>
    <t>補強事業分</t>
    <rPh sb="0" eb="2">
      <t>ホキョウ</t>
    </rPh>
    <rPh sb="2" eb="4">
      <t>ジギョウ</t>
    </rPh>
    <rPh sb="4" eb="5">
      <t>ブン</t>
    </rPh>
    <phoneticPr fontId="4"/>
  </si>
  <si>
    <t>(ｳｵ)</t>
  </si>
  <si>
    <t>(ｳｶ)</t>
  </si>
  <si>
    <t>(ｳｶ)</t>
    <phoneticPr fontId="4"/>
  </si>
  <si>
    <t>防災機能強化</t>
    <rPh sb="0" eb="2">
      <t>ボウサイ</t>
    </rPh>
    <rPh sb="2" eb="4">
      <t>キノウ</t>
    </rPh>
    <rPh sb="4" eb="6">
      <t>キョウカ</t>
    </rPh>
    <phoneticPr fontId="4"/>
  </si>
  <si>
    <t>事業分</t>
    <rPh sb="0" eb="2">
      <t>ジギョウ</t>
    </rPh>
    <rPh sb="2" eb="3">
      <t>ブン</t>
    </rPh>
    <phoneticPr fontId="2"/>
  </si>
  <si>
    <t>(ｳｷ)</t>
  </si>
  <si>
    <t>(ｳｸ)</t>
  </si>
  <si>
    <t>(ｱ)～(ｳｸ)</t>
    <phoneticPr fontId="4"/>
  </si>
  <si>
    <t>武道場分</t>
    <rPh sb="0" eb="3">
      <t>ブドウジョウ</t>
    </rPh>
    <rPh sb="3" eb="4">
      <t>ブン</t>
    </rPh>
    <phoneticPr fontId="4"/>
  </si>
  <si>
    <t>(ｳｹ)</t>
  </si>
  <si>
    <t>(ｳｺ)</t>
  </si>
  <si>
    <t>(ｳｻ)</t>
  </si>
  <si>
    <t>(ｳｼ)</t>
  </si>
  <si>
    <t>(ｳｽ)</t>
  </si>
  <si>
    <t>(ｳｾ)</t>
  </si>
  <si>
    <t>(ｳｿ)</t>
    <phoneticPr fontId="4"/>
  </si>
  <si>
    <t>(ｳﾀ)</t>
    <phoneticPr fontId="4"/>
  </si>
  <si>
    <t>(ｳﾁ)</t>
    <phoneticPr fontId="4"/>
  </si>
  <si>
    <t>(ｳﾂ)</t>
    <phoneticPr fontId="4"/>
  </si>
  <si>
    <t>(ｳﾃ)</t>
    <phoneticPr fontId="4"/>
  </si>
  <si>
    <t>(ｳﾄ)</t>
    <phoneticPr fontId="4"/>
  </si>
  <si>
    <t>(ｳﾅ)</t>
    <phoneticPr fontId="4"/>
  </si>
  <si>
    <t>(ｳﾆ)</t>
    <phoneticPr fontId="4"/>
  </si>
  <si>
    <t>(ｳﾇ)</t>
    <phoneticPr fontId="4"/>
  </si>
  <si>
    <t>(ｳﾈ)</t>
    <phoneticPr fontId="4"/>
  </si>
  <si>
    <t>(ｱ)～(ｳﾈ)</t>
    <phoneticPr fontId="4"/>
  </si>
  <si>
    <t>H30基準財政収入額</t>
    <rPh sb="3" eb="5">
      <t>キジュン</t>
    </rPh>
    <rPh sb="5" eb="7">
      <t>ザイセイ</t>
    </rPh>
    <rPh sb="7" eb="10">
      <t>シュウニュウガク</t>
    </rPh>
    <phoneticPr fontId="2"/>
  </si>
  <si>
    <t>H30基準財政需要額</t>
    <rPh sb="3" eb="5">
      <t>キジュン</t>
    </rPh>
    <rPh sb="5" eb="7">
      <t>ザイセイ</t>
    </rPh>
    <rPh sb="7" eb="10">
      <t>ジュヨウガク</t>
    </rPh>
    <phoneticPr fontId="2"/>
  </si>
  <si>
    <t>税源移譲相当額（三位一体の改革分）×0.25</t>
    <rPh sb="0" eb="2">
      <t>ゼイゲン</t>
    </rPh>
    <rPh sb="2" eb="4">
      <t>イジョウ</t>
    </rPh>
    <rPh sb="4" eb="7">
      <t>ソウトウガク</t>
    </rPh>
    <rPh sb="8" eb="12">
      <t>サンミイッタイ</t>
    </rPh>
    <rPh sb="13" eb="15">
      <t>カイカク</t>
    </rPh>
    <rPh sb="15" eb="16">
      <t>ブン</t>
    </rPh>
    <phoneticPr fontId="2"/>
  </si>
  <si>
    <t>税源移譲相当額（県費負担教職員分）×0.25</t>
    <rPh sb="0" eb="2">
      <t>ゼイゲン</t>
    </rPh>
    <rPh sb="2" eb="4">
      <t>イジョウ</t>
    </rPh>
    <rPh sb="4" eb="7">
      <t>ソウトウガク</t>
    </rPh>
    <rPh sb="8" eb="10">
      <t>ケンピ</t>
    </rPh>
    <rPh sb="10" eb="12">
      <t>フタン</t>
    </rPh>
    <rPh sb="12" eb="15">
      <t>キョウショクイン</t>
    </rPh>
    <rPh sb="15" eb="16">
      <t>ブン</t>
    </rPh>
    <phoneticPr fontId="2"/>
  </si>
  <si>
    <t>H30：</t>
    <phoneticPr fontId="2"/>
  </si>
  <si>
    <t>令和元年度財政力補正</t>
    <rPh sb="0" eb="2">
      <t>レイワ</t>
    </rPh>
    <rPh sb="2" eb="3">
      <t>モト</t>
    </rPh>
    <rPh sb="3" eb="4">
      <t>ネン</t>
    </rPh>
    <rPh sb="4" eb="5">
      <t>ド</t>
    </rPh>
    <rPh sb="5" eb="8">
      <t>ザイセイリョク</t>
    </rPh>
    <rPh sb="8" eb="10">
      <t>ホセイ</t>
    </rPh>
    <phoneticPr fontId="4"/>
  </si>
  <si>
    <r>
      <t>３　令和</t>
    </r>
    <r>
      <rPr>
        <sz val="11"/>
        <color rgb="FFFF0000"/>
        <rFont val="ＭＳ ゴシック"/>
        <family val="3"/>
        <charset val="128"/>
      </rPr>
      <t>元</t>
    </r>
    <r>
      <rPr>
        <sz val="11"/>
        <rFont val="ＭＳ ゴシック"/>
        <family val="3"/>
        <charset val="128"/>
      </rPr>
      <t>年度算定に用いる合流管比率</t>
    </r>
    <rPh sb="2" eb="4">
      <t>レイワ</t>
    </rPh>
    <rPh sb="4" eb="5">
      <t>モト</t>
    </rPh>
    <rPh sb="5" eb="7">
      <t>ネンド</t>
    </rPh>
    <rPh sb="7" eb="9">
      <t>サンテイ</t>
    </rPh>
    <rPh sb="10" eb="11">
      <t>モチ</t>
    </rPh>
    <rPh sb="13" eb="15">
      <t>ゴウリュウ</t>
    </rPh>
    <rPh sb="15" eb="16">
      <t>クダ</t>
    </rPh>
    <rPh sb="16" eb="18">
      <t>ヒリツ</t>
    </rPh>
    <phoneticPr fontId="2"/>
  </si>
  <si>
    <r>
      <t>２　令和</t>
    </r>
    <r>
      <rPr>
        <sz val="11"/>
        <color rgb="FFFF0000"/>
        <rFont val="ＭＳ ゴシック"/>
        <family val="3"/>
        <charset val="128"/>
      </rPr>
      <t>元</t>
    </r>
    <r>
      <rPr>
        <sz val="11"/>
        <rFont val="ＭＳ ゴシック"/>
        <family val="3"/>
        <charset val="128"/>
      </rPr>
      <t>年度算定に用いる公共下水道処理区域内人口密度</t>
    </r>
    <rPh sb="2" eb="4">
      <t>レイワ</t>
    </rPh>
    <rPh sb="4" eb="5">
      <t>モト</t>
    </rPh>
    <rPh sb="5" eb="7">
      <t>ネンド</t>
    </rPh>
    <rPh sb="7" eb="9">
      <t>サンテイ</t>
    </rPh>
    <rPh sb="10" eb="11">
      <t>モチ</t>
    </rPh>
    <rPh sb="13" eb="15">
      <t>コウキョウ</t>
    </rPh>
    <rPh sb="15" eb="18">
      <t>ゲスイドウ</t>
    </rPh>
    <rPh sb="18" eb="20">
      <t>ショリ</t>
    </rPh>
    <rPh sb="20" eb="23">
      <t>クイキナイ</t>
    </rPh>
    <rPh sb="23" eb="25">
      <t>ジンコウ</t>
    </rPh>
    <rPh sb="25" eb="27">
      <t>ミツド</t>
    </rPh>
    <phoneticPr fontId="2"/>
  </si>
  <si>
    <t>令和</t>
    <rPh sb="0" eb="2">
      <t>レイワ</t>
    </rPh>
    <phoneticPr fontId="2"/>
  </si>
  <si>
    <t>元</t>
    <rPh sb="0" eb="1">
      <t>モト</t>
    </rPh>
    <phoneticPr fontId="2"/>
  </si>
  <si>
    <r>
      <t>水源開発対策に係る令和</t>
    </r>
    <r>
      <rPr>
        <sz val="11"/>
        <color rgb="FFFF0000"/>
        <rFont val="ＭＳ ゴシック"/>
        <family val="3"/>
        <charset val="128"/>
      </rPr>
      <t>元</t>
    </r>
    <r>
      <rPr>
        <sz val="11"/>
        <rFont val="ＭＳ ゴシック"/>
        <family val="3"/>
        <charset val="128"/>
      </rPr>
      <t>年度以降繰出基準額
（附表（</t>
    </r>
    <r>
      <rPr>
        <sz val="11"/>
        <rFont val="ＭＳ Ｐゴシック"/>
        <family val="3"/>
        <charset val="128"/>
      </rPr>
      <t>F</t>
    </r>
    <r>
      <rPr>
        <sz val="11"/>
        <rFont val="ＭＳ ゴシック"/>
        <family val="3"/>
        <charset val="128"/>
      </rPr>
      <t>）参照）</t>
    </r>
    <rPh sb="0" eb="2">
      <t>スイゲン</t>
    </rPh>
    <rPh sb="2" eb="4">
      <t>カイハツ</t>
    </rPh>
    <rPh sb="4" eb="6">
      <t>タイサク</t>
    </rPh>
    <rPh sb="7" eb="8">
      <t>カカ</t>
    </rPh>
    <rPh sb="9" eb="11">
      <t>レイワ</t>
    </rPh>
    <rPh sb="11" eb="12">
      <t>モト</t>
    </rPh>
    <rPh sb="12" eb="14">
      <t>ネンド</t>
    </rPh>
    <rPh sb="14" eb="16">
      <t>イコウ</t>
    </rPh>
    <rPh sb="16" eb="17">
      <t>ク</t>
    </rPh>
    <rPh sb="17" eb="18">
      <t>デ</t>
    </rPh>
    <rPh sb="18" eb="21">
      <t>キジュンガク</t>
    </rPh>
    <rPh sb="23" eb="25">
      <t>フヒョウ</t>
    </rPh>
    <rPh sb="28" eb="30">
      <t>サンショウ</t>
    </rPh>
    <phoneticPr fontId="4"/>
  </si>
  <si>
    <r>
      <t>広域化対策に係る令和</t>
    </r>
    <r>
      <rPr>
        <sz val="11"/>
        <color rgb="FFFF0000"/>
        <rFont val="ＭＳ ゴシック"/>
        <family val="3"/>
        <charset val="128"/>
      </rPr>
      <t>元</t>
    </r>
    <r>
      <rPr>
        <sz val="11"/>
        <rFont val="ＭＳ ゴシック"/>
        <family val="3"/>
        <charset val="128"/>
      </rPr>
      <t>年度以降繰出基準額
（附表（Ｌ）参照）</t>
    </r>
    <rPh sb="0" eb="3">
      <t>コウイキカ</t>
    </rPh>
    <rPh sb="3" eb="5">
      <t>タイサク</t>
    </rPh>
    <rPh sb="6" eb="7">
      <t>カカ</t>
    </rPh>
    <rPh sb="8" eb="10">
      <t>レイワ</t>
    </rPh>
    <rPh sb="10" eb="11">
      <t>モト</t>
    </rPh>
    <rPh sb="11" eb="13">
      <t>ネンド</t>
    </rPh>
    <rPh sb="13" eb="15">
      <t>イコウ</t>
    </rPh>
    <rPh sb="15" eb="16">
      <t>ク</t>
    </rPh>
    <rPh sb="16" eb="17">
      <t>ダ</t>
    </rPh>
    <rPh sb="17" eb="20">
      <t>キジュンガク</t>
    </rPh>
    <rPh sb="22" eb="24">
      <t>フヒョウ</t>
    </rPh>
    <rPh sb="27" eb="29">
      <t>サンショウ</t>
    </rPh>
    <phoneticPr fontId="4"/>
  </si>
  <si>
    <t>森林研究・整備機構営土地改良事業に係る令和元年度以降地方負担額</t>
    <rPh sb="0" eb="2">
      <t>シンリン</t>
    </rPh>
    <rPh sb="2" eb="4">
      <t>ケンキュウ</t>
    </rPh>
    <rPh sb="5" eb="7">
      <t>セイビ</t>
    </rPh>
    <rPh sb="7" eb="9">
      <t>キコウ</t>
    </rPh>
    <rPh sb="9" eb="10">
      <t>イトナム</t>
    </rPh>
    <rPh sb="10" eb="12">
      <t>トチ</t>
    </rPh>
    <rPh sb="12" eb="14">
      <t>カイリョウ</t>
    </rPh>
    <rPh sb="14" eb="16">
      <t>ジギョウ</t>
    </rPh>
    <rPh sb="17" eb="18">
      <t>カカ</t>
    </rPh>
    <rPh sb="19" eb="21">
      <t>レイワ</t>
    </rPh>
    <rPh sb="21" eb="22">
      <t>モト</t>
    </rPh>
    <rPh sb="26" eb="28">
      <t>チホウ</t>
    </rPh>
    <rPh sb="28" eb="30">
      <t>フタン</t>
    </rPh>
    <rPh sb="30" eb="31">
      <t>ガク</t>
    </rPh>
    <phoneticPr fontId="4"/>
  </si>
  <si>
    <t>水資源機構営土地改良事業に係る令和元年度以降地方負担額</t>
    <rPh sb="0" eb="1">
      <t>ミズ</t>
    </rPh>
    <rPh sb="1" eb="3">
      <t>シゲン</t>
    </rPh>
    <rPh sb="3" eb="5">
      <t>キコウ</t>
    </rPh>
    <rPh sb="5" eb="6">
      <t>エイ</t>
    </rPh>
    <rPh sb="6" eb="8">
      <t>トチ</t>
    </rPh>
    <rPh sb="8" eb="10">
      <t>カイリョウ</t>
    </rPh>
    <rPh sb="10" eb="12">
      <t>ジギョウ</t>
    </rPh>
    <rPh sb="13" eb="14">
      <t>カカ</t>
    </rPh>
    <rPh sb="15" eb="17">
      <t>レイワ</t>
    </rPh>
    <rPh sb="17" eb="18">
      <t>モト</t>
    </rPh>
    <rPh sb="22" eb="24">
      <t>チホウ</t>
    </rPh>
    <rPh sb="24" eb="26">
      <t>フタン</t>
    </rPh>
    <rPh sb="26" eb="27">
      <t>ガク</t>
    </rPh>
    <phoneticPr fontId="4"/>
  </si>
  <si>
    <t>（元金分）</t>
  </si>
  <si>
    <t>国営土地改良事業に係る令和元年度以降地方負担額</t>
    <rPh sb="0" eb="2">
      <t>コクエイ</t>
    </rPh>
    <rPh sb="2" eb="4">
      <t>トチ</t>
    </rPh>
    <rPh sb="4" eb="6">
      <t>カイリョウ</t>
    </rPh>
    <rPh sb="6" eb="8">
      <t>ジギョウ</t>
    </rPh>
    <rPh sb="9" eb="10">
      <t>カカ</t>
    </rPh>
    <rPh sb="11" eb="13">
      <t>レイワ</t>
    </rPh>
    <rPh sb="13" eb="14">
      <t>モト</t>
    </rPh>
    <rPh sb="18" eb="20">
      <t>チホウ</t>
    </rPh>
    <rPh sb="20" eb="22">
      <t>フタン</t>
    </rPh>
    <rPh sb="22" eb="23">
      <t>ガク</t>
    </rPh>
    <phoneticPr fontId="4"/>
  </si>
  <si>
    <t>（元金分）</t>
    <phoneticPr fontId="2"/>
  </si>
  <si>
    <t>　２　令和元年度算入分については、交付税措置対象額として総務省自治行政局地域振興室に認められた</t>
    <rPh sb="3" eb="5">
      <t>レイワ</t>
    </rPh>
    <rPh sb="5" eb="6">
      <t>モト</t>
    </rPh>
    <rPh sb="6" eb="8">
      <t>ネンド</t>
    </rPh>
    <rPh sb="8" eb="10">
      <t>サンニュウ</t>
    </rPh>
    <rPh sb="10" eb="11">
      <t>ブン</t>
    </rPh>
    <rPh sb="17" eb="20">
      <t>コウフゼイ</t>
    </rPh>
    <rPh sb="20" eb="22">
      <t>ソチ</t>
    </rPh>
    <rPh sb="22" eb="25">
      <t>タイショウガク</t>
    </rPh>
    <rPh sb="28" eb="31">
      <t>ソウムショウ</t>
    </rPh>
    <rPh sb="31" eb="33">
      <t>ジチ</t>
    </rPh>
    <rPh sb="33" eb="35">
      <t>ギョウセイ</t>
    </rPh>
    <rPh sb="35" eb="36">
      <t>キョク</t>
    </rPh>
    <rPh sb="36" eb="38">
      <t>チイキ</t>
    </rPh>
    <rPh sb="38" eb="41">
      <t>シンコウシツ</t>
    </rPh>
    <rPh sb="42" eb="43">
      <t>ミト</t>
    </rPh>
    <phoneticPr fontId="4"/>
  </si>
  <si>
    <t>令和元年度元利償還金</t>
    <rPh sb="0" eb="2">
      <t>レイワ</t>
    </rPh>
    <rPh sb="2" eb="3">
      <t>モト</t>
    </rPh>
    <rPh sb="3" eb="5">
      <t>ネンド</t>
    </rPh>
    <rPh sb="5" eb="7">
      <t>ガンリ</t>
    </rPh>
    <rPh sb="7" eb="10">
      <t>ショウカンキン</t>
    </rPh>
    <phoneticPr fontId="2"/>
  </si>
  <si>
    <r>
      <t>(ｱ)～</t>
    </r>
    <r>
      <rPr>
        <sz val="9"/>
        <color rgb="FFFF0000"/>
        <rFont val="ＭＳ ゴシック"/>
        <family val="3"/>
        <charset val="128"/>
      </rPr>
      <t>(ｴ)</t>
    </r>
    <phoneticPr fontId="4"/>
  </si>
  <si>
    <r>
      <t>(ｱ)～</t>
    </r>
    <r>
      <rPr>
        <sz val="9"/>
        <color rgb="FFFF0000"/>
        <rFont val="ＭＳ ゴシック"/>
        <family val="3"/>
        <charset val="128"/>
      </rPr>
      <t>(ｲ)</t>
    </r>
    <phoneticPr fontId="4"/>
  </si>
  <si>
    <t>(ｱ)～(ｴ)</t>
    <phoneticPr fontId="4"/>
  </si>
  <si>
    <t>中学校費合計</t>
    <rPh sb="0" eb="3">
      <t>チュウガッコウ</t>
    </rPh>
    <rPh sb="3" eb="4">
      <t>ヒ</t>
    </rPh>
    <rPh sb="4" eb="6">
      <t>ゴウケイ</t>
    </rPh>
    <phoneticPr fontId="4"/>
  </si>
  <si>
    <t>(ah)</t>
    <phoneticPr fontId="4"/>
  </si>
  <si>
    <t>(ｳ)</t>
    <phoneticPr fontId="4"/>
  </si>
  <si>
    <r>
      <t>(ｱ)～</t>
    </r>
    <r>
      <rPr>
        <sz val="9"/>
        <color rgb="FFFF0000"/>
        <rFont val="ＭＳ ゴシック"/>
        <family val="3"/>
        <charset val="128"/>
      </rPr>
      <t>(ｺ)</t>
    </r>
    <phoneticPr fontId="4"/>
  </si>
  <si>
    <r>
      <rPr>
        <sz val="9"/>
        <color rgb="FFFF0000"/>
        <rFont val="ＭＳ ゴシック"/>
        <family val="3"/>
        <charset val="128"/>
      </rPr>
      <t>(ｷ)</t>
    </r>
    <r>
      <rPr>
        <sz val="9"/>
        <rFont val="ＭＳ ゴシック"/>
        <family val="3"/>
        <charset val="128"/>
      </rPr>
      <t>欄の額</t>
    </r>
    <rPh sb="3" eb="4">
      <t>ラン</t>
    </rPh>
    <rPh sb="5" eb="6">
      <t>ガク</t>
    </rPh>
    <phoneticPr fontId="4"/>
  </si>
  <si>
    <t>(ｱ)～(ｸ)</t>
    <phoneticPr fontId="4"/>
  </si>
  <si>
    <t>一般補助施設整備等事業債（沖縄製糖業体制強化対策事業）</t>
    <rPh sb="0" eb="2">
      <t>イッパン</t>
    </rPh>
    <rPh sb="2" eb="4">
      <t>ホジョ</t>
    </rPh>
    <rPh sb="4" eb="6">
      <t>シセツ</t>
    </rPh>
    <rPh sb="6" eb="8">
      <t>セイビ</t>
    </rPh>
    <rPh sb="8" eb="9">
      <t>トウ</t>
    </rPh>
    <rPh sb="9" eb="12">
      <t>ジギョウサイ</t>
    </rPh>
    <rPh sb="13" eb="15">
      <t>オキナワ</t>
    </rPh>
    <rPh sb="15" eb="17">
      <t>セイトウ</t>
    </rPh>
    <rPh sb="17" eb="18">
      <t>ギョウ</t>
    </rPh>
    <rPh sb="18" eb="20">
      <t>タイセイ</t>
    </rPh>
    <rPh sb="20" eb="22">
      <t>キョウカ</t>
    </rPh>
    <rPh sb="22" eb="24">
      <t>タイサク</t>
    </rPh>
    <rPh sb="24" eb="26">
      <t>ジギョウ</t>
    </rPh>
    <phoneticPr fontId="4"/>
  </si>
  <si>
    <t>一般補助施設整備等事業債（地方大学・地域産業創生活用事業）</t>
    <rPh sb="0" eb="2">
      <t>イッパン</t>
    </rPh>
    <rPh sb="2" eb="4">
      <t>ホジョ</t>
    </rPh>
    <rPh sb="4" eb="6">
      <t>シセツ</t>
    </rPh>
    <rPh sb="6" eb="8">
      <t>セイビ</t>
    </rPh>
    <rPh sb="8" eb="9">
      <t>トウ</t>
    </rPh>
    <rPh sb="9" eb="12">
      <t>ジギョウサイ</t>
    </rPh>
    <rPh sb="13" eb="15">
      <t>チホウ</t>
    </rPh>
    <rPh sb="15" eb="17">
      <t>ダイガク</t>
    </rPh>
    <rPh sb="18" eb="20">
      <t>チイキ</t>
    </rPh>
    <rPh sb="20" eb="22">
      <t>サンギョウ</t>
    </rPh>
    <rPh sb="22" eb="24">
      <t>ソウセイ</t>
    </rPh>
    <rPh sb="24" eb="26">
      <t>カツヨウ</t>
    </rPh>
    <rPh sb="26" eb="28">
      <t>ジギョウ</t>
    </rPh>
    <phoneticPr fontId="4"/>
  </si>
  <si>
    <t>(ai)</t>
    <phoneticPr fontId="4"/>
  </si>
  <si>
    <t>(aj)</t>
    <phoneticPr fontId="4"/>
  </si>
  <si>
    <t>(ak)</t>
    <phoneticPr fontId="4"/>
  </si>
  <si>
    <t>一般補助施設整備等事業債（文化財保存・活用事業）</t>
    <rPh sb="0" eb="2">
      <t>イッパン</t>
    </rPh>
    <rPh sb="2" eb="4">
      <t>ホジョ</t>
    </rPh>
    <rPh sb="4" eb="6">
      <t>シセツ</t>
    </rPh>
    <rPh sb="6" eb="8">
      <t>セイビ</t>
    </rPh>
    <rPh sb="8" eb="9">
      <t>トウ</t>
    </rPh>
    <rPh sb="9" eb="12">
      <t>ジギョウサイ</t>
    </rPh>
    <phoneticPr fontId="4"/>
  </si>
  <si>
    <t>(国宝重要文化財等保存・活用事業及び史跡等購入事業に限る)</t>
    <rPh sb="1" eb="3">
      <t>コクホウ</t>
    </rPh>
    <rPh sb="3" eb="5">
      <t>ジュウヨウ</t>
    </rPh>
    <rPh sb="5" eb="8">
      <t>ブンカザイ</t>
    </rPh>
    <rPh sb="8" eb="9">
      <t>トウ</t>
    </rPh>
    <rPh sb="9" eb="11">
      <t>ホゾン</t>
    </rPh>
    <rPh sb="12" eb="14">
      <t>カツヨウ</t>
    </rPh>
    <rPh sb="14" eb="16">
      <t>ジギョウ</t>
    </rPh>
    <rPh sb="16" eb="17">
      <t>オヨ</t>
    </rPh>
    <rPh sb="18" eb="21">
      <t>シセキトウ</t>
    </rPh>
    <rPh sb="21" eb="23">
      <t>コウニュウ</t>
    </rPh>
    <rPh sb="23" eb="25">
      <t>ジギョウ</t>
    </rPh>
    <rPh sb="26" eb="27">
      <t>カギ</t>
    </rPh>
    <phoneticPr fontId="2"/>
  </si>
  <si>
    <t>(a)～(ak)</t>
    <phoneticPr fontId="4"/>
  </si>
  <si>
    <t>28年度同意等に係る30年度末地方債残高</t>
    <rPh sb="2" eb="4">
      <t>ネンド</t>
    </rPh>
    <rPh sb="4" eb="6">
      <t>ドウイ</t>
    </rPh>
    <rPh sb="6" eb="7">
      <t>トウ</t>
    </rPh>
    <rPh sb="8" eb="9">
      <t>カカ</t>
    </rPh>
    <rPh sb="12" eb="14">
      <t>ネンド</t>
    </rPh>
    <rPh sb="14" eb="15">
      <t>マツ</t>
    </rPh>
    <rPh sb="15" eb="18">
      <t>チホウサイ</t>
    </rPh>
    <rPh sb="18" eb="20">
      <t>ザンダカ</t>
    </rPh>
    <phoneticPr fontId="4"/>
  </si>
  <si>
    <t>29年度同意等に係る30年度末地方債残高</t>
    <rPh sb="2" eb="4">
      <t>ネンド</t>
    </rPh>
    <rPh sb="4" eb="6">
      <t>ドウイ</t>
    </rPh>
    <rPh sb="6" eb="7">
      <t>トウ</t>
    </rPh>
    <rPh sb="8" eb="9">
      <t>カカ</t>
    </rPh>
    <rPh sb="12" eb="14">
      <t>ネンド</t>
    </rPh>
    <rPh sb="14" eb="15">
      <t>マツ</t>
    </rPh>
    <rPh sb="15" eb="18">
      <t>チホウサイ</t>
    </rPh>
    <rPh sb="18" eb="20">
      <t>ザンダカ</t>
    </rPh>
    <phoneticPr fontId="4"/>
  </si>
  <si>
    <t>④</t>
    <phoneticPr fontId="2"/>
  </si>
  <si>
    <t>令和元年度</t>
    <rPh sb="0" eb="2">
      <t>レイワ</t>
    </rPh>
    <rPh sb="2" eb="3">
      <t>ガン</t>
    </rPh>
    <rPh sb="3" eb="5">
      <t>ネンド</t>
    </rPh>
    <phoneticPr fontId="4"/>
  </si>
  <si>
    <t>(ﾘ）</t>
  </si>
  <si>
    <t>(ﾙ）</t>
  </si>
  <si>
    <t>(ﾚ）</t>
  </si>
  <si>
    <t>(ﾛ）</t>
    <phoneticPr fontId="2"/>
  </si>
  <si>
    <r>
      <t>(ｱ)～</t>
    </r>
    <r>
      <rPr>
        <sz val="9"/>
        <color rgb="FFFF0000"/>
        <rFont val="ＭＳ ゴシック"/>
        <family val="3"/>
        <charset val="128"/>
      </rPr>
      <t>(ﾛ)</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</si>
</sst>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quot;#,##0;[Red]&quot;¥&quot;\-#,##0"/>
    <numFmt numFmtId="176" formatCode="&quot;(&quot;General&quot;)&quot;"/>
    <numFmt numFmtId="177" formatCode="#,##0_ "/>
    <numFmt numFmtId="178" formatCode="0.000_ "/>
    <numFmt numFmtId="179" formatCode="0.00000;&quot;△ &quot;0.00000"/>
    <numFmt numFmtId="180" formatCode="0.000_);[Red]\(0.000\)"/>
    <numFmt numFmtId="181" formatCode="#,##0.000_ "/>
    <numFmt numFmtId="182" formatCode="#,##0.000;&quot;△ &quot;#,##0.000"/>
    <numFmt numFmtId="183" formatCode="#,##0.000_);[Red]\(#,##0.000\)"/>
    <numFmt numFmtId="184" formatCode="0_);[Red]\(0\)"/>
    <numFmt numFmtId="185" formatCode="#,##0_);[Red]\(#,##0\)"/>
    <numFmt numFmtId="186" formatCode="#,##0.0_ "/>
    <numFmt numFmtId="187" formatCode="0.000"/>
    <numFmt numFmtId="188" formatCode="0.00_ "/>
    <numFmt numFmtId="189" formatCode="0.0000;&quot;△ &quot;0.0000"/>
    <numFmt numFmtId="190" formatCode="0_ "/>
    <numFmt numFmtId="191" formatCode="0.0_ "/>
    <numFmt numFmtId="192" formatCode="0.00_);[Red]\(0.00\)"/>
    <numFmt numFmtId="193" formatCode="0.0000_ "/>
    <numFmt numFmtId="194" formatCode="#,##0;&quot;△ &quot;#,##0"/>
    <numFmt numFmtId="195" formatCode="0.0000"/>
    <numFmt numFmtId="196" formatCode="#,##0.00000_ "/>
    <numFmt numFmtId="197" formatCode="#,##0.00_ "/>
    <numFmt numFmtId="198" formatCode="#,##0.0000;[Red]\-#,##0.0000"/>
    <numFmt numFmtId="199" formatCode="0.00;&quot;△ &quot;0.00"/>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2"/>
      <name val="ＭＳ ゴシック"/>
      <family val="3"/>
      <charset val="128"/>
    </font>
    <font>
      <sz val="9"/>
      <name val="ＭＳ ゴシック"/>
      <family val="3"/>
      <charset val="128"/>
    </font>
    <font>
      <sz val="12"/>
      <name val="Arial"/>
      <family val="2"/>
    </font>
    <font>
      <sz val="11"/>
      <name val="ＭＳ 明朝"/>
      <family val="1"/>
      <charset val="128"/>
    </font>
    <font>
      <sz val="12"/>
      <name val="ＭＳ Ｐゴシック"/>
      <family val="3"/>
      <charset val="128"/>
    </font>
    <font>
      <sz val="6.9"/>
      <name val="ＭＳ ゴシック"/>
      <family val="3"/>
      <charset val="128"/>
    </font>
    <font>
      <sz val="8"/>
      <name val="ＭＳ ゴシック"/>
      <family val="3"/>
      <charset val="128"/>
    </font>
    <font>
      <sz val="10"/>
      <name val="ＭＳ ゴシック"/>
      <family val="3"/>
      <charset val="128"/>
    </font>
    <font>
      <sz val="9"/>
      <name val="ＭＳ ゴシック"/>
      <family val="3"/>
    </font>
    <font>
      <u/>
      <sz val="11"/>
      <name val="ＭＳ Ｐゴシック"/>
      <family val="3"/>
      <charset val="128"/>
    </font>
    <font>
      <sz val="6"/>
      <name val="Arial"/>
      <family val="2"/>
    </font>
    <font>
      <sz val="10"/>
      <name val="ＭＳ Ｐゴシック"/>
      <family val="3"/>
      <charset val="128"/>
    </font>
    <font>
      <sz val="11"/>
      <color rgb="FFFF0000"/>
      <name val="ＭＳ ゴシック"/>
      <family val="3"/>
      <charset val="128"/>
    </font>
    <font>
      <sz val="9"/>
      <color theme="1"/>
      <name val="ＭＳ ゴシック"/>
      <family val="3"/>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rgb="FFFF0000"/>
      <name val="ＭＳ ゴシック"/>
      <family val="3"/>
      <charset val="128"/>
    </font>
    <font>
      <sz val="6"/>
      <name val="ＭＳ Ｐゴシック"/>
      <family val="2"/>
      <charset val="128"/>
      <scheme val="minor"/>
    </font>
    <font>
      <sz val="12"/>
      <color rgb="FFFF0000"/>
      <name val="ＭＳ ゴシック"/>
      <family val="3"/>
      <charset val="128"/>
    </font>
    <font>
      <sz val="14"/>
      <name val="ＭＳ 明朝"/>
      <family val="1"/>
      <charset val="128"/>
    </font>
    <font>
      <sz val="10"/>
      <name val="ＭＳ 明朝"/>
      <family val="1"/>
      <charset val="128"/>
    </font>
    <font>
      <sz val="12"/>
      <name val="ＭＳ 明朝"/>
      <family val="1"/>
      <charset val="128"/>
    </font>
    <font>
      <sz val="9"/>
      <name val="ＭＳ 明朝"/>
      <family val="1"/>
      <charset val="128"/>
    </font>
    <font>
      <u/>
      <sz val="10"/>
      <name val="ＭＳ Ｐゴシック"/>
      <family val="3"/>
      <charset val="128"/>
    </font>
    <font>
      <sz val="11"/>
      <color rgb="FFFF0000"/>
      <name val="ＭＳ Ｐゴシック"/>
      <family val="3"/>
      <charset val="128"/>
    </font>
    <font>
      <sz val="9"/>
      <name val="ＭＳ Ｐゴシック"/>
      <family val="3"/>
      <charset val="128"/>
    </font>
    <font>
      <sz val="11"/>
      <color rgb="FFFF0000"/>
      <name val="ＭＳ 明朝"/>
      <family val="1"/>
      <charset val="128"/>
    </font>
    <font>
      <sz val="10"/>
      <color rgb="FFFF0000"/>
      <name val="ＭＳ ゴシック"/>
      <family val="3"/>
      <charset val="128"/>
    </font>
    <font>
      <sz val="10"/>
      <color rgb="FFFF0000"/>
      <name val="ＭＳ Ｐゴシック"/>
      <family val="3"/>
      <charset val="128"/>
    </font>
    <font>
      <u/>
      <sz val="11"/>
      <color rgb="FFFF0000"/>
      <name val="ＭＳ Ｐゴシック"/>
      <family val="3"/>
      <charset val="128"/>
    </font>
    <font>
      <sz val="8"/>
      <color rgb="FFFF0000"/>
      <name val="ＭＳ ゴシック"/>
      <family val="3"/>
      <charset val="128"/>
    </font>
    <font>
      <sz val="9"/>
      <color rgb="FF00B050"/>
      <name val="ＭＳ ゴシック"/>
      <family val="3"/>
      <charset val="128"/>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indexed="27"/>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CCFFFF"/>
        <bgColor indexed="64"/>
      </patternFill>
    </fill>
    <fill>
      <patternFill patternType="solid">
        <fgColor rgb="FFFF0000"/>
        <bgColor indexed="64"/>
      </patternFill>
    </fill>
    <fill>
      <patternFill patternType="solid">
        <fgColor rgb="FFDAEEF3"/>
        <bgColor indexed="64"/>
      </patternFill>
    </fill>
    <fill>
      <patternFill patternType="solid">
        <fgColor rgb="FFFFC000"/>
        <bgColor indexed="64"/>
      </patternFill>
    </fill>
  </fills>
  <borders count="123">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right/>
      <top style="double">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diagonalUp="1">
      <left style="thin">
        <color indexed="8"/>
      </left>
      <right/>
      <top style="thin">
        <color indexed="8"/>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ouble">
        <color auto="1"/>
      </right>
      <top style="thin">
        <color auto="1"/>
      </top>
      <bottom style="thin">
        <color auto="1"/>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8"/>
      </right>
      <top/>
      <bottom/>
      <diagonal/>
    </border>
    <border>
      <left style="medium">
        <color indexed="8"/>
      </left>
      <right/>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medium">
        <color indexed="64"/>
      </left>
      <right/>
      <top/>
      <bottom/>
      <diagonal/>
    </border>
    <border>
      <left/>
      <right/>
      <top style="thin">
        <color indexed="64"/>
      </top>
      <bottom/>
      <diagonal/>
    </border>
    <border>
      <left style="thin">
        <color indexed="8"/>
      </left>
      <right/>
      <top style="thin">
        <color indexed="8"/>
      </top>
      <bottom/>
      <diagonal/>
    </border>
    <border>
      <left/>
      <right style="double">
        <color indexed="8"/>
      </right>
      <top style="thin">
        <color indexed="8"/>
      </top>
      <bottom style="thin">
        <color indexed="8"/>
      </bottom>
      <diagonal/>
    </border>
    <border>
      <left style="double">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style="thin">
        <color indexed="8"/>
      </bottom>
      <diagonal/>
    </border>
    <border>
      <left/>
      <right style="thin">
        <color indexed="8"/>
      </right>
      <top style="thin">
        <color indexed="8"/>
      </top>
      <bottom/>
      <diagonal/>
    </border>
    <border>
      <left style="double">
        <color indexed="8"/>
      </left>
      <right/>
      <top style="thin">
        <color indexed="8"/>
      </top>
      <bottom style="thin">
        <color auto="1"/>
      </bottom>
      <diagonal/>
    </border>
    <border>
      <left/>
      <right/>
      <top style="thin">
        <color indexed="8"/>
      </top>
      <bottom style="thin">
        <color auto="1"/>
      </bottom>
      <diagonal/>
    </border>
    <border>
      <left/>
      <right style="double">
        <color indexed="8"/>
      </right>
      <top style="thin">
        <color indexed="8"/>
      </top>
      <bottom style="thin">
        <color auto="1"/>
      </bottom>
      <diagonal/>
    </border>
    <border>
      <left style="double">
        <color indexed="8"/>
      </left>
      <right/>
      <top style="thin">
        <color auto="1"/>
      </top>
      <bottom style="thin">
        <color auto="1"/>
      </bottom>
      <diagonal/>
    </border>
    <border>
      <left style="double">
        <color indexed="8"/>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double">
        <color auto="1"/>
      </right>
      <top style="thin">
        <color auto="1"/>
      </top>
      <bottom style="thin">
        <color auto="1"/>
      </bottom>
      <diagonal/>
    </border>
  </borders>
  <cellStyleXfs count="10">
    <xf numFmtId="0" fontId="0" fillId="0" borderId="0"/>
    <xf numFmtId="38" fontId="1" fillId="0" borderId="0" applyFont="0" applyFill="0" applyBorder="0" applyAlignment="0" applyProtection="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xf numFmtId="0" fontId="1" fillId="0" borderId="0"/>
  </cellStyleXfs>
  <cellXfs count="1819">
    <xf numFmtId="0" fontId="0" fillId="0" borderId="0" xfId="0"/>
    <xf numFmtId="0" fontId="3" fillId="2" borderId="0" xfId="4" applyFont="1" applyFill="1">
      <alignment vertical="center"/>
    </xf>
    <xf numFmtId="0" fontId="5" fillId="0" borderId="0" xfId="4" applyFont="1">
      <alignment vertical="center"/>
    </xf>
    <xf numFmtId="0" fontId="6" fillId="0" borderId="0" xfId="4" applyFont="1">
      <alignment vertical="center"/>
    </xf>
    <xf numFmtId="0" fontId="3" fillId="0" borderId="0" xfId="4" applyFont="1">
      <alignment vertical="center"/>
    </xf>
    <xf numFmtId="0" fontId="3" fillId="0" borderId="0" xfId="4" applyFont="1" applyFill="1">
      <alignment vertical="center"/>
    </xf>
    <xf numFmtId="0" fontId="8" fillId="0" borderId="0" xfId="9" applyFont="1"/>
    <xf numFmtId="0" fontId="5" fillId="0" borderId="0" xfId="4" applyFont="1" applyFill="1" applyBorder="1">
      <alignment vertical="center"/>
    </xf>
    <xf numFmtId="0" fontId="3" fillId="0" borderId="0" xfId="4" applyFont="1" applyFill="1" applyBorder="1">
      <alignment vertical="center"/>
    </xf>
    <xf numFmtId="0" fontId="3" fillId="0" borderId="0" xfId="4" applyFont="1" applyBorder="1">
      <alignment vertical="center"/>
    </xf>
    <xf numFmtId="0" fontId="1" fillId="0" borderId="0" xfId="0" applyFont="1"/>
    <xf numFmtId="0" fontId="9" fillId="0" borderId="0" xfId="0" applyFont="1" applyAlignment="1">
      <alignment vertical="center"/>
    </xf>
    <xf numFmtId="177" fontId="19" fillId="0" borderId="0" xfId="4" applyNumberFormat="1" applyFont="1">
      <alignment vertical="center"/>
    </xf>
    <xf numFmtId="0" fontId="19" fillId="0" borderId="0" xfId="4" applyFont="1">
      <alignment vertical="center"/>
    </xf>
    <xf numFmtId="0" fontId="21" fillId="0" borderId="0" xfId="4" quotePrefix="1" applyFont="1" applyAlignment="1">
      <alignment horizontal="center" vertical="center"/>
    </xf>
    <xf numFmtId="0" fontId="21" fillId="0" borderId="0" xfId="4" applyFont="1">
      <alignment vertical="center"/>
    </xf>
    <xf numFmtId="177" fontId="18" fillId="0" borderId="1" xfId="4" applyNumberFormat="1" applyFont="1" applyBorder="1" applyAlignment="1">
      <alignment horizontal="center" vertical="center"/>
    </xf>
    <xf numFmtId="0" fontId="18" fillId="0" borderId="0" xfId="4" applyFont="1">
      <alignment vertical="center"/>
    </xf>
    <xf numFmtId="177" fontId="18" fillId="0" borderId="3" xfId="4" applyNumberFormat="1" applyFont="1" applyBorder="1" applyAlignment="1">
      <alignment horizontal="center" vertical="center" shrinkToFit="1"/>
    </xf>
    <xf numFmtId="0" fontId="18" fillId="0" borderId="4" xfId="4" applyFont="1" applyBorder="1">
      <alignment vertical="center"/>
    </xf>
    <xf numFmtId="0" fontId="18" fillId="0" borderId="5" xfId="4" applyFont="1" applyBorder="1">
      <alignment vertical="center"/>
    </xf>
    <xf numFmtId="0" fontId="18" fillId="0" borderId="6" xfId="4" applyFont="1" applyBorder="1">
      <alignment vertical="center"/>
    </xf>
    <xf numFmtId="177" fontId="18" fillId="4" borderId="7" xfId="4" applyNumberFormat="1" applyFont="1" applyFill="1" applyBorder="1">
      <alignment vertical="center"/>
    </xf>
    <xf numFmtId="177" fontId="18" fillId="4" borderId="1" xfId="4" applyNumberFormat="1" applyFont="1" applyFill="1" applyBorder="1">
      <alignment vertical="center"/>
    </xf>
    <xf numFmtId="0" fontId="18" fillId="0" borderId="8" xfId="4" applyFont="1" applyBorder="1">
      <alignment vertical="center"/>
    </xf>
    <xf numFmtId="0" fontId="18" fillId="0" borderId="0" xfId="4" applyFont="1" applyBorder="1">
      <alignment vertical="center"/>
    </xf>
    <xf numFmtId="0" fontId="18" fillId="0" borderId="0" xfId="4" applyFont="1" applyBorder="1" applyAlignment="1">
      <alignment horizontal="center" vertical="center"/>
    </xf>
    <xf numFmtId="177" fontId="18" fillId="0" borderId="9" xfId="4" applyNumberFormat="1" applyFont="1" applyFill="1" applyBorder="1">
      <alignment vertical="center"/>
    </xf>
    <xf numFmtId="177" fontId="18" fillId="0" borderId="0" xfId="4" applyNumberFormat="1" applyFont="1">
      <alignment vertical="center"/>
    </xf>
    <xf numFmtId="177" fontId="18" fillId="4" borderId="10" xfId="4" applyNumberFormat="1" applyFont="1" applyFill="1" applyBorder="1">
      <alignment vertical="center"/>
    </xf>
    <xf numFmtId="177" fontId="21" fillId="0" borderId="0" xfId="4" applyNumberFormat="1" applyFont="1">
      <alignment vertical="center"/>
    </xf>
    <xf numFmtId="177" fontId="21" fillId="3" borderId="7" xfId="4" applyNumberFormat="1" applyFont="1" applyFill="1" applyBorder="1" applyProtection="1">
      <alignment vertical="center"/>
      <protection locked="0"/>
    </xf>
    <xf numFmtId="0" fontId="21" fillId="0" borderId="0" xfId="4" applyFont="1" applyBorder="1">
      <alignment vertical="center"/>
    </xf>
    <xf numFmtId="177" fontId="18" fillId="0" borderId="14" xfId="4" applyNumberFormat="1" applyFont="1" applyFill="1" applyBorder="1">
      <alignment vertical="center"/>
    </xf>
    <xf numFmtId="0" fontId="18" fillId="0" borderId="14" xfId="4" applyFont="1" applyBorder="1" applyAlignment="1">
      <alignment horizontal="center" vertical="center"/>
    </xf>
    <xf numFmtId="177" fontId="18" fillId="0" borderId="1" xfId="4" applyNumberFormat="1" applyFont="1" applyFill="1" applyBorder="1">
      <alignment vertical="center"/>
    </xf>
    <xf numFmtId="177" fontId="18" fillId="4" borderId="17" xfId="4" applyNumberFormat="1" applyFont="1" applyFill="1" applyBorder="1">
      <alignment vertical="center"/>
    </xf>
    <xf numFmtId="177" fontId="18" fillId="0" borderId="3" xfId="4" applyNumberFormat="1" applyFont="1" applyFill="1" applyBorder="1">
      <alignment vertical="center"/>
    </xf>
    <xf numFmtId="0" fontId="18" fillId="0" borderId="3" xfId="4" applyFont="1" applyFill="1" applyBorder="1" applyAlignment="1">
      <alignment horizontal="center" vertical="center"/>
    </xf>
    <xf numFmtId="0" fontId="21" fillId="0" borderId="0" xfId="4" applyFont="1" applyFill="1">
      <alignment vertical="center"/>
    </xf>
    <xf numFmtId="0" fontId="21" fillId="0" borderId="0" xfId="4" applyFont="1" applyFill="1" applyBorder="1">
      <alignment vertical="center"/>
    </xf>
    <xf numFmtId="0" fontId="18" fillId="0" borderId="0" xfId="4" applyFont="1" applyAlignment="1">
      <alignment vertical="center"/>
    </xf>
    <xf numFmtId="0" fontId="21" fillId="0" borderId="0" xfId="4" applyFont="1" applyAlignment="1">
      <alignment vertical="center"/>
    </xf>
    <xf numFmtId="182" fontId="18" fillId="4" borderId="17" xfId="4" applyNumberFormat="1" applyFont="1" applyFill="1" applyBorder="1" applyProtection="1">
      <alignment vertical="center"/>
      <protection locked="0"/>
    </xf>
    <xf numFmtId="177" fontId="18" fillId="4" borderId="18" xfId="4" applyNumberFormat="1" applyFont="1" applyFill="1" applyBorder="1">
      <alignment vertical="center"/>
    </xf>
    <xf numFmtId="0" fontId="21" fillId="0" borderId="2" xfId="4" applyFont="1" applyBorder="1" applyAlignment="1">
      <alignment horizontal="center" vertical="center"/>
    </xf>
    <xf numFmtId="0" fontId="21" fillId="0" borderId="0" xfId="4" applyFont="1" applyFill="1" applyBorder="1" applyAlignment="1">
      <alignment horizontal="center" vertical="center"/>
    </xf>
    <xf numFmtId="177" fontId="21" fillId="0" borderId="0" xfId="4" applyNumberFormat="1" applyFont="1" applyFill="1" applyBorder="1">
      <alignment vertical="center"/>
    </xf>
    <xf numFmtId="0" fontId="18" fillId="0" borderId="1" xfId="4" applyFont="1" applyBorder="1" applyAlignment="1">
      <alignment horizontal="center" vertical="center" shrinkToFit="1"/>
    </xf>
    <xf numFmtId="177" fontId="21" fillId="0" borderId="14" xfId="4" applyNumberFormat="1" applyFont="1" applyFill="1" applyBorder="1">
      <alignment vertical="center"/>
    </xf>
    <xf numFmtId="0" fontId="21" fillId="0" borderId="14" xfId="4" applyFont="1" applyBorder="1" applyAlignment="1">
      <alignment horizontal="center" vertical="center"/>
    </xf>
    <xf numFmtId="0" fontId="21" fillId="0" borderId="1" xfId="4" applyFont="1" applyBorder="1" applyAlignment="1">
      <alignment horizontal="center" vertical="center"/>
    </xf>
    <xf numFmtId="0" fontId="21" fillId="0" borderId="17" xfId="4" applyFont="1" applyBorder="1" applyAlignment="1">
      <alignment horizontal="center" vertical="center"/>
    </xf>
    <xf numFmtId="178" fontId="21" fillId="6" borderId="17" xfId="4" applyNumberFormat="1" applyFont="1" applyFill="1" applyBorder="1" applyProtection="1">
      <alignment vertical="center"/>
      <protection locked="0"/>
    </xf>
    <xf numFmtId="0" fontId="21" fillId="0" borderId="3" xfId="4" applyFont="1" applyFill="1" applyBorder="1" applyAlignment="1">
      <alignment horizontal="center" vertical="center"/>
    </xf>
    <xf numFmtId="182" fontId="22" fillId="0" borderId="17" xfId="4" applyNumberFormat="1" applyFont="1" applyFill="1" applyBorder="1" applyAlignment="1">
      <alignment vertical="center" shrinkToFit="1"/>
    </xf>
    <xf numFmtId="0" fontId="21" fillId="0" borderId="17" xfId="4" applyFont="1" applyFill="1" applyBorder="1" applyAlignment="1">
      <alignment horizontal="center" vertical="center"/>
    </xf>
    <xf numFmtId="177" fontId="18" fillId="0" borderId="17" xfId="4" applyNumberFormat="1" applyFont="1" applyFill="1" applyBorder="1">
      <alignment vertical="center"/>
    </xf>
    <xf numFmtId="177" fontId="21" fillId="0" borderId="0" xfId="4" applyNumberFormat="1" applyFont="1" applyBorder="1">
      <alignment vertical="center"/>
    </xf>
    <xf numFmtId="0" fontId="18" fillId="0" borderId="1" xfId="4" applyFont="1" applyFill="1" applyBorder="1" applyAlignment="1">
      <alignment horizontal="center" vertical="center"/>
    </xf>
    <xf numFmtId="182" fontId="22" fillId="0" borderId="17" xfId="4" applyNumberFormat="1" applyFont="1" applyFill="1" applyBorder="1" applyAlignment="1">
      <alignment horizontal="center" vertical="center" shrinkToFit="1"/>
    </xf>
    <xf numFmtId="38" fontId="18" fillId="4" borderId="7" xfId="4" applyNumberFormat="1" applyFont="1" applyFill="1" applyBorder="1">
      <alignment vertical="center"/>
    </xf>
    <xf numFmtId="38" fontId="18" fillId="4" borderId="1" xfId="4" applyNumberFormat="1" applyFont="1" applyFill="1" applyBorder="1">
      <alignment vertical="center"/>
    </xf>
    <xf numFmtId="0" fontId="18" fillId="0" borderId="15" xfId="4" applyFont="1" applyBorder="1" applyAlignment="1">
      <alignment vertical="center"/>
    </xf>
    <xf numFmtId="0" fontId="21" fillId="2" borderId="0" xfId="4" applyFont="1" applyFill="1" applyAlignment="1">
      <alignment horizontal="center" vertical="center"/>
    </xf>
    <xf numFmtId="0" fontId="21" fillId="2" borderId="0" xfId="4" applyFont="1" applyFill="1">
      <alignment vertical="center"/>
    </xf>
    <xf numFmtId="0" fontId="21" fillId="2" borderId="0" xfId="4" applyFont="1" applyFill="1" applyBorder="1">
      <alignment vertical="center"/>
    </xf>
    <xf numFmtId="177" fontId="21" fillId="2" borderId="0" xfId="4" applyNumberFormat="1" applyFont="1" applyFill="1" applyBorder="1">
      <alignment vertical="center"/>
    </xf>
    <xf numFmtId="177" fontId="21" fillId="2" borderId="0" xfId="4" applyNumberFormat="1" applyFont="1" applyFill="1" applyAlignment="1">
      <alignment horizontal="right" vertical="center"/>
    </xf>
    <xf numFmtId="0" fontId="20" fillId="2" borderId="0" xfId="4" applyFont="1" applyFill="1">
      <alignment vertical="center"/>
    </xf>
    <xf numFmtId="176" fontId="20" fillId="2" borderId="5" xfId="4" quotePrefix="1" applyNumberFormat="1" applyFont="1" applyFill="1" applyBorder="1" applyAlignment="1">
      <alignment horizontal="center" vertical="center"/>
    </xf>
    <xf numFmtId="176" fontId="20" fillId="2" borderId="19" xfId="4" applyNumberFormat="1" applyFont="1" applyFill="1" applyBorder="1" applyAlignment="1">
      <alignment horizontal="center" vertical="center"/>
    </xf>
    <xf numFmtId="176" fontId="20" fillId="2" borderId="1" xfId="4" quotePrefix="1" applyNumberFormat="1" applyFont="1" applyFill="1" applyBorder="1" applyAlignment="1">
      <alignment horizontal="center" vertical="center"/>
    </xf>
    <xf numFmtId="176" fontId="20" fillId="2" borderId="3" xfId="4" quotePrefix="1" applyNumberFormat="1" applyFont="1" applyFill="1" applyBorder="1" applyAlignment="1">
      <alignment horizontal="center" vertical="center"/>
    </xf>
    <xf numFmtId="0" fontId="20" fillId="2" borderId="0" xfId="4" applyFont="1" applyFill="1" applyBorder="1" applyAlignment="1">
      <alignment vertical="center"/>
    </xf>
    <xf numFmtId="177" fontId="21" fillId="2" borderId="0" xfId="4" applyNumberFormat="1" applyFont="1" applyFill="1">
      <alignment vertical="center"/>
    </xf>
    <xf numFmtId="184" fontId="20" fillId="2" borderId="1" xfId="4" quotePrefix="1" applyNumberFormat="1" applyFont="1" applyFill="1" applyBorder="1" applyAlignment="1">
      <alignment horizontal="center" vertical="center" shrinkToFit="1"/>
    </xf>
    <xf numFmtId="176" fontId="20" fillId="2" borderId="17" xfId="4" quotePrefix="1" applyNumberFormat="1" applyFont="1" applyFill="1" applyBorder="1" applyAlignment="1">
      <alignment horizontal="center" vertical="center"/>
    </xf>
    <xf numFmtId="185" fontId="8" fillId="0" borderId="0" xfId="9" applyNumberFormat="1" applyFont="1" applyBorder="1"/>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21" fillId="0" borderId="7" xfId="4" applyFont="1" applyBorder="1" applyAlignment="1">
      <alignment horizontal="center" vertical="center"/>
    </xf>
    <xf numFmtId="176" fontId="18" fillId="0" borderId="26" xfId="4" applyNumberFormat="1"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8" fillId="0" borderId="15" xfId="4" applyFont="1" applyBorder="1" applyAlignment="1">
      <alignment horizontal="center" vertical="center"/>
    </xf>
    <xf numFmtId="177" fontId="18" fillId="0" borderId="3" xfId="4" applyNumberFormat="1" applyFont="1" applyBorder="1" applyAlignment="1">
      <alignment horizontal="center" vertical="center"/>
    </xf>
    <xf numFmtId="177" fontId="5" fillId="0" borderId="0" xfId="4" applyNumberFormat="1" applyFont="1">
      <alignment vertical="center"/>
    </xf>
    <xf numFmtId="177" fontId="6" fillId="4" borderId="10" xfId="4" applyNumberFormat="1" applyFont="1" applyFill="1" applyBorder="1">
      <alignment vertical="center"/>
    </xf>
    <xf numFmtId="177" fontId="6" fillId="0" borderId="9" xfId="4" applyNumberFormat="1" applyFont="1" applyFill="1" applyBorder="1">
      <alignment vertical="center"/>
    </xf>
    <xf numFmtId="0" fontId="6" fillId="0" borderId="0" xfId="4" applyFont="1" applyFill="1" applyBorder="1">
      <alignment vertical="center"/>
    </xf>
    <xf numFmtId="177" fontId="6" fillId="0" borderId="0" xfId="4" applyNumberFormat="1" applyFont="1">
      <alignment vertical="center"/>
    </xf>
    <xf numFmtId="177" fontId="6" fillId="0" borderId="0" xfId="4" applyNumberFormat="1" applyFont="1" applyFill="1" applyBorder="1">
      <alignment vertical="center"/>
    </xf>
    <xf numFmtId="0" fontId="6" fillId="0" borderId="0" xfId="4" applyFont="1" applyFill="1" applyBorder="1" applyAlignment="1">
      <alignment horizontal="center" vertical="center"/>
    </xf>
    <xf numFmtId="177" fontId="11" fillId="0" borderId="0" xfId="4" applyNumberFormat="1" applyFont="1" applyAlignment="1">
      <alignment horizontal="left" vertical="center"/>
    </xf>
    <xf numFmtId="0" fontId="3" fillId="0" borderId="0" xfId="4" applyFont="1" applyFill="1" applyAlignment="1">
      <alignment horizontal="center" vertical="center"/>
    </xf>
    <xf numFmtId="178" fontId="3" fillId="0" borderId="0" xfId="4" applyNumberFormat="1" applyFont="1" applyFill="1" applyBorder="1" applyAlignment="1">
      <alignment horizontal="center" vertical="center"/>
    </xf>
    <xf numFmtId="177" fontId="3" fillId="0" borderId="0" xfId="4" applyNumberFormat="1" applyFont="1" applyFill="1" applyBorder="1">
      <alignment vertical="center"/>
    </xf>
    <xf numFmtId="0" fontId="3" fillId="0" borderId="0" xfId="4" quotePrefix="1" applyFont="1" applyAlignment="1">
      <alignment horizontal="center" vertical="center"/>
    </xf>
    <xf numFmtId="177" fontId="6" fillId="4" borderId="11" xfId="4" applyNumberFormat="1" applyFont="1" applyFill="1" applyBorder="1">
      <alignment vertical="center"/>
    </xf>
    <xf numFmtId="0" fontId="3" fillId="0" borderId="0" xfId="4" applyFont="1" applyAlignment="1">
      <alignment horizontal="center" vertical="center"/>
    </xf>
    <xf numFmtId="178" fontId="6" fillId="0" borderId="7" xfId="4" applyNumberFormat="1" applyFont="1" applyBorder="1" applyAlignment="1">
      <alignment horizontal="right" vertical="center"/>
    </xf>
    <xf numFmtId="177" fontId="3" fillId="3" borderId="7" xfId="4" applyNumberFormat="1" applyFont="1" applyFill="1" applyBorder="1" applyProtection="1">
      <alignment vertical="center"/>
      <protection locked="0"/>
    </xf>
    <xf numFmtId="0" fontId="5" fillId="0" borderId="0" xfId="4" quotePrefix="1" applyFont="1" applyAlignment="1">
      <alignment horizontal="center" vertical="center"/>
    </xf>
    <xf numFmtId="177" fontId="3" fillId="0" borderId="0" xfId="4" applyNumberFormat="1" applyFont="1">
      <alignment vertical="center"/>
    </xf>
    <xf numFmtId="0" fontId="6" fillId="0" borderId="0" xfId="4" applyFont="1" applyBorder="1">
      <alignment vertical="center"/>
    </xf>
    <xf numFmtId="0" fontId="6" fillId="0" borderId="0" xfId="4" applyFont="1" applyBorder="1" applyAlignment="1">
      <alignment horizontal="center" vertical="center"/>
    </xf>
    <xf numFmtId="177" fontId="6" fillId="4" borderId="1" xfId="4" applyNumberFormat="1" applyFont="1" applyFill="1" applyBorder="1">
      <alignment vertical="center"/>
    </xf>
    <xf numFmtId="0" fontId="6" fillId="0" borderId="1" xfId="4" applyFont="1" applyBorder="1" applyAlignment="1">
      <alignment horizontal="center" vertical="center"/>
    </xf>
    <xf numFmtId="0" fontId="6" fillId="0" borderId="7" xfId="4" applyFont="1" applyBorder="1" applyAlignment="1">
      <alignment horizontal="center" vertical="center"/>
    </xf>
    <xf numFmtId="177" fontId="6" fillId="3" borderId="7" xfId="4" applyNumberFormat="1" applyFont="1" applyFill="1" applyBorder="1" applyProtection="1">
      <alignment vertical="center"/>
      <protection locked="0"/>
    </xf>
    <xf numFmtId="0" fontId="6" fillId="0" borderId="6" xfId="4" applyFont="1" applyBorder="1">
      <alignment vertical="center"/>
    </xf>
    <xf numFmtId="0" fontId="6" fillId="0" borderId="5" xfId="4" applyFont="1" applyBorder="1">
      <alignment vertical="center"/>
    </xf>
    <xf numFmtId="0" fontId="6" fillId="0" borderId="12" xfId="4" applyFont="1" applyBorder="1" applyAlignment="1">
      <alignment horizontal="center" vertical="center"/>
    </xf>
    <xf numFmtId="177" fontId="6" fillId="4" borderId="7" xfId="4" applyNumberFormat="1" applyFont="1" applyFill="1" applyBorder="1">
      <alignment vertical="center"/>
    </xf>
    <xf numFmtId="0" fontId="6" fillId="0" borderId="4" xfId="4" applyFont="1" applyBorder="1">
      <alignment vertical="center"/>
    </xf>
    <xf numFmtId="176" fontId="6" fillId="0" borderId="26" xfId="4" applyNumberFormat="1" applyFont="1" applyBorder="1" applyAlignment="1">
      <alignment horizontal="center" vertical="center"/>
    </xf>
    <xf numFmtId="0" fontId="6" fillId="0" borderId="13" xfId="4" applyFont="1" applyBorder="1">
      <alignment vertical="center"/>
    </xf>
    <xf numFmtId="176" fontId="6" fillId="0" borderId="5" xfId="4" applyNumberFormat="1" applyFont="1" applyBorder="1" applyAlignment="1">
      <alignment horizontal="center" vertical="center"/>
    </xf>
    <xf numFmtId="177" fontId="6" fillId="0" borderId="3" xfId="4" applyNumberFormat="1" applyFont="1" applyBorder="1" applyAlignment="1">
      <alignment horizontal="center" vertical="center" shrinkToFit="1"/>
    </xf>
    <xf numFmtId="0" fontId="6" fillId="0" borderId="3"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177" fontId="6" fillId="0" borderId="1" xfId="4" applyNumberFormat="1" applyFont="1" applyBorder="1" applyAlignment="1">
      <alignment horizontal="center" vertical="center"/>
    </xf>
    <xf numFmtId="0" fontId="6" fillId="0" borderId="4" xfId="4" applyFont="1" applyBorder="1" applyAlignment="1">
      <alignment horizontal="center" vertical="center"/>
    </xf>
    <xf numFmtId="178" fontId="5" fillId="0" borderId="0" xfId="4" applyNumberFormat="1" applyFont="1">
      <alignment vertical="center"/>
    </xf>
    <xf numFmtId="177" fontId="12" fillId="0" borderId="0" xfId="4" applyNumberFormat="1" applyFont="1" applyAlignment="1">
      <alignment horizontal="right" vertical="center"/>
    </xf>
    <xf numFmtId="0" fontId="5" fillId="0" borderId="2" xfId="4" applyFont="1" applyBorder="1" applyAlignment="1">
      <alignment horizontal="center" vertical="center"/>
    </xf>
    <xf numFmtId="177" fontId="6" fillId="4" borderId="18" xfId="4" applyNumberFormat="1" applyFont="1" applyFill="1" applyBorder="1">
      <alignment vertical="center"/>
    </xf>
    <xf numFmtId="0" fontId="6" fillId="0" borderId="8" xfId="4" applyFont="1" applyBorder="1">
      <alignment vertical="center"/>
    </xf>
    <xf numFmtId="177" fontId="6" fillId="0" borderId="18" xfId="4" applyNumberFormat="1" applyFont="1" applyFill="1" applyBorder="1">
      <alignment vertical="center"/>
    </xf>
    <xf numFmtId="0" fontId="6" fillId="0" borderId="8" xfId="4" applyFont="1" applyFill="1" applyBorder="1" applyAlignment="1">
      <alignment horizontal="center" vertical="center"/>
    </xf>
    <xf numFmtId="182" fontId="11" fillId="0" borderId="3" xfId="4" applyNumberFormat="1" applyFont="1" applyFill="1" applyBorder="1" applyAlignment="1">
      <alignment vertical="center" shrinkToFit="1"/>
    </xf>
    <xf numFmtId="0" fontId="6" fillId="0" borderId="3" xfId="4" applyFont="1" applyFill="1" applyBorder="1" applyAlignment="1">
      <alignment horizontal="center" vertical="center"/>
    </xf>
    <xf numFmtId="177" fontId="6" fillId="0" borderId="3" xfId="4" applyNumberFormat="1" applyFont="1" applyFill="1" applyBorder="1">
      <alignment vertical="center"/>
    </xf>
    <xf numFmtId="177" fontId="6" fillId="4" borderId="27" xfId="4" applyNumberFormat="1" applyFont="1" applyFill="1" applyBorder="1">
      <alignment vertical="center"/>
    </xf>
    <xf numFmtId="177" fontId="6" fillId="4" borderId="17" xfId="4" applyNumberFormat="1" applyFont="1" applyFill="1" applyBorder="1">
      <alignment vertical="center"/>
    </xf>
    <xf numFmtId="177" fontId="6" fillId="0" borderId="1" xfId="4" applyNumberFormat="1" applyFont="1" applyFill="1" applyBorder="1">
      <alignment vertical="center"/>
    </xf>
    <xf numFmtId="0" fontId="6" fillId="0" borderId="14" xfId="4" applyFont="1" applyBorder="1" applyAlignment="1">
      <alignment horizontal="center" vertical="center"/>
    </xf>
    <xf numFmtId="177" fontId="6" fillId="0" borderId="14" xfId="4" applyNumberFormat="1" applyFont="1" applyFill="1" applyBorder="1">
      <alignment vertical="center"/>
    </xf>
    <xf numFmtId="0" fontId="5" fillId="0" borderId="0" xfId="4" applyFont="1" applyBorder="1">
      <alignment vertical="center"/>
    </xf>
    <xf numFmtId="0" fontId="12" fillId="0" borderId="0" xfId="4" applyFont="1">
      <alignment vertical="center"/>
    </xf>
    <xf numFmtId="0" fontId="6" fillId="0" borderId="22" xfId="4" applyFont="1" applyFill="1" applyBorder="1" applyAlignment="1">
      <alignment vertical="center"/>
    </xf>
    <xf numFmtId="0" fontId="6" fillId="0" borderId="20" xfId="4" applyFont="1" applyFill="1" applyBorder="1" applyAlignment="1">
      <alignment vertical="center"/>
    </xf>
    <xf numFmtId="178" fontId="6" fillId="0" borderId="7" xfId="4" applyNumberFormat="1" applyFont="1" applyBorder="1">
      <alignment vertical="center"/>
    </xf>
    <xf numFmtId="0" fontId="6" fillId="0" borderId="0" xfId="4" applyFont="1" applyAlignment="1">
      <alignment vertical="top" wrapText="1"/>
    </xf>
    <xf numFmtId="0" fontId="6" fillId="0" borderId="0" xfId="4" applyFont="1" applyAlignment="1">
      <alignment vertical="center"/>
    </xf>
    <xf numFmtId="0" fontId="6" fillId="0" borderId="0" xfId="4" applyFont="1" applyAlignment="1">
      <alignment vertical="top"/>
    </xf>
    <xf numFmtId="0" fontId="6" fillId="0" borderId="0" xfId="4" quotePrefix="1" applyFont="1" applyAlignment="1">
      <alignment vertical="center"/>
    </xf>
    <xf numFmtId="0" fontId="6" fillId="0" borderId="0" xfId="4" applyFont="1" applyAlignment="1">
      <alignment horizontal="left" vertical="center"/>
    </xf>
    <xf numFmtId="0" fontId="6" fillId="0" borderId="0" xfId="4" applyFont="1" applyFill="1">
      <alignment vertical="center"/>
    </xf>
    <xf numFmtId="177" fontId="6" fillId="0" borderId="0" xfId="4" applyNumberFormat="1" applyFont="1" applyFill="1">
      <alignment vertical="center"/>
    </xf>
    <xf numFmtId="0" fontId="6" fillId="0" borderId="4" xfId="4" applyFont="1" applyFill="1" applyBorder="1">
      <alignment vertical="center"/>
    </xf>
    <xf numFmtId="176" fontId="6" fillId="0" borderId="26" xfId="4" applyNumberFormat="1" applyFont="1" applyFill="1" applyBorder="1" applyAlignment="1">
      <alignment horizontal="center" vertical="center"/>
    </xf>
    <xf numFmtId="0" fontId="6" fillId="0" borderId="12" xfId="4" applyFont="1" applyFill="1" applyBorder="1">
      <alignment vertical="center"/>
    </xf>
    <xf numFmtId="176" fontId="6" fillId="0" borderId="8" xfId="4" applyNumberFormat="1" applyFont="1" applyFill="1" applyBorder="1" applyAlignment="1">
      <alignment horizontal="center" vertical="center"/>
    </xf>
    <xf numFmtId="0" fontId="6" fillId="0" borderId="13" xfId="4" applyFont="1" applyFill="1" applyBorder="1">
      <alignment vertical="center"/>
    </xf>
    <xf numFmtId="176" fontId="6" fillId="0" borderId="15" xfId="4" applyNumberFormat="1" applyFont="1" applyFill="1" applyBorder="1" applyAlignment="1">
      <alignment horizontal="center" vertical="center"/>
    </xf>
    <xf numFmtId="0" fontId="6" fillId="0" borderId="12" xfId="4" applyFont="1" applyBorder="1">
      <alignment vertical="center"/>
    </xf>
    <xf numFmtId="176" fontId="6" fillId="0" borderId="15" xfId="4" applyNumberFormat="1" applyFont="1" applyBorder="1" applyAlignment="1">
      <alignment horizontal="center" vertical="center"/>
    </xf>
    <xf numFmtId="0" fontId="3" fillId="0" borderId="0" xfId="4" applyFont="1" applyBorder="1" applyAlignment="1">
      <alignment vertical="center" shrinkToFit="1"/>
    </xf>
    <xf numFmtId="0" fontId="6" fillId="0" borderId="6" xfId="4" applyFont="1" applyBorder="1" applyAlignment="1">
      <alignment vertical="center" shrinkToFit="1"/>
    </xf>
    <xf numFmtId="182" fontId="6" fillId="0" borderId="14" xfId="4" applyNumberFormat="1" applyFont="1" applyBorder="1">
      <alignment vertical="center"/>
    </xf>
    <xf numFmtId="178" fontId="6" fillId="0" borderId="0" xfId="4" applyNumberFormat="1" applyFont="1" applyFill="1" applyBorder="1" applyAlignment="1">
      <alignment horizontal="center" vertical="center"/>
    </xf>
    <xf numFmtId="178" fontId="6" fillId="0" borderId="3" xfId="4" applyNumberFormat="1" applyFont="1" applyBorder="1" applyAlignment="1">
      <alignment horizontal="center" vertical="center"/>
    </xf>
    <xf numFmtId="178" fontId="6" fillId="0" borderId="1" xfId="4" applyNumberFormat="1" applyFont="1" applyBorder="1" applyAlignment="1">
      <alignment horizontal="center" vertical="center"/>
    </xf>
    <xf numFmtId="38" fontId="5" fillId="0" borderId="0" xfId="4" applyNumberFormat="1" applyFont="1">
      <alignment vertical="center"/>
    </xf>
    <xf numFmtId="38" fontId="6" fillId="4" borderId="10" xfId="4" applyNumberFormat="1" applyFont="1" applyFill="1" applyBorder="1">
      <alignment vertical="center"/>
    </xf>
    <xf numFmtId="38" fontId="6" fillId="0" borderId="9" xfId="4" applyNumberFormat="1" applyFont="1" applyFill="1" applyBorder="1">
      <alignment vertical="center"/>
    </xf>
    <xf numFmtId="38" fontId="6" fillId="0" borderId="0" xfId="4" applyNumberFormat="1" applyFont="1">
      <alignment vertical="center"/>
    </xf>
    <xf numFmtId="38" fontId="6" fillId="0" borderId="0" xfId="4" applyNumberFormat="1" applyFont="1" applyFill="1" applyBorder="1">
      <alignment vertical="center"/>
    </xf>
    <xf numFmtId="38" fontId="3" fillId="0" borderId="0" xfId="4" applyNumberFormat="1" applyFont="1">
      <alignment vertical="center"/>
    </xf>
    <xf numFmtId="178" fontId="3" fillId="0" borderId="0" xfId="4" applyNumberFormat="1" applyFont="1">
      <alignment vertical="center"/>
    </xf>
    <xf numFmtId="38" fontId="6" fillId="4" borderId="1" xfId="4" applyNumberFormat="1" applyFont="1" applyFill="1" applyBorder="1">
      <alignment vertical="center"/>
    </xf>
    <xf numFmtId="38" fontId="6" fillId="3" borderId="7" xfId="4" applyNumberFormat="1" applyFont="1" applyFill="1" applyBorder="1" applyProtection="1">
      <alignment vertical="center"/>
      <protection locked="0"/>
    </xf>
    <xf numFmtId="38" fontId="6" fillId="4" borderId="7" xfId="4" applyNumberFormat="1" applyFont="1" applyFill="1" applyBorder="1">
      <alignment vertical="center"/>
    </xf>
    <xf numFmtId="38" fontId="6" fillId="0" borderId="3" xfId="4" applyNumberFormat="1" applyFont="1" applyBorder="1" applyAlignment="1">
      <alignment horizontal="center" vertical="center" shrinkToFit="1"/>
    </xf>
    <xf numFmtId="38" fontId="6" fillId="0" borderId="3" xfId="4" applyNumberFormat="1" applyFont="1" applyBorder="1" applyAlignment="1">
      <alignment horizontal="center" vertical="center"/>
    </xf>
    <xf numFmtId="38" fontId="6" fillId="0" borderId="1" xfId="4" applyNumberFormat="1" applyFont="1" applyBorder="1" applyAlignment="1">
      <alignment horizontal="center" vertical="center"/>
    </xf>
    <xf numFmtId="38" fontId="6" fillId="4" borderId="11" xfId="4" applyNumberFormat="1" applyFont="1" applyFill="1" applyBorder="1">
      <alignment vertical="center"/>
    </xf>
    <xf numFmtId="38" fontId="3" fillId="3" borderId="7" xfId="4" applyNumberFormat="1" applyFont="1" applyFill="1" applyBorder="1" applyProtection="1">
      <alignment vertical="center"/>
      <protection locked="0"/>
    </xf>
    <xf numFmtId="38" fontId="12" fillId="0" borderId="0" xfId="4" applyNumberFormat="1" applyFont="1" applyAlignment="1">
      <alignment horizontal="right" vertical="center"/>
    </xf>
    <xf numFmtId="178" fontId="5" fillId="0" borderId="2" xfId="4" applyNumberFormat="1" applyFont="1" applyBorder="1" applyAlignment="1">
      <alignment horizontal="center" vertical="center"/>
    </xf>
    <xf numFmtId="0" fontId="0" fillId="0" borderId="0" xfId="0" applyNumberFormat="1" applyFont="1" applyFill="1" applyBorder="1" applyAlignment="1">
      <alignment vertical="center"/>
    </xf>
    <xf numFmtId="0" fontId="0" fillId="0" borderId="0" xfId="0" applyNumberFormat="1"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Border="1" applyAlignment="1">
      <alignment horizontal="left" vertical="top"/>
    </xf>
    <xf numFmtId="0"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left" vertical="center"/>
    </xf>
    <xf numFmtId="0" fontId="14" fillId="0" borderId="0" xfId="0" applyNumberFormat="1" applyFont="1" applyFill="1" applyBorder="1" applyAlignment="1">
      <alignment vertical="center"/>
    </xf>
    <xf numFmtId="178" fontId="6" fillId="0" borderId="1" xfId="4" applyNumberFormat="1" applyFont="1" applyBorder="1">
      <alignment vertical="center"/>
    </xf>
    <xf numFmtId="177" fontId="6" fillId="0" borderId="0" xfId="4" applyNumberFormat="1" applyFont="1" applyFill="1" applyBorder="1" applyProtection="1">
      <alignment vertical="center"/>
      <protection locked="0"/>
    </xf>
    <xf numFmtId="182" fontId="6" fillId="4" borderId="17" xfId="4" applyNumberFormat="1" applyFont="1" applyFill="1" applyBorder="1" applyProtection="1">
      <alignment vertical="center"/>
      <protection locked="0"/>
    </xf>
    <xf numFmtId="182" fontId="11" fillId="0" borderId="17" xfId="4" applyNumberFormat="1" applyFont="1" applyFill="1" applyBorder="1" applyAlignment="1">
      <alignment horizontal="center" vertical="center" shrinkToFit="1"/>
    </xf>
    <xf numFmtId="0" fontId="6" fillId="0" borderId="17" xfId="4" applyFont="1" applyFill="1" applyBorder="1" applyAlignment="1">
      <alignment horizontal="center" vertical="center"/>
    </xf>
    <xf numFmtId="177" fontId="6" fillId="0" borderId="17" xfId="4" applyNumberFormat="1" applyFont="1" applyFill="1" applyBorder="1">
      <alignment vertical="center"/>
    </xf>
    <xf numFmtId="177" fontId="6" fillId="0" borderId="22" xfId="4" applyNumberFormat="1" applyFont="1" applyFill="1" applyBorder="1">
      <alignment vertical="center"/>
    </xf>
    <xf numFmtId="185" fontId="6" fillId="3" borderId="7" xfId="4" applyNumberFormat="1" applyFont="1" applyFill="1" applyBorder="1" applyProtection="1">
      <alignment vertical="center"/>
      <protection locked="0"/>
    </xf>
    <xf numFmtId="185" fontId="6" fillId="4" borderId="7" xfId="4" applyNumberFormat="1" applyFont="1" applyFill="1" applyBorder="1">
      <alignment vertical="center"/>
    </xf>
    <xf numFmtId="185" fontId="6" fillId="4" borderId="1" xfId="4" applyNumberFormat="1" applyFont="1" applyFill="1" applyBorder="1">
      <alignment vertical="center"/>
    </xf>
    <xf numFmtId="0" fontId="6" fillId="0" borderId="8" xfId="4" applyFont="1" applyBorder="1" applyAlignment="1">
      <alignment horizontal="right" vertical="center"/>
    </xf>
    <xf numFmtId="0" fontId="6" fillId="0" borderId="12" xfId="4" applyFont="1" applyBorder="1" applyAlignment="1">
      <alignment horizontal="left" vertical="center" shrinkToFit="1"/>
    </xf>
    <xf numFmtId="185" fontId="6" fillId="0" borderId="14" xfId="4" applyNumberFormat="1" applyFont="1" applyFill="1" applyBorder="1">
      <alignment vertical="center"/>
    </xf>
    <xf numFmtId="178" fontId="6" fillId="0" borderId="14" xfId="4" applyNumberFormat="1" applyFont="1" applyBorder="1">
      <alignment vertical="center"/>
    </xf>
    <xf numFmtId="185" fontId="6" fillId="4" borderId="11" xfId="4" applyNumberFormat="1" applyFont="1" applyFill="1" applyBorder="1">
      <alignment vertical="center"/>
    </xf>
    <xf numFmtId="185" fontId="3" fillId="0" borderId="0" xfId="4" applyNumberFormat="1" applyFont="1">
      <alignment vertical="center"/>
    </xf>
    <xf numFmtId="185" fontId="11" fillId="0" borderId="0" xfId="4" applyNumberFormat="1" applyFont="1" applyAlignment="1">
      <alignment horizontal="left" vertical="center"/>
    </xf>
    <xf numFmtId="185" fontId="5" fillId="0" borderId="0" xfId="4" applyNumberFormat="1" applyFont="1">
      <alignment vertical="center"/>
    </xf>
    <xf numFmtId="176" fontId="6" fillId="0" borderId="26" xfId="4" applyNumberFormat="1" applyFont="1" applyBorder="1" applyAlignment="1">
      <alignment horizontal="center" vertical="center" shrinkToFit="1"/>
    </xf>
    <xf numFmtId="180" fontId="6" fillId="0" borderId="14" xfId="4" applyNumberFormat="1" applyFont="1" applyBorder="1">
      <alignment vertical="center"/>
    </xf>
    <xf numFmtId="0" fontId="6" fillId="0" borderId="8" xfId="4" applyFont="1" applyBorder="1" applyAlignment="1">
      <alignment vertical="center" shrinkToFit="1"/>
    </xf>
    <xf numFmtId="180" fontId="5" fillId="0" borderId="0" xfId="4" applyNumberFormat="1" applyFont="1">
      <alignment vertical="center"/>
    </xf>
    <xf numFmtId="180" fontId="6" fillId="2" borderId="3" xfId="4" applyNumberFormat="1" applyFont="1" applyFill="1" applyBorder="1" applyProtection="1">
      <alignment vertical="center"/>
      <protection locked="0"/>
    </xf>
    <xf numFmtId="178" fontId="6" fillId="0" borderId="7" xfId="4" applyNumberFormat="1" applyFont="1" applyFill="1" applyBorder="1">
      <alignment vertical="center"/>
    </xf>
    <xf numFmtId="0" fontId="6" fillId="0" borderId="1" xfId="4" applyFont="1" applyBorder="1" applyAlignment="1">
      <alignment vertical="center" shrinkToFit="1"/>
    </xf>
    <xf numFmtId="0" fontId="6" fillId="0" borderId="7" xfId="4" applyFont="1" applyBorder="1" applyAlignment="1">
      <alignment horizontal="center" vertical="center" shrinkToFit="1"/>
    </xf>
    <xf numFmtId="176" fontId="6" fillId="0" borderId="0" xfId="4" applyNumberFormat="1" applyFont="1" applyBorder="1" applyAlignment="1">
      <alignment horizontal="center" vertical="center"/>
    </xf>
    <xf numFmtId="0" fontId="6" fillId="0" borderId="8" xfId="4" applyFont="1" applyBorder="1" applyAlignment="1">
      <alignment vertical="center"/>
    </xf>
    <xf numFmtId="0" fontId="6" fillId="0" borderId="7" xfId="4" applyFont="1" applyFill="1" applyBorder="1" applyAlignment="1">
      <alignment horizontal="center" vertical="center"/>
    </xf>
    <xf numFmtId="178" fontId="3" fillId="0" borderId="14" xfId="4" applyNumberFormat="1" applyFont="1" applyFill="1" applyBorder="1">
      <alignment vertical="center"/>
    </xf>
    <xf numFmtId="178" fontId="3" fillId="0" borderId="1" xfId="4" applyNumberFormat="1" applyFont="1" applyFill="1" applyBorder="1" applyAlignment="1">
      <alignment vertical="center" shrinkToFit="1"/>
    </xf>
    <xf numFmtId="0" fontId="3" fillId="0" borderId="7" xfId="4" applyFont="1" applyBorder="1" applyAlignment="1">
      <alignment horizontal="center" vertical="center"/>
    </xf>
    <xf numFmtId="0" fontId="3" fillId="0" borderId="0" xfId="4" applyFont="1" applyBorder="1" applyAlignment="1">
      <alignment horizontal="center" vertical="center"/>
    </xf>
    <xf numFmtId="0" fontId="3" fillId="0" borderId="0" xfId="4" applyFont="1" applyFill="1" applyBorder="1" applyAlignment="1">
      <alignment horizontal="center" vertical="center"/>
    </xf>
    <xf numFmtId="0" fontId="12" fillId="0" borderId="4" xfId="4" applyFont="1" applyBorder="1">
      <alignment vertical="center"/>
    </xf>
    <xf numFmtId="0" fontId="12" fillId="0" borderId="6" xfId="4" applyFont="1" applyBorder="1">
      <alignment vertical="center"/>
    </xf>
    <xf numFmtId="178" fontId="6" fillId="0" borderId="0" xfId="4" applyNumberFormat="1" applyFont="1" applyFill="1" applyBorder="1">
      <alignment vertical="center"/>
    </xf>
    <xf numFmtId="0" fontId="11" fillId="0" borderId="3" xfId="4" applyFont="1" applyBorder="1">
      <alignment vertical="center"/>
    </xf>
    <xf numFmtId="0" fontId="18" fillId="0" borderId="4" xfId="4" applyFont="1" applyBorder="1" applyAlignment="1">
      <alignment horizontal="center" vertical="center"/>
    </xf>
    <xf numFmtId="0" fontId="18" fillId="0" borderId="12" xfId="4" applyFont="1" applyBorder="1" applyAlignment="1">
      <alignment horizontal="center" vertical="center"/>
    </xf>
    <xf numFmtId="0" fontId="18" fillId="0" borderId="7" xfId="4" applyFont="1" applyBorder="1" applyAlignment="1">
      <alignment horizontal="center" vertical="center"/>
    </xf>
    <xf numFmtId="176" fontId="18" fillId="0" borderId="26" xfId="4" applyNumberFormat="1" applyFont="1" applyBorder="1" applyAlignment="1">
      <alignment horizontal="center" vertical="center"/>
    </xf>
    <xf numFmtId="0" fontId="18" fillId="0" borderId="1" xfId="4" applyFont="1" applyBorder="1" applyAlignment="1">
      <alignment horizontal="center" vertical="center"/>
    </xf>
    <xf numFmtId="38" fontId="18" fillId="3" borderId="7" xfId="4" applyNumberFormat="1" applyFont="1" applyFill="1" applyBorder="1" applyProtection="1">
      <alignment vertical="center"/>
      <protection locked="0"/>
    </xf>
    <xf numFmtId="177" fontId="19" fillId="0" borderId="0" xfId="4" applyNumberFormat="1" applyFont="1">
      <alignment vertical="center"/>
    </xf>
    <xf numFmtId="0" fontId="19" fillId="0" borderId="0" xfId="4" applyFont="1">
      <alignment vertical="center"/>
    </xf>
    <xf numFmtId="177" fontId="20" fillId="0" borderId="0" xfId="4" applyNumberFormat="1" applyFont="1" applyAlignment="1">
      <alignment horizontal="right" vertical="center"/>
    </xf>
    <xf numFmtId="177" fontId="18" fillId="0" borderId="0" xfId="4" applyNumberFormat="1" applyFont="1" applyFill="1" applyBorder="1">
      <alignment vertical="center"/>
    </xf>
    <xf numFmtId="0" fontId="21" fillId="0" borderId="0" xfId="4" applyFont="1">
      <alignment vertical="center"/>
    </xf>
    <xf numFmtId="177" fontId="22" fillId="0" borderId="0" xfId="4" applyNumberFormat="1" applyFont="1" applyAlignment="1">
      <alignment horizontal="left" vertical="center"/>
    </xf>
    <xf numFmtId="177" fontId="18" fillId="0" borderId="1" xfId="4" applyNumberFormat="1" applyFont="1" applyBorder="1" applyAlignment="1">
      <alignment horizontal="center" vertical="center"/>
    </xf>
    <xf numFmtId="177" fontId="18" fillId="0" borderId="3" xfId="4" applyNumberFormat="1" applyFont="1" applyBorder="1" applyAlignment="1">
      <alignment horizontal="center" vertical="center"/>
    </xf>
    <xf numFmtId="177" fontId="18" fillId="0" borderId="3" xfId="4" applyNumberFormat="1" applyFont="1" applyBorder="1" applyAlignment="1">
      <alignment horizontal="center" vertical="center" shrinkToFit="1"/>
    </xf>
    <xf numFmtId="0" fontId="18" fillId="0" borderId="12" xfId="4" applyFont="1" applyBorder="1">
      <alignment vertical="center"/>
    </xf>
    <xf numFmtId="0" fontId="18" fillId="0" borderId="1" xfId="4" applyFont="1" applyFill="1" applyBorder="1" applyAlignment="1">
      <alignment horizontal="center" vertical="center"/>
    </xf>
    <xf numFmtId="0" fontId="18" fillId="0" borderId="3" xfId="4" applyFont="1" applyFill="1" applyBorder="1" applyAlignment="1">
      <alignment horizontal="center" vertical="center"/>
    </xf>
    <xf numFmtId="0" fontId="19" fillId="0" borderId="2" xfId="4" applyFont="1" applyBorder="1">
      <alignment vertical="center"/>
    </xf>
    <xf numFmtId="0" fontId="18" fillId="0" borderId="0" xfId="4" applyFont="1" applyFill="1" applyBorder="1">
      <alignment vertical="center"/>
    </xf>
    <xf numFmtId="177" fontId="18" fillId="0" borderId="0" xfId="4" applyNumberFormat="1" applyFont="1">
      <alignment vertical="center"/>
    </xf>
    <xf numFmtId="0" fontId="21" fillId="0" borderId="0" xfId="4" applyFont="1" applyFill="1" applyBorder="1">
      <alignment vertical="center"/>
    </xf>
    <xf numFmtId="0" fontId="18" fillId="0" borderId="0" xfId="4" applyFont="1" applyFill="1" applyBorder="1" applyAlignment="1">
      <alignment horizontal="center" vertical="center"/>
    </xf>
    <xf numFmtId="0" fontId="18" fillId="0" borderId="0" xfId="4" quotePrefix="1" applyFont="1">
      <alignment vertical="center"/>
    </xf>
    <xf numFmtId="180" fontId="6" fillId="7" borderId="3" xfId="4" applyNumberFormat="1" applyFont="1" applyFill="1" applyBorder="1" applyProtection="1">
      <alignment vertical="center"/>
      <protection locked="0"/>
    </xf>
    <xf numFmtId="0" fontId="17" fillId="0" borderId="0" xfId="4" applyFont="1">
      <alignment vertical="center"/>
    </xf>
    <xf numFmtId="0" fontId="23" fillId="0" borderId="0" xfId="4" applyFont="1">
      <alignment vertical="center"/>
    </xf>
    <xf numFmtId="0" fontId="18" fillId="0" borderId="0" xfId="4" applyFont="1">
      <alignment vertical="center"/>
    </xf>
    <xf numFmtId="0" fontId="13" fillId="0" borderId="0" xfId="4" applyFont="1">
      <alignment vertical="center"/>
    </xf>
    <xf numFmtId="0" fontId="18" fillId="0" borderId="8" xfId="4" applyFont="1" applyBorder="1">
      <alignment vertical="center"/>
    </xf>
    <xf numFmtId="182" fontId="6" fillId="6" borderId="17" xfId="4" applyNumberFormat="1" applyFont="1" applyFill="1" applyBorder="1" applyProtection="1">
      <alignment vertical="center"/>
      <protection locked="0"/>
    </xf>
    <xf numFmtId="0" fontId="6" fillId="0" borderId="26" xfId="4" applyFont="1" applyBorder="1" applyAlignment="1">
      <alignment vertical="center" shrinkToFit="1"/>
    </xf>
    <xf numFmtId="0" fontId="6" fillId="0" borderId="31" xfId="4" applyFont="1" applyBorder="1" applyAlignment="1">
      <alignment horizontal="center" vertical="center"/>
    </xf>
    <xf numFmtId="187" fontId="21" fillId="0" borderId="0" xfId="4" applyNumberFormat="1" applyFont="1">
      <alignment vertical="center"/>
    </xf>
    <xf numFmtId="195" fontId="3" fillId="0" borderId="0" xfId="4" applyNumberFormat="1" applyFont="1">
      <alignment vertical="center"/>
    </xf>
    <xf numFmtId="181" fontId="6" fillId="0" borderId="7" xfId="4" applyNumberFormat="1" applyFont="1" applyFill="1" applyBorder="1">
      <alignment vertical="center"/>
    </xf>
    <xf numFmtId="181" fontId="6" fillId="0" borderId="1" xfId="4" applyNumberFormat="1" applyFont="1" applyFill="1" applyBorder="1">
      <alignment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0" fontId="18" fillId="0" borderId="15" xfId="4" applyFont="1" applyBorder="1" applyAlignment="1">
      <alignment horizontal="center" vertical="center"/>
    </xf>
    <xf numFmtId="180" fontId="6" fillId="0" borderId="7" xfId="4" applyNumberFormat="1" applyFont="1" applyBorder="1" applyAlignment="1">
      <alignment horizontal="right" vertical="center"/>
    </xf>
    <xf numFmtId="177" fontId="6" fillId="4" borderId="32" xfId="4" applyNumberFormat="1" applyFont="1" applyFill="1" applyBorder="1">
      <alignment vertical="center"/>
    </xf>
    <xf numFmtId="183" fontId="6" fillId="0" borderId="7" xfId="4" applyNumberFormat="1" applyFont="1" applyBorder="1" applyAlignment="1">
      <alignment horizontal="right" vertical="center"/>
    </xf>
    <xf numFmtId="0" fontId="19" fillId="0" borderId="0" xfId="4" applyFont="1">
      <alignment vertical="center"/>
    </xf>
    <xf numFmtId="0" fontId="19" fillId="0" borderId="2" xfId="4" applyFont="1" applyBorder="1" applyAlignment="1">
      <alignment horizontal="center" vertical="center"/>
    </xf>
    <xf numFmtId="0" fontId="20" fillId="0" borderId="0" xfId="4" applyFont="1" applyAlignment="1">
      <alignment horizontal="right" vertical="center"/>
    </xf>
    <xf numFmtId="0" fontId="21" fillId="0" borderId="0" xfId="4" quotePrefix="1" applyFont="1" applyAlignment="1">
      <alignment horizontal="center" vertical="center"/>
    </xf>
    <xf numFmtId="0" fontId="21" fillId="0" borderId="0" xfId="4" applyFont="1">
      <alignment vertical="center"/>
    </xf>
    <xf numFmtId="0" fontId="19" fillId="0" borderId="0" xfId="4" quotePrefix="1" applyFont="1" applyAlignment="1">
      <alignment horizontal="center" vertical="center"/>
    </xf>
    <xf numFmtId="0" fontId="18" fillId="0" borderId="0" xfId="4" applyFont="1">
      <alignment vertical="center"/>
    </xf>
    <xf numFmtId="0" fontId="18" fillId="0" borderId="3" xfId="4" applyFont="1" applyBorder="1" applyAlignment="1">
      <alignment horizontal="center" vertical="center" shrinkToFit="1"/>
    </xf>
    <xf numFmtId="177" fontId="18" fillId="4" borderId="11" xfId="4" applyNumberFormat="1" applyFont="1" applyFill="1" applyBorder="1">
      <alignment vertical="center"/>
    </xf>
    <xf numFmtId="177" fontId="21" fillId="0" borderId="0" xfId="4" applyNumberFormat="1" applyFont="1">
      <alignment vertical="center"/>
    </xf>
    <xf numFmtId="177" fontId="18" fillId="0" borderId="9" xfId="4" applyNumberFormat="1" applyFont="1" applyFill="1" applyBorder="1">
      <alignment vertical="center"/>
    </xf>
    <xf numFmtId="177" fontId="18" fillId="4" borderId="10" xfId="4" applyNumberFormat="1" applyFont="1" applyFill="1" applyBorder="1">
      <alignment vertical="center"/>
    </xf>
    <xf numFmtId="0" fontId="20" fillId="0" borderId="0" xfId="4" applyFont="1">
      <alignment vertical="center"/>
    </xf>
    <xf numFmtId="0" fontId="6" fillId="0" borderId="0" xfId="4" applyFont="1" applyBorder="1" applyAlignment="1">
      <alignment horizontal="center" vertical="center" shrinkToFit="1"/>
    </xf>
    <xf numFmtId="0" fontId="6" fillId="0" borderId="13" xfId="4" applyFont="1" applyBorder="1" applyAlignment="1">
      <alignment horizontal="center" vertical="center" shrinkToFit="1"/>
    </xf>
    <xf numFmtId="177" fontId="6" fillId="3" borderId="3" xfId="4" applyNumberFormat="1" applyFont="1" applyFill="1" applyBorder="1" applyProtection="1">
      <alignment vertical="center"/>
      <protection locked="0"/>
    </xf>
    <xf numFmtId="177" fontId="6" fillId="4" borderId="3" xfId="4" applyNumberFormat="1" applyFont="1" applyFill="1" applyBorder="1">
      <alignment vertical="center"/>
    </xf>
    <xf numFmtId="0" fontId="6" fillId="0" borderId="16" xfId="4" applyFont="1" applyBorder="1">
      <alignment vertical="center"/>
    </xf>
    <xf numFmtId="0" fontId="6" fillId="0" borderId="2" xfId="4" applyFont="1" applyBorder="1">
      <alignment vertical="center"/>
    </xf>
    <xf numFmtId="0" fontId="6" fillId="0" borderId="2" xfId="4" applyFont="1" applyBorder="1" applyAlignment="1">
      <alignment horizontal="center" vertical="center" shrinkToFit="1"/>
    </xf>
    <xf numFmtId="178" fontId="6" fillId="0" borderId="2" xfId="4" applyNumberFormat="1" applyFont="1" applyFill="1" applyBorder="1">
      <alignment vertical="center"/>
    </xf>
    <xf numFmtId="0" fontId="6" fillId="0" borderId="2" xfId="4" applyFont="1" applyFill="1" applyBorder="1">
      <alignment vertical="center"/>
    </xf>
    <xf numFmtId="177" fontId="6" fillId="0" borderId="2" xfId="4" applyNumberFormat="1" applyFont="1" applyFill="1" applyBorder="1" applyProtection="1">
      <alignment vertical="center"/>
      <protection locked="0"/>
    </xf>
    <xf numFmtId="0" fontId="6" fillId="0" borderId="2" xfId="4" applyFont="1" applyFill="1" applyBorder="1" applyAlignment="1">
      <alignment horizontal="center" vertical="center"/>
    </xf>
    <xf numFmtId="177" fontId="6" fillId="0" borderId="2" xfId="4" applyNumberFormat="1" applyFont="1" applyFill="1" applyBorder="1">
      <alignment vertical="center"/>
    </xf>
    <xf numFmtId="3" fontId="0" fillId="0" borderId="0" xfId="0" applyNumberFormat="1" applyFont="1" applyFill="1" applyBorder="1" applyAlignment="1">
      <alignment vertical="center"/>
    </xf>
    <xf numFmtId="0" fontId="6" fillId="0" borderId="3" xfId="4" applyFont="1" applyBorder="1" applyAlignment="1">
      <alignment horizontal="center" vertical="center" shrinkToFit="1"/>
    </xf>
    <xf numFmtId="0" fontId="3" fillId="0" borderId="0" xfId="4" applyFont="1" applyAlignment="1">
      <alignment vertical="top"/>
    </xf>
    <xf numFmtId="0" fontId="16" fillId="0" borderId="2"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vertical="distributed" textRotation="255" justifyLastLine="1"/>
    </xf>
    <xf numFmtId="182" fontId="5" fillId="0" borderId="2" xfId="4" applyNumberFormat="1" applyFont="1" applyBorder="1" applyAlignment="1">
      <alignment horizontal="center" vertical="center"/>
    </xf>
    <xf numFmtId="182" fontId="5" fillId="0" borderId="0" xfId="4" applyNumberFormat="1" applyFont="1">
      <alignment vertical="center"/>
    </xf>
    <xf numFmtId="182" fontId="6" fillId="0" borderId="3" xfId="4" applyNumberFormat="1" applyFont="1" applyBorder="1" applyAlignment="1">
      <alignment horizontal="center" vertical="center"/>
    </xf>
    <xf numFmtId="182" fontId="3" fillId="0" borderId="0" xfId="4" applyNumberFormat="1" applyFont="1">
      <alignment vertical="center"/>
    </xf>
    <xf numFmtId="182" fontId="6" fillId="0" borderId="0" xfId="4" applyNumberFormat="1" applyFont="1" applyFill="1" applyBorder="1" applyAlignment="1">
      <alignment horizontal="center" vertical="center"/>
    </xf>
    <xf numFmtId="180" fontId="5" fillId="0" borderId="2" xfId="4" applyNumberFormat="1" applyFont="1" applyBorder="1" applyAlignment="1">
      <alignment horizontal="center" vertical="center"/>
    </xf>
    <xf numFmtId="180" fontId="3" fillId="0" borderId="0" xfId="4" applyNumberFormat="1" applyFont="1">
      <alignment vertical="center"/>
    </xf>
    <xf numFmtId="177" fontId="23" fillId="0" borderId="0" xfId="4" applyNumberFormat="1" applyFont="1">
      <alignment vertical="center"/>
    </xf>
    <xf numFmtId="0" fontId="18" fillId="0" borderId="26" xfId="4" applyFont="1" applyBorder="1" applyAlignment="1">
      <alignment horizontal="center"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17" xfId="4" applyFont="1" applyBorder="1" applyAlignment="1">
      <alignment horizontal="center" vertical="center"/>
    </xf>
    <xf numFmtId="0" fontId="18" fillId="0" borderId="3" xfId="4" applyFont="1" applyBorder="1" applyAlignment="1">
      <alignment horizontal="center" vertical="center"/>
    </xf>
    <xf numFmtId="177" fontId="21" fillId="0" borderId="0" xfId="4" applyNumberFormat="1" applyFont="1" applyAlignment="1">
      <alignment horizontal="right" vertical="center"/>
    </xf>
    <xf numFmtId="0" fontId="18" fillId="0" borderId="1" xfId="4" applyFont="1" applyBorder="1" applyAlignment="1">
      <alignment horizontal="center" vertical="center"/>
    </xf>
    <xf numFmtId="0" fontId="18" fillId="0" borderId="13" xfId="4" applyFont="1" applyBorder="1" applyAlignment="1">
      <alignment horizontal="center" vertical="center"/>
    </xf>
    <xf numFmtId="0" fontId="18" fillId="0" borderId="15" xfId="4" applyFont="1" applyBorder="1" applyAlignment="1">
      <alignment horizontal="center" vertical="center"/>
    </xf>
    <xf numFmtId="0" fontId="6" fillId="0" borderId="15"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0" borderId="3" xfId="4" applyNumberFormat="1" applyFont="1" applyBorder="1" applyAlignment="1">
      <alignment horizontal="center" vertical="center"/>
    </xf>
    <xf numFmtId="0" fontId="6" fillId="0" borderId="1" xfId="4" applyFont="1" applyFill="1" applyBorder="1" applyAlignment="1">
      <alignment horizontal="center" vertical="center"/>
    </xf>
    <xf numFmtId="0" fontId="6" fillId="0" borderId="4"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12" xfId="4" applyFont="1" applyBorder="1" applyAlignment="1">
      <alignment horizontal="center"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4" xfId="4" applyFont="1" applyBorder="1" applyAlignment="1">
      <alignment vertical="center"/>
    </xf>
    <xf numFmtId="0" fontId="18" fillId="0" borderId="15" xfId="4" applyFont="1" applyBorder="1" applyAlignment="1">
      <alignment horizontal="center" vertical="center"/>
    </xf>
    <xf numFmtId="0" fontId="6" fillId="0" borderId="12" xfId="4" applyFont="1" applyBorder="1" applyAlignment="1">
      <alignment horizontal="center" vertical="center"/>
    </xf>
    <xf numFmtId="0" fontId="5" fillId="0" borderId="2" xfId="4" applyFont="1" applyBorder="1">
      <alignment vertical="center"/>
    </xf>
    <xf numFmtId="0" fontId="6" fillId="0" borderId="0" xfId="4" quotePrefix="1" applyFont="1">
      <alignment vertical="center"/>
    </xf>
    <xf numFmtId="0" fontId="18" fillId="0" borderId="8" xfId="4" applyFont="1" applyBorder="1" applyAlignment="1">
      <alignment horizontal="center" vertical="center"/>
    </xf>
    <xf numFmtId="0" fontId="18" fillId="0" borderId="12" xfId="4" applyFont="1" applyBorder="1" applyAlignment="1">
      <alignment horizontal="center" vertical="center"/>
    </xf>
    <xf numFmtId="0" fontId="18"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1" xfId="4" applyFont="1" applyBorder="1" applyAlignment="1">
      <alignment horizontal="center" vertical="center"/>
    </xf>
    <xf numFmtId="176" fontId="6" fillId="0" borderId="26" xfId="4" applyNumberFormat="1" applyFont="1" applyBorder="1" applyAlignment="1">
      <alignment horizontal="center" vertical="center"/>
    </xf>
    <xf numFmtId="0" fontId="18" fillId="0" borderId="15" xfId="4" applyFont="1" applyBorder="1" applyAlignment="1">
      <alignment horizontal="center" vertical="center"/>
    </xf>
    <xf numFmtId="0" fontId="6" fillId="0" borderId="12" xfId="4" applyFont="1" applyBorder="1" applyAlignment="1">
      <alignment horizontal="center" vertical="center"/>
    </xf>
    <xf numFmtId="187" fontId="3" fillId="0" borderId="0" xfId="4" applyNumberFormat="1" applyFont="1">
      <alignment vertical="center"/>
    </xf>
    <xf numFmtId="0" fontId="5" fillId="0" borderId="0" xfId="4" applyFont="1" applyFill="1">
      <alignment vertical="center"/>
    </xf>
    <xf numFmtId="0" fontId="6" fillId="6" borderId="6" xfId="4" applyFont="1" applyFill="1" applyBorder="1" applyAlignment="1">
      <alignment vertical="center" shrinkToFit="1"/>
    </xf>
    <xf numFmtId="0" fontId="6" fillId="6" borderId="4" xfId="4" applyFont="1" applyFill="1" applyBorder="1">
      <alignment vertical="center"/>
    </xf>
    <xf numFmtId="0" fontId="6" fillId="6" borderId="12" xfId="4" applyFont="1" applyFill="1" applyBorder="1" applyAlignment="1">
      <alignment horizontal="left" vertical="center"/>
    </xf>
    <xf numFmtId="0" fontId="18" fillId="0" borderId="8" xfId="4" applyFont="1" applyBorder="1" applyAlignment="1">
      <alignment horizontal="center" vertical="center"/>
    </xf>
    <xf numFmtId="0" fontId="6" fillId="0" borderId="30" xfId="4" applyFont="1" applyBorder="1" applyAlignment="1">
      <alignment horizontal="center" vertical="center"/>
    </xf>
    <xf numFmtId="0" fontId="3" fillId="0" borderId="0" xfId="4" applyFont="1" applyAlignment="1">
      <alignment horizontal="left" vertical="center" wrapText="1"/>
    </xf>
    <xf numFmtId="0" fontId="6" fillId="0" borderId="15"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12" xfId="4" applyFont="1" applyBorder="1" applyAlignment="1">
      <alignment horizontal="left"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0" borderId="3" xfId="4" applyNumberFormat="1"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center" justifyLastLine="1"/>
    </xf>
    <xf numFmtId="0" fontId="0" fillId="0" borderId="0" xfId="0" applyFont="1" applyBorder="1" applyAlignment="1">
      <alignment vertical="center" wrapText="1"/>
    </xf>
    <xf numFmtId="0" fontId="0" fillId="0" borderId="0" xfId="0" applyFont="1" applyBorder="1" applyAlignment="1">
      <alignment horizontal="distributed" vertical="center" wrapText="1"/>
    </xf>
    <xf numFmtId="0" fontId="0" fillId="0" borderId="2" xfId="0" applyFont="1" applyBorder="1" applyAlignment="1">
      <alignment vertical="center"/>
    </xf>
    <xf numFmtId="0" fontId="0" fillId="0" borderId="0" xfId="0" applyFont="1" applyBorder="1" applyAlignment="1">
      <alignment horizontal="right" vertical="center"/>
    </xf>
    <xf numFmtId="3" fontId="0" fillId="0" borderId="0" xfId="0" applyNumberFormat="1" applyFont="1" applyBorder="1" applyAlignment="1">
      <alignment vertical="center"/>
    </xf>
    <xf numFmtId="0" fontId="0" fillId="0" borderId="0" xfId="0" applyFont="1" applyBorder="1" applyAlignment="1">
      <alignment horizontal="center" vertical="top" textRotation="180"/>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center" vertical="center"/>
    </xf>
    <xf numFmtId="188" fontId="0" fillId="0" borderId="0" xfId="0" applyNumberFormat="1" applyFont="1" applyFill="1" applyBorder="1" applyAlignment="1">
      <alignment vertical="center"/>
    </xf>
    <xf numFmtId="0" fontId="0" fillId="0" borderId="0" xfId="0" applyFont="1" applyAlignment="1">
      <alignment vertical="center" wrapText="1"/>
    </xf>
    <xf numFmtId="178" fontId="0" fillId="0" borderId="0" xfId="0" applyNumberFormat="1" applyFont="1" applyFill="1" applyBorder="1" applyAlignment="1">
      <alignment vertical="center"/>
    </xf>
    <xf numFmtId="189" fontId="0" fillId="0" borderId="0" xfId="0" applyNumberFormat="1"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178" fontId="0" fillId="0" borderId="0" xfId="0" applyNumberFormat="1" applyFont="1" applyFill="1" applyAlignment="1">
      <alignment horizontal="center" vertical="center"/>
    </xf>
    <xf numFmtId="0" fontId="0" fillId="0" borderId="0" xfId="0" applyFont="1" applyFill="1" applyAlignment="1">
      <alignment horizontal="left" vertical="center" wrapText="1"/>
    </xf>
    <xf numFmtId="0" fontId="16" fillId="0" borderId="0" xfId="0" applyFont="1" applyFill="1" applyBorder="1" applyAlignment="1">
      <alignment vertical="center"/>
    </xf>
    <xf numFmtId="0" fontId="0" fillId="0" borderId="0" xfId="0" applyNumberFormat="1" applyFont="1" applyAlignment="1">
      <alignment vertical="center"/>
    </xf>
    <xf numFmtId="185" fontId="12" fillId="0" borderId="0" xfId="4" applyNumberFormat="1" applyFont="1" applyAlignment="1">
      <alignment horizontal="right" vertical="center"/>
    </xf>
    <xf numFmtId="185" fontId="6" fillId="0" borderId="1" xfId="4" applyNumberFormat="1" applyFont="1" applyBorder="1" applyAlignment="1">
      <alignment horizontal="center" vertical="center"/>
    </xf>
    <xf numFmtId="185" fontId="6" fillId="0" borderId="3" xfId="4" applyNumberFormat="1" applyFont="1" applyBorder="1" applyAlignment="1">
      <alignment horizontal="center" vertical="center" shrinkToFit="1"/>
    </xf>
    <xf numFmtId="0" fontId="5" fillId="0" borderId="0" xfId="4" applyFont="1" applyAlignment="1">
      <alignment horizontal="center" vertical="center"/>
    </xf>
    <xf numFmtId="185" fontId="3" fillId="3" borderId="7" xfId="4" applyNumberFormat="1" applyFont="1" applyFill="1" applyBorder="1" applyProtection="1">
      <alignment vertical="center"/>
      <protection locked="0"/>
    </xf>
    <xf numFmtId="0" fontId="3" fillId="0" borderId="0" xfId="4" quotePrefix="1" applyFont="1" applyFill="1" applyAlignment="1">
      <alignment horizontal="center" vertical="center"/>
    </xf>
    <xf numFmtId="185" fontId="5" fillId="0" borderId="0" xfId="4" applyNumberFormat="1" applyFont="1" applyFill="1">
      <alignment vertical="center"/>
    </xf>
    <xf numFmtId="178" fontId="5" fillId="0" borderId="0" xfId="4" applyNumberFormat="1" applyFont="1" applyFill="1">
      <alignment vertical="center"/>
    </xf>
    <xf numFmtId="185" fontId="6" fillId="0" borderId="3" xfId="4" applyNumberFormat="1" applyFont="1" applyBorder="1" applyAlignment="1">
      <alignment horizontal="center" vertical="center"/>
    </xf>
    <xf numFmtId="0" fontId="3" fillId="0" borderId="0" xfId="4" applyFont="1" applyAlignment="1">
      <alignment vertical="center" wrapText="1"/>
    </xf>
    <xf numFmtId="185" fontId="3" fillId="0" borderId="0" xfId="4" applyNumberFormat="1" applyFont="1" applyAlignment="1">
      <alignment horizontal="left" vertical="center" wrapText="1"/>
    </xf>
    <xf numFmtId="0" fontId="3" fillId="0" borderId="0" xfId="4" applyFont="1" applyBorder="1" applyAlignment="1">
      <alignment vertical="top" wrapText="1"/>
    </xf>
    <xf numFmtId="185" fontId="6" fillId="0" borderId="0" xfId="4" applyNumberFormat="1" applyFont="1">
      <alignment vertical="center"/>
    </xf>
    <xf numFmtId="185" fontId="6" fillId="0" borderId="9" xfId="4" applyNumberFormat="1" applyFont="1" applyFill="1" applyBorder="1">
      <alignment vertical="center"/>
    </xf>
    <xf numFmtId="185" fontId="6" fillId="4" borderId="10" xfId="4" applyNumberFormat="1" applyFont="1" applyFill="1" applyBorder="1">
      <alignment vertical="center"/>
    </xf>
    <xf numFmtId="0" fontId="12" fillId="0" borderId="0" xfId="4" applyFont="1" applyAlignment="1">
      <alignment horizontal="right" vertical="center"/>
    </xf>
    <xf numFmtId="0" fontId="3" fillId="0" borderId="0" xfId="4" applyFont="1" applyAlignment="1">
      <alignment vertical="center" shrinkToFit="1"/>
    </xf>
    <xf numFmtId="0" fontId="6" fillId="0" borderId="0" xfId="4" applyFont="1" applyBorder="1" applyAlignment="1">
      <alignment horizontal="left" vertical="center"/>
    </xf>
    <xf numFmtId="180" fontId="6" fillId="0" borderId="0" xfId="4" applyNumberFormat="1" applyFont="1" applyBorder="1">
      <alignment vertical="center"/>
    </xf>
    <xf numFmtId="0" fontId="3" fillId="0" borderId="0" xfId="4" applyFont="1" applyBorder="1" applyAlignment="1">
      <alignment vertical="center"/>
    </xf>
    <xf numFmtId="0" fontId="6" fillId="0" borderId="9" xfId="4" applyFont="1" applyFill="1" applyBorder="1">
      <alignment vertical="center"/>
    </xf>
    <xf numFmtId="192" fontId="6" fillId="0" borderId="3" xfId="4" applyNumberFormat="1" applyFont="1" applyFill="1" applyBorder="1" applyAlignment="1">
      <alignment horizontal="right" vertical="center"/>
    </xf>
    <xf numFmtId="38" fontId="6" fillId="4" borderId="18" xfId="4" applyNumberFormat="1" applyFont="1" applyFill="1" applyBorder="1">
      <alignment vertical="center"/>
    </xf>
    <xf numFmtId="0" fontId="6" fillId="0" borderId="8" xfId="4" quotePrefix="1" applyFont="1" applyBorder="1" applyAlignment="1">
      <alignment horizontal="center" vertical="center"/>
    </xf>
    <xf numFmtId="181" fontId="6" fillId="4" borderId="12" xfId="4" applyNumberFormat="1" applyFont="1" applyFill="1" applyBorder="1">
      <alignment vertical="center"/>
    </xf>
    <xf numFmtId="192" fontId="6" fillId="4" borderId="3" xfId="4" applyNumberFormat="1" applyFont="1" applyFill="1" applyBorder="1" applyAlignment="1">
      <alignment horizontal="right" vertical="center"/>
    </xf>
    <xf numFmtId="38" fontId="11" fillId="0" borderId="0" xfId="4" applyNumberFormat="1" applyFont="1" applyAlignment="1">
      <alignment horizontal="left" vertical="center"/>
    </xf>
    <xf numFmtId="0" fontId="3" fillId="0" borderId="0" xfId="4" applyFont="1" applyAlignment="1">
      <alignment horizontal="left" vertical="center"/>
    </xf>
    <xf numFmtId="177" fontId="3" fillId="0" borderId="0" xfId="4" applyNumberFormat="1" applyFont="1" applyAlignment="1">
      <alignment vertical="center" shrinkToFit="1"/>
    </xf>
    <xf numFmtId="0" fontId="6" fillId="0" borderId="0" xfId="4" applyFont="1" applyAlignment="1">
      <alignment vertical="center" shrinkToFit="1"/>
    </xf>
    <xf numFmtId="180" fontId="6" fillId="3" borderId="3" xfId="4" applyNumberFormat="1" applyFont="1" applyFill="1" applyBorder="1" applyProtection="1">
      <alignment vertical="center"/>
      <protection locked="0"/>
    </xf>
    <xf numFmtId="177" fontId="6" fillId="2" borderId="0" xfId="4" applyNumberFormat="1" applyFont="1" applyFill="1" applyBorder="1" applyProtection="1">
      <alignment vertical="center"/>
      <protection locked="0"/>
    </xf>
    <xf numFmtId="0" fontId="6" fillId="2" borderId="0" xfId="4" applyFont="1" applyFill="1" applyBorder="1" applyAlignment="1">
      <alignment horizontal="center" vertical="center"/>
    </xf>
    <xf numFmtId="180" fontId="6" fillId="2" borderId="0" xfId="4" applyNumberFormat="1" applyFont="1" applyFill="1" applyBorder="1">
      <alignment vertical="center"/>
    </xf>
    <xf numFmtId="180" fontId="6" fillId="2" borderId="0" xfId="4" applyNumberFormat="1" applyFont="1" applyFill="1" applyBorder="1" applyProtection="1">
      <alignment vertical="center"/>
      <protection locked="0"/>
    </xf>
    <xf numFmtId="177" fontId="6" fillId="0" borderId="13" xfId="4" applyNumberFormat="1" applyFont="1" applyBorder="1" applyAlignment="1">
      <alignment horizontal="center" vertical="center" shrinkToFit="1"/>
    </xf>
    <xf numFmtId="180" fontId="6" fillId="0" borderId="17" xfId="4" applyNumberFormat="1" applyFont="1" applyBorder="1" applyAlignment="1">
      <alignment horizontal="center" vertical="center"/>
    </xf>
    <xf numFmtId="177" fontId="6" fillId="0" borderId="12" xfId="4" applyNumberFormat="1" applyFont="1" applyBorder="1" applyAlignment="1">
      <alignment horizontal="center" vertical="center"/>
    </xf>
    <xf numFmtId="181" fontId="6" fillId="3" borderId="3" xfId="4" applyNumberFormat="1" applyFont="1" applyFill="1" applyBorder="1" applyProtection="1">
      <alignment vertical="center"/>
      <protection locked="0"/>
    </xf>
    <xf numFmtId="186" fontId="6" fillId="3" borderId="3" xfId="4" applyNumberFormat="1" applyFont="1" applyFill="1" applyBorder="1" applyProtection="1">
      <alignment vertical="center"/>
      <protection locked="0"/>
    </xf>
    <xf numFmtId="181" fontId="6" fillId="4" borderId="3" xfId="4" applyNumberFormat="1" applyFont="1" applyFill="1" applyBorder="1" applyProtection="1">
      <alignment vertical="center"/>
      <protection locked="0"/>
    </xf>
    <xf numFmtId="0" fontId="3" fillId="0" borderId="17" xfId="4" applyFont="1" applyBorder="1">
      <alignment vertical="center"/>
    </xf>
    <xf numFmtId="0" fontId="3" fillId="0" borderId="3" xfId="4" applyFont="1" applyBorder="1">
      <alignment vertical="center"/>
    </xf>
    <xf numFmtId="0" fontId="3" fillId="0" borderId="2" xfId="4" applyFont="1" applyBorder="1" applyAlignment="1">
      <alignment horizontal="left" vertical="center"/>
    </xf>
    <xf numFmtId="177" fontId="3" fillId="5" borderId="2" xfId="4" applyNumberFormat="1" applyFont="1" applyFill="1" applyBorder="1" applyAlignment="1">
      <alignment horizontal="center" vertical="center"/>
    </xf>
    <xf numFmtId="177" fontId="3" fillId="5" borderId="0" xfId="4" applyNumberFormat="1" applyFont="1" applyFill="1" applyAlignment="1">
      <alignment horizontal="center" vertical="center"/>
    </xf>
    <xf numFmtId="177" fontId="3" fillId="0" borderId="0" xfId="4" applyNumberFormat="1" applyFont="1" applyAlignment="1">
      <alignment horizontal="center" vertical="center"/>
    </xf>
    <xf numFmtId="49" fontId="3" fillId="0" borderId="0" xfId="4" quotePrefix="1" applyNumberFormat="1" applyFont="1" applyAlignment="1">
      <alignment horizontal="center" vertical="center"/>
    </xf>
    <xf numFmtId="177" fontId="6" fillId="0" borderId="17" xfId="4" applyNumberFormat="1" applyFont="1" applyBorder="1" applyAlignment="1">
      <alignment horizontal="center" vertical="center" shrinkToFit="1"/>
    </xf>
    <xf numFmtId="178" fontId="6" fillId="0" borderId="0" xfId="4" applyNumberFormat="1" applyFont="1" applyFill="1" applyBorder="1" applyAlignment="1">
      <alignment horizontal="left" vertical="center" shrinkToFit="1"/>
    </xf>
    <xf numFmtId="0" fontId="6" fillId="0" borderId="0" xfId="4" applyFont="1" applyFill="1" applyAlignment="1">
      <alignment horizontal="center" vertical="center"/>
    </xf>
    <xf numFmtId="177" fontId="6" fillId="0" borderId="0" xfId="4" applyNumberFormat="1" applyFont="1" applyBorder="1">
      <alignment vertical="center"/>
    </xf>
    <xf numFmtId="178" fontId="6" fillId="0" borderId="0" xfId="4" applyNumberFormat="1" applyFont="1" applyFill="1" applyBorder="1" applyAlignment="1">
      <alignment horizontal="right" vertical="center" shrinkToFit="1"/>
    </xf>
    <xf numFmtId="0" fontId="6" fillId="0" borderId="5" xfId="4" applyFont="1" applyBorder="1" applyAlignment="1">
      <alignment vertical="center" shrinkToFit="1"/>
    </xf>
    <xf numFmtId="0" fontId="6" fillId="0" borderId="14" xfId="4" applyFont="1" applyBorder="1" applyAlignment="1">
      <alignment horizontal="center" vertical="center" shrinkToFit="1"/>
    </xf>
    <xf numFmtId="49" fontId="3" fillId="0" borderId="0" xfId="4" applyNumberFormat="1" applyFont="1" applyAlignment="1">
      <alignment horizontal="center" vertical="center"/>
    </xf>
    <xf numFmtId="0" fontId="0" fillId="0" borderId="0" xfId="0" applyFont="1"/>
    <xf numFmtId="177" fontId="6" fillId="4" borderId="31" xfId="4" applyNumberFormat="1" applyFont="1" applyFill="1" applyBorder="1">
      <alignment vertical="center"/>
    </xf>
    <xf numFmtId="0" fontId="6" fillId="0" borderId="0" xfId="0" applyFont="1" applyAlignment="1">
      <alignment vertical="center"/>
    </xf>
    <xf numFmtId="0" fontId="0" fillId="0" borderId="0" xfId="0" applyFont="1" applyAlignment="1">
      <alignment vertical="center" shrinkToFit="1"/>
    </xf>
    <xf numFmtId="0" fontId="0" fillId="0" borderId="0" xfId="0" applyFont="1" applyBorder="1" applyAlignment="1">
      <alignment vertical="center" shrinkToFit="1"/>
    </xf>
    <xf numFmtId="0" fontId="0" fillId="0" borderId="0" xfId="0" applyNumberFormat="1" applyFont="1" applyBorder="1" applyAlignment="1">
      <alignment vertical="center"/>
    </xf>
    <xf numFmtId="0" fontId="0" fillId="0" borderId="2" xfId="0" applyNumberFormat="1" applyFont="1" applyBorder="1" applyAlignment="1">
      <alignment vertical="center"/>
    </xf>
    <xf numFmtId="0" fontId="0" fillId="0" borderId="2" xfId="0" applyNumberFormat="1" applyFont="1" applyFill="1" applyBorder="1" applyAlignment="1">
      <alignment vertical="center"/>
    </xf>
    <xf numFmtId="40" fontId="0" fillId="0" borderId="3" xfId="1" applyNumberFormat="1" applyFont="1" applyBorder="1" applyAlignment="1">
      <alignment vertical="center"/>
    </xf>
    <xf numFmtId="38" fontId="0" fillId="0" borderId="3" xfId="1" applyFont="1" applyBorder="1" applyAlignment="1">
      <alignment vertical="center"/>
    </xf>
    <xf numFmtId="0" fontId="5" fillId="0" borderId="0" xfId="4" applyFont="1" applyBorder="1" applyAlignment="1">
      <alignment vertical="center"/>
    </xf>
    <xf numFmtId="180" fontId="5" fillId="0" borderId="0" xfId="4" applyNumberFormat="1" applyFont="1" applyBorder="1">
      <alignment vertical="center"/>
    </xf>
    <xf numFmtId="3" fontId="5" fillId="4" borderId="0" xfId="4" applyNumberFormat="1" applyFont="1" applyFill="1" applyBorder="1">
      <alignment vertical="center"/>
    </xf>
    <xf numFmtId="0" fontId="5" fillId="4" borderId="0" xfId="4" applyFont="1" applyFill="1" applyBorder="1">
      <alignment vertical="center"/>
    </xf>
    <xf numFmtId="0" fontId="6" fillId="0" borderId="13" xfId="4" applyFont="1" applyBorder="1" applyAlignment="1">
      <alignment horizontal="left" vertical="center" shrinkToFit="1"/>
    </xf>
    <xf numFmtId="0" fontId="11" fillId="0" borderId="14" xfId="4" applyFont="1" applyBorder="1">
      <alignment vertical="center"/>
    </xf>
    <xf numFmtId="0" fontId="11" fillId="0" borderId="0" xfId="4" applyFont="1" applyFill="1" applyBorder="1">
      <alignment vertical="center"/>
    </xf>
    <xf numFmtId="0" fontId="11" fillId="0" borderId="2" xfId="4" applyFont="1" applyFill="1" applyBorder="1">
      <alignment vertical="center"/>
    </xf>
    <xf numFmtId="0" fontId="6" fillId="0" borderId="2" xfId="4" applyFont="1" applyBorder="1" applyAlignment="1">
      <alignment horizontal="center" vertical="center"/>
    </xf>
    <xf numFmtId="0" fontId="17" fillId="0" borderId="0" xfId="4" quotePrefix="1" applyFont="1" applyAlignment="1">
      <alignment horizontal="center" vertical="center"/>
    </xf>
    <xf numFmtId="0" fontId="25" fillId="0" borderId="0" xfId="4" applyFont="1">
      <alignment vertical="center"/>
    </xf>
    <xf numFmtId="0" fontId="25" fillId="0" borderId="0" xfId="4" quotePrefix="1" applyFont="1" applyAlignment="1">
      <alignment horizontal="center" vertical="center"/>
    </xf>
    <xf numFmtId="180" fontId="6" fillId="0" borderId="0" xfId="4" applyNumberFormat="1" applyFont="1" applyBorder="1" applyAlignment="1">
      <alignment horizontal="right" vertical="center"/>
    </xf>
    <xf numFmtId="0" fontId="3" fillId="0" borderId="7" xfId="4" applyFont="1" applyBorder="1" applyAlignment="1">
      <alignment horizontal="center" vertical="center"/>
    </xf>
    <xf numFmtId="0" fontId="6" fillId="0" borderId="4" xfId="4" applyFont="1" applyBorder="1" applyAlignment="1">
      <alignment horizontal="center"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4" xfId="4" applyFont="1" applyBorder="1" applyAlignment="1">
      <alignment horizontal="center"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176" fontId="18" fillId="0" borderId="8"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0" fontId="18" fillId="0" borderId="13" xfId="4" applyFont="1" applyBorder="1" applyAlignment="1">
      <alignment horizontal="center" vertical="center"/>
    </xf>
    <xf numFmtId="0" fontId="18" fillId="0" borderId="3" xfId="4" applyFont="1" applyBorder="1" applyAlignment="1">
      <alignment horizontal="center" vertical="center"/>
    </xf>
    <xf numFmtId="0" fontId="18" fillId="0" borderId="12" xfId="4" applyFont="1" applyBorder="1" applyAlignment="1">
      <alignment horizontal="center" vertical="center"/>
    </xf>
    <xf numFmtId="0" fontId="6" fillId="0" borderId="15" xfId="4" applyFont="1" applyBorder="1" applyAlignment="1">
      <alignment horizontal="center" vertical="center"/>
    </xf>
    <xf numFmtId="177" fontId="6" fillId="0" borderId="3" xfId="4" applyNumberFormat="1" applyFont="1" applyBorder="1" applyAlignment="1">
      <alignment horizontal="center" vertical="center"/>
    </xf>
    <xf numFmtId="176" fontId="20" fillId="2" borderId="7" xfId="4" quotePrefix="1" applyNumberFormat="1" applyFont="1" applyFill="1" applyBorder="1" applyAlignment="1">
      <alignment horizontal="center"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4" xfId="4" applyFont="1" applyBorder="1" applyAlignment="1">
      <alignment vertical="center"/>
    </xf>
    <xf numFmtId="0" fontId="3" fillId="0" borderId="0" xfId="4" applyFont="1" applyAlignment="1">
      <alignment horizontal="left" vertical="center" wrapText="1"/>
    </xf>
    <xf numFmtId="180" fontId="6" fillId="0" borderId="1" xfId="4" applyNumberFormat="1" applyFont="1" applyBorder="1" applyAlignment="1">
      <alignment horizontal="center" vertical="center"/>
    </xf>
    <xf numFmtId="180" fontId="6" fillId="0" borderId="3" xfId="4" applyNumberFormat="1"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0" fontId="3" fillId="0" borderId="0" xfId="4" applyFont="1" applyAlignment="1">
      <alignment horizontal="right" vertical="center" wrapText="1"/>
    </xf>
    <xf numFmtId="0" fontId="6" fillId="0" borderId="15" xfId="4" applyFont="1" applyBorder="1" applyAlignment="1">
      <alignment horizontal="center" vertical="center"/>
    </xf>
    <xf numFmtId="176" fontId="6" fillId="0" borderId="26"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6" fillId="0" borderId="4" xfId="4" applyFont="1" applyBorder="1" applyAlignment="1">
      <alignment vertical="center"/>
    </xf>
    <xf numFmtId="177" fontId="6" fillId="0" borderId="3" xfId="4" applyNumberFormat="1" applyFont="1" applyBorder="1" applyAlignment="1">
      <alignment horizontal="center" vertical="center"/>
    </xf>
    <xf numFmtId="0" fontId="3" fillId="0" borderId="0" xfId="4" applyFont="1" applyAlignment="1">
      <alignment horizontal="center" vertical="center"/>
    </xf>
    <xf numFmtId="38" fontId="6" fillId="4" borderId="32" xfId="4" applyNumberFormat="1" applyFont="1" applyFill="1" applyBorder="1">
      <alignment vertical="center"/>
    </xf>
    <xf numFmtId="0" fontId="8" fillId="0" borderId="20" xfId="9" applyFont="1" applyBorder="1" applyAlignment="1">
      <alignment vertical="center" justifyLastLine="1"/>
    </xf>
    <xf numFmtId="0" fontId="8" fillId="0" borderId="21" xfId="9" applyFont="1" applyBorder="1" applyAlignment="1">
      <alignment vertical="center" justifyLastLine="1"/>
    </xf>
    <xf numFmtId="4" fontId="26" fillId="0" borderId="21" xfId="2" applyNumberFormat="1" applyFont="1" applyBorder="1" applyAlignment="1">
      <alignment vertical="center" shrinkToFit="1"/>
    </xf>
    <xf numFmtId="4" fontId="26" fillId="0" borderId="21" xfId="2" applyNumberFormat="1" applyFont="1" applyBorder="1" applyAlignment="1">
      <alignment vertical="center"/>
    </xf>
    <xf numFmtId="0" fontId="8" fillId="0" borderId="21" xfId="9" applyFont="1" applyBorder="1" applyAlignment="1">
      <alignment vertical="center" shrinkToFit="1"/>
    </xf>
    <xf numFmtId="0" fontId="8" fillId="0" borderId="22" xfId="9" applyFont="1" applyBorder="1" applyAlignment="1">
      <alignment vertical="center" shrinkToFit="1"/>
    </xf>
    <xf numFmtId="0" fontId="8" fillId="0" borderId="23" xfId="8" applyNumberFormat="1" applyFont="1" applyBorder="1" applyAlignment="1"/>
    <xf numFmtId="0" fontId="8" fillId="0" borderId="0" xfId="9" applyFont="1" applyBorder="1"/>
    <xf numFmtId="0" fontId="8" fillId="0" borderId="2" xfId="9" applyFont="1" applyBorder="1"/>
    <xf numFmtId="0" fontId="8" fillId="0" borderId="0" xfId="9" applyFont="1" applyBorder="1" applyAlignment="1">
      <alignment horizontal="right"/>
    </xf>
    <xf numFmtId="185" fontId="8" fillId="0" borderId="2" xfId="9" applyNumberFormat="1" applyFont="1" applyBorder="1"/>
    <xf numFmtId="0" fontId="8" fillId="0" borderId="0" xfId="9" applyFont="1" applyFill="1" applyBorder="1" applyAlignment="1"/>
    <xf numFmtId="0" fontId="8" fillId="0" borderId="0" xfId="9" applyFont="1" applyAlignment="1">
      <alignment horizontal="right"/>
    </xf>
    <xf numFmtId="0" fontId="8" fillId="0" borderId="0" xfId="9" applyFont="1" applyBorder="1" applyAlignment="1"/>
    <xf numFmtId="0" fontId="8" fillId="0" borderId="2" xfId="9" applyFont="1" applyFill="1" applyBorder="1" applyAlignment="1"/>
    <xf numFmtId="0" fontId="8" fillId="0" borderId="12" xfId="9" applyFont="1" applyBorder="1"/>
    <xf numFmtId="0" fontId="8" fillId="0" borderId="24" xfId="9" applyFont="1" applyBorder="1"/>
    <xf numFmtId="0" fontId="8" fillId="0" borderId="25" xfId="9" applyFont="1" applyBorder="1"/>
    <xf numFmtId="0" fontId="8" fillId="0" borderId="10" xfId="9" applyFont="1" applyBorder="1"/>
    <xf numFmtId="0" fontId="3" fillId="0" borderId="2" xfId="4" applyFont="1" applyBorder="1" applyAlignment="1">
      <alignment horizontal="center" vertical="center"/>
    </xf>
    <xf numFmtId="0" fontId="6" fillId="0" borderId="5" xfId="4" applyFont="1" applyBorder="1" applyAlignment="1">
      <alignment vertical="center"/>
    </xf>
    <xf numFmtId="0" fontId="6" fillId="0" borderId="6" xfId="4" applyFont="1" applyBorder="1" applyAlignment="1">
      <alignment vertical="center"/>
    </xf>
    <xf numFmtId="176" fontId="6" fillId="0" borderId="15" xfId="4" applyNumberFormat="1" applyFont="1" applyBorder="1" applyAlignment="1">
      <alignment horizontal="center" vertical="center" shrinkToFit="1"/>
    </xf>
    <xf numFmtId="176" fontId="6" fillId="0" borderId="8" xfId="4" applyNumberFormat="1" applyFont="1" applyBorder="1" applyAlignment="1">
      <alignment horizontal="center" vertical="center" shrinkToFit="1"/>
    </xf>
    <xf numFmtId="178" fontId="3" fillId="0" borderId="2" xfId="4" applyNumberFormat="1" applyFont="1" applyBorder="1" applyAlignment="1">
      <alignment horizontal="center" vertical="center"/>
    </xf>
    <xf numFmtId="0" fontId="3" fillId="0" borderId="0" xfId="4" quotePrefix="1" applyFont="1" applyBorder="1">
      <alignment vertical="center"/>
    </xf>
    <xf numFmtId="0" fontId="5" fillId="0" borderId="0" xfId="4" applyFont="1" applyBorder="1" applyAlignment="1">
      <alignment horizontal="left" vertical="center"/>
    </xf>
    <xf numFmtId="178" fontId="6" fillId="0" borderId="0" xfId="4" applyNumberFormat="1" applyFont="1" applyBorder="1">
      <alignment vertical="center"/>
    </xf>
    <xf numFmtId="0" fontId="3" fillId="0" borderId="0" xfId="4" quotePrefix="1" applyFont="1" applyBorder="1" applyAlignment="1">
      <alignment horizontal="center" vertical="center"/>
    </xf>
    <xf numFmtId="0" fontId="8" fillId="0" borderId="0" xfId="4" applyFont="1" applyBorder="1" applyAlignment="1">
      <alignment horizontal="center" vertical="center"/>
    </xf>
    <xf numFmtId="0" fontId="8" fillId="0" borderId="0" xfId="4" applyFont="1" applyBorder="1">
      <alignment vertical="center"/>
    </xf>
    <xf numFmtId="0" fontId="27" fillId="0" borderId="0" xfId="4" applyFont="1" applyBorder="1" applyAlignment="1">
      <alignment horizontal="center" vertical="center"/>
    </xf>
    <xf numFmtId="0" fontId="27" fillId="0" borderId="0" xfId="4" applyFont="1" applyBorder="1" applyAlignment="1">
      <alignment horizontal="distributed"/>
    </xf>
    <xf numFmtId="49" fontId="8" fillId="0" borderId="0" xfId="4" applyNumberFormat="1" applyFont="1" applyBorder="1" applyAlignment="1">
      <alignment horizontal="center"/>
    </xf>
    <xf numFmtId="179" fontId="8" fillId="0" borderId="0" xfId="4" applyNumberFormat="1" applyFont="1" applyBorder="1" applyAlignment="1">
      <alignment horizontal="center"/>
    </xf>
    <xf numFmtId="0" fontId="5" fillId="0" borderId="0" xfId="4" applyFont="1" applyAlignment="1">
      <alignment horizontal="left" vertical="center"/>
    </xf>
    <xf numFmtId="0" fontId="5" fillId="0" borderId="0" xfId="4" applyFont="1" applyBorder="1" applyAlignment="1">
      <alignment horizontal="left" vertical="center" shrinkToFit="1"/>
    </xf>
    <xf numFmtId="0" fontId="6" fillId="0" borderId="0" xfId="4" applyFont="1" applyBorder="1" applyAlignment="1">
      <alignment horizontal="left" vertical="center" shrinkToFit="1"/>
    </xf>
    <xf numFmtId="177" fontId="6" fillId="0" borderId="0" xfId="4" applyNumberFormat="1" applyFont="1" applyBorder="1" applyAlignment="1">
      <alignment horizontal="left" vertical="center" shrinkToFit="1"/>
    </xf>
    <xf numFmtId="0" fontId="5" fillId="0" borderId="2" xfId="4" applyFont="1" applyBorder="1" applyAlignment="1">
      <alignment horizontal="left" vertical="center" shrinkToFit="1"/>
    </xf>
    <xf numFmtId="0" fontId="6" fillId="0" borderId="2" xfId="4" applyFont="1" applyBorder="1" applyAlignment="1">
      <alignment horizontal="left" vertical="center" shrinkToFit="1"/>
    </xf>
    <xf numFmtId="177" fontId="6" fillId="0" borderId="2" xfId="4" applyNumberFormat="1" applyFont="1" applyBorder="1" applyAlignment="1">
      <alignment horizontal="left" vertical="center" shrinkToFit="1"/>
    </xf>
    <xf numFmtId="177" fontId="3" fillId="0" borderId="0" xfId="4" applyNumberFormat="1" applyFont="1" applyAlignment="1">
      <alignment horizontal="left" vertical="center" wrapText="1"/>
    </xf>
    <xf numFmtId="178" fontId="6" fillId="0" borderId="7" xfId="4" applyNumberFormat="1" applyFont="1" applyFill="1" applyBorder="1" applyAlignment="1">
      <alignment horizontal="right" vertical="center"/>
    </xf>
    <xf numFmtId="177" fontId="3" fillId="4" borderId="11" xfId="4" applyNumberFormat="1" applyFont="1" applyFill="1" applyBorder="1">
      <alignment vertical="center"/>
    </xf>
    <xf numFmtId="0" fontId="5" fillId="0" borderId="11" xfId="4" applyFont="1" applyBorder="1">
      <alignment vertical="center"/>
    </xf>
    <xf numFmtId="0" fontId="5" fillId="0" borderId="66" xfId="4" applyFont="1" applyBorder="1">
      <alignment vertical="center"/>
    </xf>
    <xf numFmtId="0" fontId="5" fillId="0" borderId="67" xfId="4" applyFont="1" applyBorder="1">
      <alignment vertical="center"/>
    </xf>
    <xf numFmtId="0" fontId="5" fillId="0" borderId="68" xfId="4" applyFont="1" applyBorder="1">
      <alignment vertical="center"/>
    </xf>
    <xf numFmtId="176" fontId="6" fillId="0" borderId="2" xfId="4" applyNumberFormat="1" applyFont="1" applyBorder="1" applyAlignment="1">
      <alignment horizontal="center" vertical="center"/>
    </xf>
    <xf numFmtId="176" fontId="6" fillId="0" borderId="12" xfId="4" applyNumberFormat="1" applyFont="1" applyBorder="1" applyAlignment="1">
      <alignment horizontal="center" vertical="center"/>
    </xf>
    <xf numFmtId="177" fontId="6" fillId="0" borderId="3" xfId="4" applyNumberFormat="1" applyFont="1" applyFill="1" applyBorder="1" applyAlignment="1">
      <alignment horizontal="center" vertical="center"/>
    </xf>
    <xf numFmtId="179" fontId="28" fillId="0" borderId="0" xfId="4" applyNumberFormat="1" applyFont="1" applyBorder="1" applyAlignment="1">
      <alignment horizontal="center"/>
    </xf>
    <xf numFmtId="0" fontId="6" fillId="0" borderId="0" xfId="6" applyFont="1">
      <alignment vertical="center"/>
    </xf>
    <xf numFmtId="0" fontId="6" fillId="0" borderId="15" xfId="6" applyFont="1" applyBorder="1">
      <alignment vertical="center"/>
    </xf>
    <xf numFmtId="0" fontId="11" fillId="0" borderId="0" xfId="4" applyFont="1" applyBorder="1" applyAlignment="1">
      <alignment horizontal="center" vertical="center" wrapText="1" shrinkToFit="1"/>
    </xf>
    <xf numFmtId="0" fontId="6" fillId="0" borderId="0" xfId="4" applyFont="1" applyBorder="1" applyAlignment="1">
      <alignment horizontal="distributed" shrinkToFit="1"/>
    </xf>
    <xf numFmtId="177" fontId="6" fillId="0" borderId="2" xfId="4" applyNumberFormat="1" applyFont="1" applyFill="1" applyBorder="1" applyAlignment="1">
      <alignment vertical="center"/>
    </xf>
    <xf numFmtId="178" fontId="6" fillId="0" borderId="2" xfId="4" applyNumberFormat="1" applyFont="1" applyFill="1" applyBorder="1" applyAlignment="1">
      <alignment vertical="center"/>
    </xf>
    <xf numFmtId="0" fontId="6" fillId="0" borderId="0" xfId="4" applyFont="1" applyBorder="1" applyAlignment="1">
      <alignment horizontal="center" vertical="center" wrapText="1" shrinkToFit="1"/>
    </xf>
    <xf numFmtId="0" fontId="29" fillId="0" borderId="0" xfId="4" applyFont="1" applyBorder="1" applyAlignment="1">
      <alignment horizontal="distributed" shrinkToFit="1"/>
    </xf>
    <xf numFmtId="0" fontId="5" fillId="0" borderId="0" xfId="4" applyFont="1" applyAlignment="1">
      <alignment vertical="center"/>
    </xf>
    <xf numFmtId="194" fontId="8" fillId="0" borderId="0" xfId="4" applyNumberFormat="1" applyFont="1" applyBorder="1" applyAlignment="1">
      <alignment horizontal="right"/>
    </xf>
    <xf numFmtId="176" fontId="6" fillId="0" borderId="0" xfId="4" applyNumberFormat="1" applyFont="1" applyFill="1" applyBorder="1" applyAlignment="1">
      <alignment horizontal="center" vertical="center" shrinkToFit="1"/>
    </xf>
    <xf numFmtId="0" fontId="27" fillId="0" borderId="0" xfId="4" applyFont="1" applyFill="1" applyBorder="1" applyAlignment="1">
      <alignment horizontal="distributed"/>
    </xf>
    <xf numFmtId="0" fontId="8" fillId="0" borderId="0" xfId="4" applyFont="1" applyFill="1" applyBorder="1" applyAlignment="1">
      <alignment horizontal="right"/>
    </xf>
    <xf numFmtId="49" fontId="8" fillId="0" borderId="0" xfId="4" applyNumberFormat="1" applyFont="1" applyFill="1" applyBorder="1" applyAlignment="1">
      <alignment horizontal="center"/>
    </xf>
    <xf numFmtId="179" fontId="8" fillId="0" borderId="0" xfId="4" applyNumberFormat="1" applyFont="1" applyFill="1" applyBorder="1" applyAlignment="1">
      <alignment horizontal="center"/>
    </xf>
    <xf numFmtId="0" fontId="8" fillId="0" borderId="0" xfId="4" applyFont="1" applyFill="1" applyBorder="1" applyAlignment="1">
      <alignment horizontal="center"/>
    </xf>
    <xf numFmtId="0" fontId="8" fillId="0" borderId="0" xfId="4" applyFont="1" applyFill="1" applyBorder="1">
      <alignment vertical="center"/>
    </xf>
    <xf numFmtId="0" fontId="6" fillId="0" borderId="0" xfId="4" applyFont="1" applyFill="1" applyBorder="1" applyAlignment="1">
      <alignment horizontal="center" vertical="center" wrapText="1" shrinkToFit="1"/>
    </xf>
    <xf numFmtId="176" fontId="6" fillId="0" borderId="2" xfId="4" applyNumberFormat="1" applyFont="1" applyFill="1" applyBorder="1" applyAlignment="1">
      <alignment horizontal="center" vertical="center" shrinkToFit="1"/>
    </xf>
    <xf numFmtId="0" fontId="6" fillId="0" borderId="2" xfId="4" applyFont="1" applyFill="1" applyBorder="1" applyAlignment="1">
      <alignment horizontal="center" vertical="center" wrapText="1" shrinkToFit="1"/>
    </xf>
    <xf numFmtId="0" fontId="6" fillId="0" borderId="0" xfId="5" applyFont="1">
      <alignment vertical="center"/>
    </xf>
    <xf numFmtId="0" fontId="5" fillId="0" borderId="0" xfId="4" quotePrefix="1" applyFont="1" applyFill="1" applyBorder="1" applyAlignment="1">
      <alignment horizontal="center" vertical="center"/>
    </xf>
    <xf numFmtId="0" fontId="12" fillId="0" borderId="0" xfId="4" applyFont="1" applyFill="1" applyBorder="1" applyAlignment="1">
      <alignment horizontal="left" vertical="center" wrapText="1"/>
    </xf>
    <xf numFmtId="177" fontId="12" fillId="0" borderId="0" xfId="4" applyNumberFormat="1" applyFont="1" applyFill="1" applyBorder="1" applyAlignment="1">
      <alignment horizontal="left" vertical="center" wrapText="1"/>
    </xf>
    <xf numFmtId="177" fontId="6" fillId="0" borderId="0" xfId="4" applyNumberFormat="1" applyFont="1" applyFill="1" applyBorder="1" applyAlignment="1">
      <alignment horizontal="center" vertical="center"/>
    </xf>
    <xf numFmtId="0" fontId="3" fillId="0" borderId="0" xfId="4" quotePrefix="1" applyFont="1" applyFill="1" applyBorder="1" applyAlignment="1">
      <alignment horizontal="center" vertical="center"/>
    </xf>
    <xf numFmtId="177" fontId="5" fillId="0" borderId="0" xfId="4" applyNumberFormat="1" applyFont="1" applyFill="1" applyBorder="1">
      <alignment vertical="center"/>
    </xf>
    <xf numFmtId="178" fontId="5" fillId="0" borderId="0" xfId="4" applyNumberFormat="1" applyFont="1" applyFill="1" applyBorder="1">
      <alignment vertical="center"/>
    </xf>
    <xf numFmtId="177" fontId="6" fillId="0" borderId="0" xfId="4" applyNumberFormat="1" applyFont="1" applyFill="1" applyBorder="1" applyAlignment="1">
      <alignment horizontal="center" vertical="center" shrinkToFit="1"/>
    </xf>
    <xf numFmtId="176" fontId="6" fillId="0" borderId="0" xfId="4" applyNumberFormat="1" applyFont="1" applyFill="1" applyBorder="1" applyAlignment="1">
      <alignment horizontal="center" vertical="center"/>
    </xf>
    <xf numFmtId="0" fontId="0" fillId="0" borderId="2" xfId="0" applyFont="1" applyBorder="1"/>
    <xf numFmtId="0" fontId="0" fillId="0" borderId="0" xfId="0" applyFont="1" applyBorder="1"/>
    <xf numFmtId="0" fontId="0" fillId="0" borderId="0" xfId="0" applyFont="1" applyAlignment="1">
      <alignment horizontal="right"/>
    </xf>
    <xf numFmtId="0" fontId="0" fillId="0" borderId="17" xfId="0" applyFont="1" applyBorder="1" applyAlignment="1">
      <alignment horizontal="center"/>
    </xf>
    <xf numFmtId="0" fontId="0" fillId="0" borderId="15" xfId="0" applyFont="1" applyBorder="1" applyAlignment="1">
      <alignment shrinkToFit="1"/>
    </xf>
    <xf numFmtId="0" fontId="0" fillId="0" borderId="17" xfId="0" applyFont="1" applyBorder="1" applyAlignment="1">
      <alignment shrinkToFit="1"/>
    </xf>
    <xf numFmtId="0" fontId="0" fillId="0" borderId="13" xfId="0" applyFont="1" applyBorder="1" applyAlignment="1">
      <alignment shrinkToFit="1"/>
    </xf>
    <xf numFmtId="0" fontId="0" fillId="0" borderId="3" xfId="0" applyFont="1" applyBorder="1" applyAlignment="1">
      <alignment horizontal="center"/>
    </xf>
    <xf numFmtId="0" fontId="0" fillId="0" borderId="3" xfId="0" applyFont="1" applyBorder="1" applyAlignment="1">
      <alignment horizontal="right"/>
    </xf>
    <xf numFmtId="0" fontId="0" fillId="0" borderId="12" xfId="0" applyFont="1" applyBorder="1" applyAlignment="1"/>
    <xf numFmtId="0" fontId="0" fillId="5" borderId="15" xfId="0" applyFont="1" applyFill="1" applyBorder="1"/>
    <xf numFmtId="0" fontId="0" fillId="0" borderId="29" xfId="0" applyFont="1" applyBorder="1" applyAlignment="1">
      <alignment horizontal="right"/>
    </xf>
    <xf numFmtId="0" fontId="3" fillId="0" borderId="2" xfId="4" applyFont="1" applyFill="1" applyBorder="1" applyAlignment="1">
      <alignment horizontal="center" vertical="center"/>
    </xf>
    <xf numFmtId="0" fontId="3" fillId="0" borderId="0" xfId="4" applyFont="1" applyAlignment="1">
      <alignment horizontal="right" vertical="center"/>
    </xf>
    <xf numFmtId="178" fontId="6" fillId="4" borderId="7" xfId="4" applyNumberFormat="1" applyFont="1" applyFill="1" applyBorder="1">
      <alignment vertical="center"/>
    </xf>
    <xf numFmtId="0" fontId="5" fillId="0" borderId="0" xfId="4" applyFont="1" applyFill="1" applyBorder="1" applyAlignment="1">
      <alignment vertical="center" shrinkToFit="1"/>
    </xf>
    <xf numFmtId="0" fontId="3" fillId="0" borderId="0" xfId="4" applyFont="1" applyBorder="1" applyAlignment="1">
      <alignment horizontal="right" vertical="center" wrapText="1"/>
    </xf>
    <xf numFmtId="0" fontId="3" fillId="0" borderId="19" xfId="4" applyFont="1" applyBorder="1" applyAlignment="1">
      <alignment vertical="center" wrapText="1"/>
    </xf>
    <xf numFmtId="177" fontId="3" fillId="3" borderId="7" xfId="4" applyNumberFormat="1" applyFont="1" applyFill="1" applyBorder="1" applyAlignment="1" applyProtection="1">
      <alignment horizontal="left" vertical="center" wrapText="1"/>
      <protection locked="0"/>
    </xf>
    <xf numFmtId="177" fontId="3" fillId="3" borderId="7" xfId="4" applyNumberFormat="1" applyFont="1" applyFill="1" applyBorder="1" applyAlignment="1" applyProtection="1">
      <alignment vertical="center" wrapText="1"/>
      <protection locked="0"/>
    </xf>
    <xf numFmtId="177" fontId="3" fillId="3" borderId="7" xfId="4" applyNumberFormat="1" applyFont="1" applyFill="1" applyBorder="1" applyAlignment="1" applyProtection="1">
      <alignment horizontal="center" vertical="center"/>
      <protection locked="0"/>
    </xf>
    <xf numFmtId="0" fontId="3" fillId="0" borderId="0" xfId="4" applyFont="1" applyFill="1" applyAlignment="1">
      <alignment horizontal="left" vertical="center" wrapText="1"/>
    </xf>
    <xf numFmtId="0" fontId="8" fillId="0" borderId="0" xfId="8" applyNumberFormat="1" applyFont="1" applyAlignment="1">
      <alignment vertical="center"/>
    </xf>
    <xf numFmtId="0" fontId="8" fillId="0" borderId="69" xfId="8" applyNumberFormat="1" applyFont="1" applyBorder="1" applyAlignment="1">
      <alignment vertical="center"/>
    </xf>
    <xf numFmtId="0" fontId="8" fillId="0" borderId="70" xfId="8" applyNumberFormat="1" applyFont="1" applyBorder="1" applyAlignment="1">
      <alignment vertical="center"/>
    </xf>
    <xf numFmtId="0" fontId="8" fillId="0" borderId="71" xfId="8" applyNumberFormat="1" applyFont="1" applyBorder="1" applyAlignment="1">
      <alignment vertical="center"/>
    </xf>
    <xf numFmtId="0" fontId="8" fillId="0" borderId="0" xfId="8" applyNumberFormat="1" applyFont="1" applyBorder="1" applyAlignment="1">
      <alignment vertical="center"/>
    </xf>
    <xf numFmtId="0" fontId="8" fillId="0" borderId="0" xfId="8" applyNumberFormat="1" applyFont="1" applyBorder="1" applyAlignment="1">
      <alignment horizontal="centerContinuous" vertical="center"/>
    </xf>
    <xf numFmtId="0" fontId="8" fillId="0" borderId="72" xfId="8" applyNumberFormat="1" applyFont="1" applyBorder="1" applyAlignment="1">
      <alignment vertical="center"/>
    </xf>
    <xf numFmtId="177" fontId="8" fillId="0" borderId="0" xfId="8" applyNumberFormat="1" applyFont="1" applyBorder="1" applyAlignment="1">
      <alignment vertical="center"/>
    </xf>
    <xf numFmtId="0" fontId="8" fillId="0" borderId="0" xfId="8" applyNumberFormat="1" applyFont="1" applyFill="1" applyBorder="1" applyAlignment="1">
      <alignment vertical="center"/>
    </xf>
    <xf numFmtId="0" fontId="8" fillId="0" borderId="73" xfId="8" applyNumberFormat="1" applyFont="1" applyBorder="1" applyAlignment="1">
      <alignment horizontal="centerContinuous" vertical="center"/>
    </xf>
    <xf numFmtId="0" fontId="8" fillId="0" borderId="74" xfId="8" applyNumberFormat="1" applyFont="1" applyBorder="1" applyAlignment="1">
      <alignment horizontal="centerContinuous" vertical="center"/>
    </xf>
    <xf numFmtId="0" fontId="8" fillId="0" borderId="75" xfId="8" applyNumberFormat="1" applyFont="1" applyBorder="1" applyAlignment="1">
      <alignment horizontal="centerContinuous" vertical="center"/>
    </xf>
    <xf numFmtId="0" fontId="8" fillId="0" borderId="72" xfId="8" applyNumberFormat="1" applyFont="1" applyBorder="1" applyAlignment="1">
      <alignment horizontal="centerContinuous" vertical="center"/>
    </xf>
    <xf numFmtId="0" fontId="8" fillId="0" borderId="76" xfId="8" applyNumberFormat="1" applyFont="1" applyBorder="1" applyAlignment="1">
      <alignment vertical="center"/>
    </xf>
    <xf numFmtId="0" fontId="8" fillId="0" borderId="77" xfId="8" applyNumberFormat="1" applyFont="1" applyBorder="1" applyAlignment="1">
      <alignment vertical="center"/>
    </xf>
    <xf numFmtId="0" fontId="8" fillId="0" borderId="85" xfId="8" applyNumberFormat="1" applyFont="1" applyBorder="1" applyAlignment="1">
      <alignment vertical="center"/>
    </xf>
    <xf numFmtId="2" fontId="8" fillId="0" borderId="0" xfId="8" applyNumberFormat="1" applyFont="1" applyBorder="1" applyAlignment="1">
      <alignment horizontal="center" vertical="center"/>
    </xf>
    <xf numFmtId="194" fontId="8" fillId="0" borderId="0" xfId="8" applyNumberFormat="1" applyFont="1" applyBorder="1" applyAlignment="1">
      <alignment horizontal="center" vertical="center"/>
    </xf>
    <xf numFmtId="0" fontId="8" fillId="0" borderId="0" xfId="8" applyNumberFormat="1" applyFont="1" applyBorder="1" applyAlignment="1">
      <alignment horizontal="right" vertical="center"/>
    </xf>
    <xf numFmtId="0" fontId="8" fillId="0" borderId="86" xfId="8" applyNumberFormat="1" applyFont="1" applyBorder="1" applyAlignment="1">
      <alignment vertical="center"/>
    </xf>
    <xf numFmtId="0" fontId="0" fillId="0" borderId="86" xfId="0" applyNumberFormat="1" applyFont="1" applyFill="1" applyBorder="1" applyAlignment="1">
      <alignment vertical="center"/>
    </xf>
    <xf numFmtId="0" fontId="31" fillId="0" borderId="0" xfId="0" applyNumberFormat="1" applyFont="1" applyFill="1" applyBorder="1" applyAlignment="1">
      <alignment vertical="center"/>
    </xf>
    <xf numFmtId="3" fontId="0" fillId="0" borderId="86" xfId="0" applyNumberFormat="1" applyFont="1" applyFill="1" applyBorder="1" applyAlignment="1">
      <alignment vertical="center"/>
    </xf>
    <xf numFmtId="0" fontId="8" fillId="0" borderId="0" xfId="8" applyNumberFormat="1" applyFont="1" applyAlignment="1"/>
    <xf numFmtId="0" fontId="0" fillId="0" borderId="0" xfId="0" applyFont="1" applyFill="1" applyBorder="1" applyAlignment="1"/>
    <xf numFmtId="0" fontId="0" fillId="0" borderId="86" xfId="0" applyFont="1" applyFill="1" applyBorder="1" applyAlignment="1">
      <alignment vertical="center"/>
    </xf>
    <xf numFmtId="3" fontId="0" fillId="8" borderId="0" xfId="0" applyNumberFormat="1" applyFont="1" applyFill="1" applyBorder="1" applyAlignment="1">
      <alignment vertical="center"/>
    </xf>
    <xf numFmtId="0" fontId="8" fillId="0" borderId="24" xfId="8" applyNumberFormat="1" applyFont="1" applyBorder="1" applyAlignment="1">
      <alignment vertical="center"/>
    </xf>
    <xf numFmtId="0" fontId="8" fillId="0" borderId="25" xfId="8" applyNumberFormat="1" applyFont="1" applyBorder="1" applyAlignment="1">
      <alignment vertical="center"/>
    </xf>
    <xf numFmtId="0" fontId="31" fillId="0" borderId="25" xfId="0" applyNumberFormat="1" applyFont="1" applyFill="1" applyBorder="1" applyAlignment="1">
      <alignment vertical="center"/>
    </xf>
    <xf numFmtId="3" fontId="0" fillId="0" borderId="25" xfId="0" applyNumberFormat="1" applyFont="1" applyFill="1" applyBorder="1" applyAlignment="1">
      <alignment horizontal="center" vertical="center"/>
    </xf>
    <xf numFmtId="0" fontId="0" fillId="0" borderId="25" xfId="0" applyNumberFormat="1" applyFont="1" applyFill="1" applyBorder="1" applyAlignment="1">
      <alignment horizontal="right" vertical="center"/>
    </xf>
    <xf numFmtId="0" fontId="0" fillId="0" borderId="25" xfId="0" applyNumberFormat="1" applyFont="1" applyFill="1" applyBorder="1" applyAlignment="1">
      <alignment vertical="center"/>
    </xf>
    <xf numFmtId="3" fontId="0" fillId="0" borderId="25" xfId="0" applyNumberFormat="1" applyFont="1" applyFill="1" applyBorder="1" applyAlignment="1">
      <alignment horizontal="left" vertical="center"/>
    </xf>
    <xf numFmtId="0" fontId="0" fillId="0" borderId="81" xfId="0" applyFont="1" applyBorder="1" applyAlignment="1">
      <alignment vertical="center"/>
    </xf>
    <xf numFmtId="185" fontId="6" fillId="0" borderId="91" xfId="4" applyNumberFormat="1" applyFont="1" applyBorder="1" applyAlignment="1">
      <alignment horizontal="center" vertical="center"/>
    </xf>
    <xf numFmtId="0" fontId="6" fillId="0" borderId="91" xfId="4" applyFont="1" applyBorder="1" applyAlignment="1">
      <alignment horizontal="center" vertical="center"/>
    </xf>
    <xf numFmtId="180" fontId="6" fillId="0" borderId="91" xfId="4" applyNumberFormat="1" applyFont="1" applyBorder="1" applyAlignment="1">
      <alignment horizontal="center" vertical="center"/>
    </xf>
    <xf numFmtId="176" fontId="6" fillId="0" borderId="81" xfId="4" applyNumberFormat="1" applyFont="1" applyBorder="1" applyAlignment="1">
      <alignment horizontal="center" vertical="center"/>
    </xf>
    <xf numFmtId="0" fontId="6" fillId="0" borderId="83" xfId="4" applyFont="1" applyBorder="1">
      <alignment vertical="center"/>
    </xf>
    <xf numFmtId="0" fontId="6" fillId="0" borderId="87" xfId="4" applyFont="1" applyBorder="1" applyAlignment="1">
      <alignment horizontal="center" vertical="center"/>
    </xf>
    <xf numFmtId="185" fontId="6" fillId="0" borderId="0" xfId="4" applyNumberFormat="1" applyFont="1" applyFill="1" applyBorder="1">
      <alignment vertical="center"/>
    </xf>
    <xf numFmtId="178" fontId="6" fillId="0" borderId="87" xfId="4" applyNumberFormat="1" applyFont="1" applyBorder="1" applyAlignment="1">
      <alignment horizontal="right" vertical="center"/>
    </xf>
    <xf numFmtId="0" fontId="6" fillId="0" borderId="7" xfId="4" applyFont="1" applyBorder="1" applyAlignment="1">
      <alignment horizontal="center" vertical="center"/>
    </xf>
    <xf numFmtId="0" fontId="6" fillId="0" borderId="1" xfId="4" applyFont="1" applyBorder="1" applyAlignment="1">
      <alignment horizontal="center" vertical="center"/>
    </xf>
    <xf numFmtId="0" fontId="6" fillId="0" borderId="4" xfId="4" applyFont="1" applyBorder="1" applyAlignment="1">
      <alignment horizontal="center" vertical="center"/>
    </xf>
    <xf numFmtId="0" fontId="6" fillId="0" borderId="12" xfId="4" applyFont="1" applyBorder="1" applyAlignment="1">
      <alignment horizontal="center" vertical="center"/>
    </xf>
    <xf numFmtId="0" fontId="6" fillId="0" borderId="7" xfId="4" applyFont="1" applyBorder="1" applyAlignment="1">
      <alignment horizontal="center" vertical="center"/>
    </xf>
    <xf numFmtId="0" fontId="6" fillId="0" borderId="1" xfId="4" applyFont="1" applyBorder="1" applyAlignment="1">
      <alignment horizontal="center" vertical="center"/>
    </xf>
    <xf numFmtId="176" fontId="6" fillId="0" borderId="26" xfId="4" applyNumberFormat="1" applyFont="1" applyBorder="1" applyAlignment="1">
      <alignment horizontal="center" vertical="center"/>
    </xf>
    <xf numFmtId="176" fontId="12" fillId="0" borderId="26" xfId="4" applyNumberFormat="1" applyFont="1" applyBorder="1" applyAlignment="1">
      <alignment horizontal="center" vertical="center"/>
    </xf>
    <xf numFmtId="0" fontId="6" fillId="0" borderId="15" xfId="4" applyFont="1" applyBorder="1" applyAlignment="1">
      <alignment horizontal="center" vertical="center"/>
    </xf>
    <xf numFmtId="0" fontId="6" fillId="0" borderId="15" xfId="4" applyFont="1" applyBorder="1">
      <alignment vertical="center"/>
    </xf>
    <xf numFmtId="0" fontId="6" fillId="0" borderId="12" xfId="4" applyFont="1" applyBorder="1" applyAlignment="1">
      <alignment horizontal="center" vertical="center"/>
    </xf>
    <xf numFmtId="0" fontId="6" fillId="0" borderId="7" xfId="4" applyFont="1" applyBorder="1" applyAlignment="1">
      <alignment horizontal="center" vertical="center"/>
    </xf>
    <xf numFmtId="0" fontId="6" fillId="0" borderId="1"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7" xfId="4" applyFont="1" applyBorder="1" applyAlignment="1">
      <alignment horizontal="center" vertical="center"/>
    </xf>
    <xf numFmtId="0" fontId="6" fillId="0" borderId="1" xfId="4" applyFont="1" applyBorder="1" applyAlignment="1">
      <alignment horizontal="center" vertical="center"/>
    </xf>
    <xf numFmtId="176" fontId="6" fillId="0" borderId="26" xfId="4" applyNumberFormat="1" applyFont="1" applyBorder="1" applyAlignment="1">
      <alignment horizontal="center" vertical="center"/>
    </xf>
    <xf numFmtId="176" fontId="6" fillId="0" borderId="15"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3" fillId="0" borderId="0" xfId="4" applyFont="1" applyAlignment="1">
      <alignment horizontal="left" vertical="center" wrapText="1"/>
    </xf>
    <xf numFmtId="0" fontId="6" fillId="0" borderId="8" xfId="4" applyFont="1" applyBorder="1" applyAlignment="1">
      <alignment horizontal="center" vertical="center"/>
    </xf>
    <xf numFmtId="0" fontId="6" fillId="0" borderId="12" xfId="4" applyFont="1" applyBorder="1" applyAlignment="1">
      <alignment horizontal="center" vertical="center"/>
    </xf>
    <xf numFmtId="180" fontId="6" fillId="0" borderId="3" xfId="4" applyNumberFormat="1" applyFont="1" applyBorder="1" applyAlignment="1">
      <alignment horizontal="center" vertical="center"/>
    </xf>
    <xf numFmtId="0" fontId="6" fillId="0" borderId="17" xfId="4" applyFont="1" applyBorder="1" applyAlignment="1">
      <alignment horizontal="center" vertical="center"/>
    </xf>
    <xf numFmtId="0" fontId="6" fillId="0" borderId="3" xfId="4" applyFont="1" applyBorder="1" applyAlignment="1">
      <alignment horizontal="center" vertical="center"/>
    </xf>
    <xf numFmtId="3" fontId="8" fillId="0" borderId="0" xfId="2" applyNumberFormat="1" applyFont="1" applyBorder="1" applyAlignment="1">
      <alignment shrinkToFit="1"/>
    </xf>
    <xf numFmtId="0" fontId="8" fillId="0" borderId="0" xfId="9" applyFont="1" applyBorder="1" applyAlignment="1">
      <alignment horizontal="center"/>
    </xf>
    <xf numFmtId="0" fontId="8" fillId="0" borderId="0" xfId="9" quotePrefix="1" applyNumberFormat="1" applyFont="1" applyBorder="1" applyAlignment="1">
      <alignment horizontal="center"/>
    </xf>
    <xf numFmtId="0" fontId="8" fillId="0" borderId="0" xfId="9" applyNumberFormat="1" applyFont="1" applyBorder="1" applyAlignment="1">
      <alignment horizontal="center"/>
    </xf>
    <xf numFmtId="0" fontId="6" fillId="0" borderId="0" xfId="4" applyFont="1" applyFill="1" applyBorder="1" applyAlignment="1">
      <alignment horizontal="center" vertical="center"/>
    </xf>
    <xf numFmtId="0" fontId="6" fillId="0" borderId="13" xfId="4" applyFont="1" applyBorder="1" applyAlignment="1">
      <alignment horizontal="center" vertical="center"/>
    </xf>
    <xf numFmtId="176" fontId="6" fillId="0" borderId="15"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3" fillId="0" borderId="0" xfId="4" applyFont="1" applyAlignment="1">
      <alignment horizontal="center" vertical="center"/>
    </xf>
    <xf numFmtId="0" fontId="6" fillId="0" borderId="15" xfId="4" applyFont="1" applyBorder="1" applyAlignment="1">
      <alignment horizontal="center" vertical="center"/>
    </xf>
    <xf numFmtId="0" fontId="6" fillId="0" borderId="12" xfId="4" applyFont="1" applyBorder="1" applyAlignment="1">
      <alignment vertical="center"/>
    </xf>
    <xf numFmtId="177" fontId="6" fillId="0" borderId="3" xfId="4" applyNumberFormat="1" applyFont="1" applyBorder="1" applyAlignment="1">
      <alignment horizontal="center" vertical="center"/>
    </xf>
    <xf numFmtId="0" fontId="12" fillId="0" borderId="0" xfId="4" applyFont="1" applyAlignment="1">
      <alignment vertical="center" wrapText="1"/>
    </xf>
    <xf numFmtId="0" fontId="6" fillId="0" borderId="89" xfId="4" applyFont="1" applyBorder="1" applyAlignment="1">
      <alignment horizontal="center" vertical="center"/>
    </xf>
    <xf numFmtId="177" fontId="3" fillId="3" borderId="87" xfId="4" applyNumberFormat="1" applyFont="1" applyFill="1" applyBorder="1" applyProtection="1">
      <alignment vertical="center"/>
      <protection locked="0"/>
    </xf>
    <xf numFmtId="177" fontId="6" fillId="0" borderId="91" xfId="4" applyNumberFormat="1" applyFont="1" applyBorder="1" applyAlignment="1">
      <alignment horizontal="center" vertical="center"/>
    </xf>
    <xf numFmtId="176" fontId="6" fillId="0" borderId="89" xfId="4" applyNumberFormat="1" applyFont="1" applyBorder="1" applyAlignment="1">
      <alignment horizontal="center" vertical="center"/>
    </xf>
    <xf numFmtId="0" fontId="6" fillId="0" borderId="90" xfId="4" applyFont="1" applyBorder="1">
      <alignment vertical="center"/>
    </xf>
    <xf numFmtId="0" fontId="6" fillId="0" borderId="81" xfId="4" applyFont="1" applyBorder="1">
      <alignment vertical="center"/>
    </xf>
    <xf numFmtId="177" fontId="6" fillId="3" borderId="87" xfId="4" applyNumberFormat="1" applyFont="1" applyFill="1" applyBorder="1" applyProtection="1">
      <alignment vertical="center"/>
      <protection locked="0"/>
    </xf>
    <xf numFmtId="180" fontId="23" fillId="0" borderId="87" xfId="4" applyNumberFormat="1" applyFont="1" applyFill="1" applyBorder="1">
      <alignment vertical="center"/>
    </xf>
    <xf numFmtId="177" fontId="6" fillId="4" borderId="87" xfId="4" applyNumberFormat="1" applyFont="1" applyFill="1" applyBorder="1">
      <alignment vertical="center"/>
    </xf>
    <xf numFmtId="177" fontId="6" fillId="4" borderId="91" xfId="4" applyNumberFormat="1" applyFont="1" applyFill="1" applyBorder="1">
      <alignment vertical="center"/>
    </xf>
    <xf numFmtId="187" fontId="3" fillId="0" borderId="0" xfId="0" applyNumberFormat="1" applyFont="1" applyBorder="1"/>
    <xf numFmtId="176" fontId="23" fillId="0" borderId="89" xfId="4" applyNumberFormat="1" applyFont="1" applyBorder="1" applyAlignment="1">
      <alignment horizontal="center" vertical="center"/>
    </xf>
    <xf numFmtId="0" fontId="23" fillId="0" borderId="90" xfId="4" applyFont="1" applyBorder="1">
      <alignment vertical="center"/>
    </xf>
    <xf numFmtId="0" fontId="23" fillId="0" borderId="81" xfId="4" applyFont="1" applyBorder="1">
      <alignment vertical="center"/>
    </xf>
    <xf numFmtId="0" fontId="23" fillId="0" borderId="83" xfId="4" applyFont="1" applyBorder="1">
      <alignment vertical="center"/>
    </xf>
    <xf numFmtId="177" fontId="23" fillId="3" borderId="87" xfId="4" applyNumberFormat="1" applyFont="1" applyFill="1" applyBorder="1" applyProtection="1">
      <alignment vertical="center"/>
      <protection locked="0"/>
    </xf>
    <xf numFmtId="0" fontId="23" fillId="0" borderId="87" xfId="4" applyFont="1" applyBorder="1" applyAlignment="1">
      <alignment horizontal="center" vertical="center"/>
    </xf>
    <xf numFmtId="177" fontId="23" fillId="4" borderId="87" xfId="4" applyNumberFormat="1" applyFont="1" applyFill="1" applyBorder="1">
      <alignment vertical="center"/>
    </xf>
    <xf numFmtId="0" fontId="23" fillId="0" borderId="8" xfId="4" applyFont="1" applyBorder="1">
      <alignment vertical="center"/>
    </xf>
    <xf numFmtId="0" fontId="23" fillId="0" borderId="12" xfId="4" applyFont="1" applyBorder="1" applyAlignment="1">
      <alignment horizontal="center" vertical="center"/>
    </xf>
    <xf numFmtId="0" fontId="23" fillId="0" borderId="91" xfId="4" applyFont="1" applyBorder="1" applyAlignment="1">
      <alignment horizontal="center" vertical="center"/>
    </xf>
    <xf numFmtId="177" fontId="23" fillId="4" borderId="91" xfId="4" applyNumberFormat="1" applyFont="1" applyFill="1" applyBorder="1">
      <alignment vertical="center"/>
    </xf>
    <xf numFmtId="178" fontId="23" fillId="0" borderId="87" xfId="4" applyNumberFormat="1" applyFont="1" applyFill="1" applyBorder="1">
      <alignment vertical="center"/>
    </xf>
    <xf numFmtId="178" fontId="23" fillId="0" borderId="91" xfId="4" applyNumberFormat="1" applyFont="1" applyFill="1" applyBorder="1">
      <alignment vertical="center"/>
    </xf>
    <xf numFmtId="178" fontId="23" fillId="0" borderId="87" xfId="4" applyNumberFormat="1" applyFont="1" applyBorder="1">
      <alignment vertical="center"/>
    </xf>
    <xf numFmtId="178" fontId="23" fillId="0" borderId="91" xfId="4" applyNumberFormat="1" applyFont="1" applyBorder="1">
      <alignment vertical="center"/>
    </xf>
    <xf numFmtId="178" fontId="6" fillId="0" borderId="91" xfId="4" applyNumberFormat="1" applyFont="1" applyBorder="1">
      <alignment vertical="center"/>
    </xf>
    <xf numFmtId="49" fontId="17" fillId="0" borderId="0" xfId="4" quotePrefix="1" applyNumberFormat="1" applyFont="1" applyAlignment="1">
      <alignment horizontal="center" vertical="center"/>
    </xf>
    <xf numFmtId="177" fontId="25" fillId="0" borderId="0" xfId="4" applyNumberFormat="1" applyFont="1">
      <alignment vertical="center"/>
    </xf>
    <xf numFmtId="177" fontId="23" fillId="0" borderId="91" xfId="4" applyNumberFormat="1" applyFont="1" applyBorder="1" applyAlignment="1">
      <alignment horizontal="center" vertical="center"/>
    </xf>
    <xf numFmtId="0" fontId="23" fillId="0" borderId="15" xfId="4" applyFont="1" applyBorder="1" applyAlignment="1">
      <alignment horizontal="center" vertical="center"/>
    </xf>
    <xf numFmtId="0" fontId="23" fillId="0" borderId="13" xfId="4" applyFont="1" applyBorder="1" applyAlignment="1">
      <alignment horizontal="center" vertical="center"/>
    </xf>
    <xf numFmtId="0" fontId="23" fillId="0" borderId="8" xfId="4" applyFont="1" applyBorder="1" applyAlignment="1">
      <alignment horizontal="center" vertical="center"/>
    </xf>
    <xf numFmtId="177" fontId="23" fillId="0" borderId="3" xfId="4" applyNumberFormat="1" applyFont="1" applyBorder="1" applyAlignment="1">
      <alignment horizontal="center" vertical="center"/>
    </xf>
    <xf numFmtId="0" fontId="23" fillId="0" borderId="3" xfId="4" applyFont="1" applyBorder="1" applyAlignment="1">
      <alignment horizontal="center" vertical="center"/>
    </xf>
    <xf numFmtId="177" fontId="23" fillId="0" borderId="17" xfId="4" applyNumberFormat="1" applyFont="1" applyBorder="1" applyAlignment="1">
      <alignment horizontal="center" vertical="center" shrinkToFit="1"/>
    </xf>
    <xf numFmtId="0" fontId="23" fillId="0" borderId="0" xfId="4" applyFont="1" applyFill="1" applyBorder="1">
      <alignment vertical="center"/>
    </xf>
    <xf numFmtId="177" fontId="23" fillId="0" borderId="9" xfId="4" applyNumberFormat="1" applyFont="1" applyFill="1" applyBorder="1">
      <alignment vertical="center"/>
    </xf>
    <xf numFmtId="177" fontId="23" fillId="4" borderId="10" xfId="4" applyNumberFormat="1" applyFont="1" applyFill="1" applyBorder="1">
      <alignment vertical="center"/>
    </xf>
    <xf numFmtId="0" fontId="23" fillId="0" borderId="0" xfId="4" applyFont="1" applyFill="1">
      <alignment vertical="center"/>
    </xf>
    <xf numFmtId="0" fontId="6" fillId="3" borderId="87" xfId="4" applyFont="1" applyFill="1" applyBorder="1" applyAlignment="1" applyProtection="1">
      <alignment horizontal="center" vertical="center"/>
      <protection locked="0"/>
    </xf>
    <xf numFmtId="181" fontId="6" fillId="0" borderId="87" xfId="4" applyNumberFormat="1" applyFont="1" applyFill="1" applyBorder="1">
      <alignment vertical="center"/>
    </xf>
    <xf numFmtId="0" fontId="8" fillId="0" borderId="86" xfId="9" applyFont="1" applyBorder="1"/>
    <xf numFmtId="0" fontId="8" fillId="0" borderId="85" xfId="8" applyNumberFormat="1" applyFont="1" applyBorder="1" applyAlignment="1"/>
    <xf numFmtId="0" fontId="8" fillId="0" borderId="85" xfId="9" applyFont="1" applyBorder="1"/>
    <xf numFmtId="0" fontId="33" fillId="0" borderId="0" xfId="9" applyFont="1" applyBorder="1"/>
    <xf numFmtId="0" fontId="8" fillId="0" borderId="88" xfId="9" applyFont="1" applyBorder="1"/>
    <xf numFmtId="0" fontId="8" fillId="0" borderId="90" xfId="9" applyFont="1" applyBorder="1"/>
    <xf numFmtId="0" fontId="8" fillId="0" borderId="81" xfId="9" applyFont="1" applyBorder="1"/>
    <xf numFmtId="0" fontId="8" fillId="0" borderId="82" xfId="9" applyFont="1" applyBorder="1"/>
    <xf numFmtId="0" fontId="8" fillId="0" borderId="82" xfId="9" applyFont="1" applyFill="1" applyBorder="1" applyAlignment="1"/>
    <xf numFmtId="0" fontId="8" fillId="0" borderId="83" xfId="9" applyFont="1" applyBorder="1"/>
    <xf numFmtId="177" fontId="6" fillId="0" borderId="91" xfId="4" applyNumberFormat="1" applyFont="1" applyFill="1" applyBorder="1">
      <alignment vertical="center"/>
    </xf>
    <xf numFmtId="182" fontId="6" fillId="0" borderId="91" xfId="4" applyNumberFormat="1" applyFont="1" applyBorder="1" applyAlignment="1">
      <alignment vertical="center" shrinkToFit="1"/>
    </xf>
    <xf numFmtId="0" fontId="23" fillId="0" borderId="8" xfId="4" applyFont="1" applyBorder="1" applyAlignment="1">
      <alignment vertical="center"/>
    </xf>
    <xf numFmtId="0" fontId="23" fillId="0" borderId="12" xfId="4" applyFont="1" applyBorder="1" applyAlignment="1">
      <alignment vertical="center"/>
    </xf>
    <xf numFmtId="178" fontId="6" fillId="0" borderId="87" xfId="4" applyNumberFormat="1" applyFont="1" applyBorder="1">
      <alignment vertical="center"/>
    </xf>
    <xf numFmtId="0" fontId="6" fillId="8" borderId="90" xfId="4" applyFont="1" applyFill="1" applyBorder="1">
      <alignment vertical="center"/>
    </xf>
    <xf numFmtId="181" fontId="23" fillId="0" borderId="87" xfId="4" applyNumberFormat="1" applyFont="1" applyBorder="1">
      <alignment vertical="center"/>
    </xf>
    <xf numFmtId="181" fontId="23" fillId="0" borderId="91" xfId="4" applyNumberFormat="1" applyFont="1" applyBorder="1">
      <alignment vertical="center"/>
    </xf>
    <xf numFmtId="181" fontId="6" fillId="0" borderId="87" xfId="4" applyNumberFormat="1" applyFont="1" applyBorder="1" applyAlignment="1">
      <alignment horizontal="right" vertical="center"/>
    </xf>
    <xf numFmtId="176" fontId="6" fillId="0" borderId="89" xfId="4" applyNumberFormat="1" applyFont="1" applyFill="1" applyBorder="1" applyAlignment="1">
      <alignment horizontal="center" vertical="center"/>
    </xf>
    <xf numFmtId="0" fontId="6" fillId="0" borderId="90" xfId="4" applyFont="1" applyFill="1" applyBorder="1">
      <alignment vertical="center"/>
    </xf>
    <xf numFmtId="176" fontId="6" fillId="0" borderId="81" xfId="4" applyNumberFormat="1" applyFont="1" applyFill="1" applyBorder="1" applyAlignment="1">
      <alignment horizontal="center" vertical="center"/>
    </xf>
    <xf numFmtId="0" fontId="6" fillId="0" borderId="83" xfId="4" applyFont="1" applyFill="1" applyBorder="1">
      <alignment vertical="center"/>
    </xf>
    <xf numFmtId="176" fontId="23" fillId="0" borderId="89" xfId="4" applyNumberFormat="1" applyFont="1" applyFill="1" applyBorder="1" applyAlignment="1">
      <alignment horizontal="center" vertical="center"/>
    </xf>
    <xf numFmtId="0" fontId="23" fillId="0" borderId="90" xfId="4" applyFont="1" applyFill="1" applyBorder="1">
      <alignment vertical="center"/>
    </xf>
    <xf numFmtId="176" fontId="23" fillId="0" borderId="8" xfId="4" applyNumberFormat="1" applyFont="1" applyFill="1" applyBorder="1" applyAlignment="1">
      <alignment horizontal="center" vertical="center"/>
    </xf>
    <xf numFmtId="0" fontId="23" fillId="0" borderId="12" xfId="4" applyFont="1" applyFill="1" applyBorder="1">
      <alignment vertical="center"/>
    </xf>
    <xf numFmtId="180" fontId="23" fillId="0" borderId="91" xfId="4" applyNumberFormat="1" applyFont="1" applyBorder="1">
      <alignment vertical="center"/>
    </xf>
    <xf numFmtId="180" fontId="23" fillId="0" borderId="87" xfId="4" applyNumberFormat="1" applyFont="1" applyBorder="1">
      <alignment vertical="center"/>
    </xf>
    <xf numFmtId="180" fontId="23" fillId="0" borderId="17" xfId="4" applyNumberFormat="1" applyFont="1" applyBorder="1">
      <alignment vertical="center"/>
    </xf>
    <xf numFmtId="180" fontId="23" fillId="0" borderId="3" xfId="4" applyNumberFormat="1" applyFont="1" applyBorder="1">
      <alignment vertical="center"/>
    </xf>
    <xf numFmtId="180" fontId="23" fillId="0" borderId="31" xfId="4" applyNumberFormat="1" applyFont="1" applyBorder="1">
      <alignment vertical="center"/>
    </xf>
    <xf numFmtId="176" fontId="23" fillId="0" borderId="81" xfId="4" applyNumberFormat="1" applyFont="1" applyBorder="1" applyAlignment="1">
      <alignment horizontal="center" vertical="center"/>
    </xf>
    <xf numFmtId="0" fontId="23" fillId="0" borderId="0" xfId="4" applyFont="1" applyBorder="1">
      <alignment vertical="center"/>
    </xf>
    <xf numFmtId="0" fontId="23" fillId="0" borderId="0" xfId="4" applyFont="1" applyBorder="1" applyAlignment="1">
      <alignment horizontal="center" vertical="center"/>
    </xf>
    <xf numFmtId="185" fontId="23" fillId="0" borderId="0" xfId="4" applyNumberFormat="1" applyFont="1" applyFill="1" applyBorder="1">
      <alignment vertical="center"/>
    </xf>
    <xf numFmtId="0" fontId="23" fillId="0" borderId="0" xfId="4" applyFont="1" applyFill="1" applyBorder="1" applyAlignment="1">
      <alignment horizontal="center" vertical="center"/>
    </xf>
    <xf numFmtId="185" fontId="23" fillId="0" borderId="9" xfId="4" applyNumberFormat="1" applyFont="1" applyFill="1" applyBorder="1">
      <alignment vertical="center"/>
    </xf>
    <xf numFmtId="177" fontId="23" fillId="0" borderId="3" xfId="4" applyNumberFormat="1" applyFont="1" applyBorder="1" applyAlignment="1">
      <alignment horizontal="center" vertical="center" shrinkToFit="1"/>
    </xf>
    <xf numFmtId="177" fontId="23" fillId="0" borderId="0" xfId="4" applyNumberFormat="1" applyFont="1" applyFill="1" applyBorder="1">
      <alignment vertical="center"/>
    </xf>
    <xf numFmtId="0" fontId="8" fillId="0" borderId="92" xfId="8" applyNumberFormat="1" applyFont="1" applyBorder="1" applyAlignment="1">
      <alignment vertical="center"/>
    </xf>
    <xf numFmtId="0" fontId="8" fillId="0" borderId="93" xfId="8" applyNumberFormat="1" applyFont="1" applyBorder="1" applyAlignment="1">
      <alignment vertical="center"/>
    </xf>
    <xf numFmtId="0" fontId="8" fillId="0" borderId="98" xfId="8" applyNumberFormat="1" applyFont="1" applyBorder="1" applyAlignment="1">
      <alignment vertical="center"/>
    </xf>
    <xf numFmtId="177" fontId="8" fillId="0" borderId="98" xfId="8" applyNumberFormat="1" applyFont="1" applyBorder="1" applyAlignment="1">
      <alignment vertical="center"/>
    </xf>
    <xf numFmtId="0" fontId="8" fillId="0" borderId="98" xfId="8" applyNumberFormat="1" applyFont="1" applyBorder="1" applyAlignment="1">
      <alignment horizontal="center" vertical="center"/>
    </xf>
    <xf numFmtId="0" fontId="8" fillId="0" borderId="101" xfId="8" applyNumberFormat="1" applyFont="1" applyBorder="1" applyAlignment="1">
      <alignment horizontal="centerContinuous" vertical="center"/>
    </xf>
    <xf numFmtId="0" fontId="8" fillId="0" borderId="98" xfId="8" applyNumberFormat="1" applyFont="1" applyBorder="1" applyAlignment="1">
      <alignment horizontal="centerContinuous" vertical="center"/>
    </xf>
    <xf numFmtId="0" fontId="8" fillId="0" borderId="101" xfId="8" applyNumberFormat="1" applyFont="1" applyBorder="1" applyAlignment="1">
      <alignment vertical="center"/>
    </xf>
    <xf numFmtId="0" fontId="8" fillId="6" borderId="103" xfId="8" applyNumberFormat="1" applyFont="1" applyFill="1" applyBorder="1" applyAlignment="1">
      <alignment horizontal="centerContinuous" vertical="center"/>
    </xf>
    <xf numFmtId="0" fontId="8" fillId="6" borderId="98" xfId="8" applyNumberFormat="1" applyFont="1" applyFill="1" applyBorder="1" applyAlignment="1">
      <alignment horizontal="centerContinuous" vertical="center"/>
    </xf>
    <xf numFmtId="0" fontId="8" fillId="6" borderId="104" xfId="8" applyNumberFormat="1" applyFont="1" applyFill="1" applyBorder="1" applyAlignment="1">
      <alignment horizontal="centerContinuous" vertical="center"/>
    </xf>
    <xf numFmtId="0" fontId="8" fillId="0" borderId="97" xfId="8" applyNumberFormat="1" applyFont="1" applyBorder="1" applyAlignment="1">
      <alignment vertical="center"/>
    </xf>
    <xf numFmtId="0" fontId="8" fillId="0" borderId="95" xfId="8" applyNumberFormat="1" applyFont="1" applyBorder="1" applyAlignment="1">
      <alignment vertical="center"/>
    </xf>
    <xf numFmtId="0" fontId="0" fillId="0" borderId="114" xfId="0" applyFont="1" applyBorder="1" applyAlignment="1">
      <alignment horizontal="center" vertical="center"/>
    </xf>
    <xf numFmtId="38" fontId="0" fillId="0" borderId="114" xfId="1" applyFont="1" applyBorder="1" applyAlignment="1">
      <alignment horizontal="center" vertical="center"/>
    </xf>
    <xf numFmtId="40" fontId="0" fillId="0" borderId="114" xfId="1" applyNumberFormat="1" applyFont="1" applyBorder="1" applyAlignment="1">
      <alignment vertical="center"/>
    </xf>
    <xf numFmtId="38" fontId="0" fillId="0" borderId="114" xfId="1" applyFont="1" applyBorder="1" applyAlignment="1">
      <alignment vertical="center"/>
    </xf>
    <xf numFmtId="0" fontId="6" fillId="0" borderId="83" xfId="4" applyFont="1" applyBorder="1" applyAlignment="1">
      <alignment vertical="center" shrinkToFit="1"/>
    </xf>
    <xf numFmtId="177" fontId="6" fillId="3" borderId="114" xfId="4" applyNumberFormat="1" applyFont="1" applyFill="1" applyBorder="1" applyProtection="1">
      <alignment vertical="center"/>
      <protection locked="0"/>
    </xf>
    <xf numFmtId="0" fontId="6" fillId="0" borderId="114" xfId="4" applyFont="1" applyBorder="1" applyAlignment="1">
      <alignment horizontal="center" vertical="center"/>
    </xf>
    <xf numFmtId="178" fontId="23" fillId="0" borderId="114" xfId="4" applyNumberFormat="1" applyFont="1" applyBorder="1">
      <alignment vertical="center"/>
    </xf>
    <xf numFmtId="177" fontId="6" fillId="4" borderId="114" xfId="4" applyNumberFormat="1" applyFont="1" applyFill="1" applyBorder="1">
      <alignment vertical="center"/>
    </xf>
    <xf numFmtId="177" fontId="23" fillId="3" borderId="114" xfId="4" applyNumberFormat="1" applyFont="1" applyFill="1" applyBorder="1" applyProtection="1">
      <alignment vertical="center"/>
      <protection locked="0"/>
    </xf>
    <xf numFmtId="0" fontId="23" fillId="0" borderId="114" xfId="4" applyFont="1" applyBorder="1" applyAlignment="1">
      <alignment horizontal="center" vertical="center"/>
    </xf>
    <xf numFmtId="177" fontId="23" fillId="4" borderId="114" xfId="4" applyNumberFormat="1" applyFont="1" applyFill="1" applyBorder="1">
      <alignment vertical="center"/>
    </xf>
    <xf numFmtId="0" fontId="6" fillId="0" borderId="12" xfId="4" applyFont="1" applyBorder="1" applyAlignment="1">
      <alignment horizontal="center" vertical="center"/>
    </xf>
    <xf numFmtId="0" fontId="6" fillId="0" borderId="7" xfId="4" applyFont="1" applyBorder="1" applyAlignment="1">
      <alignment horizontal="center" vertical="center"/>
    </xf>
    <xf numFmtId="176" fontId="6" fillId="0" borderId="26" xfId="4" applyNumberFormat="1" applyFont="1" applyBorder="1" applyAlignment="1">
      <alignment horizontal="center" vertical="center"/>
    </xf>
    <xf numFmtId="0" fontId="18" fillId="0" borderId="10" xfId="4" applyFont="1" applyFill="1" applyBorder="1" applyAlignment="1">
      <alignment horizontal="center" vertical="center"/>
    </xf>
    <xf numFmtId="0" fontId="6" fillId="0" borderId="20" xfId="4" applyFont="1" applyFill="1" applyBorder="1" applyAlignment="1">
      <alignment horizontal="center" vertical="center"/>
    </xf>
    <xf numFmtId="0" fontId="6" fillId="0" borderId="22" xfId="4" applyFont="1" applyFill="1" applyBorder="1" applyAlignment="1">
      <alignment horizontal="center" vertical="center"/>
    </xf>
    <xf numFmtId="0" fontId="6" fillId="0" borderId="24"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17" xfId="4" applyFont="1" applyBorder="1" applyAlignment="1">
      <alignment horizontal="center" vertical="center"/>
    </xf>
    <xf numFmtId="0" fontId="6" fillId="0" borderId="3" xfId="4" applyFont="1" applyBorder="1" applyAlignment="1">
      <alignment horizontal="center" vertical="center"/>
    </xf>
    <xf numFmtId="0" fontId="6" fillId="0" borderId="0" xfId="4" applyFont="1" applyFill="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15" xfId="4" applyFont="1" applyBorder="1" applyAlignment="1">
      <alignment vertical="center"/>
    </xf>
    <xf numFmtId="0" fontId="18" fillId="0" borderId="15" xfId="4" applyFont="1" applyBorder="1" applyAlignment="1">
      <alignment horizontal="center" vertical="center"/>
    </xf>
    <xf numFmtId="177" fontId="6" fillId="0" borderId="3" xfId="4" applyNumberFormat="1" applyFont="1" applyBorder="1" applyAlignment="1">
      <alignment horizontal="center" vertical="center"/>
    </xf>
    <xf numFmtId="0" fontId="3" fillId="12" borderId="0" xfId="4" applyFont="1" applyFill="1">
      <alignment vertical="center"/>
    </xf>
    <xf numFmtId="0" fontId="3" fillId="7" borderId="0" xfId="4" applyFont="1" applyFill="1">
      <alignment vertical="center"/>
    </xf>
    <xf numFmtId="178" fontId="6" fillId="0" borderId="14" xfId="4" applyNumberFormat="1" applyFont="1" applyFill="1" applyBorder="1">
      <alignment vertical="center"/>
    </xf>
    <xf numFmtId="177" fontId="18" fillId="0" borderId="120" xfId="4" applyNumberFormat="1" applyFont="1" applyBorder="1" applyAlignment="1">
      <alignment horizontal="center" vertical="center"/>
    </xf>
    <xf numFmtId="0" fontId="18" fillId="0" borderId="120" xfId="4" applyFont="1" applyBorder="1" applyAlignment="1">
      <alignment horizontal="center" vertical="center"/>
    </xf>
    <xf numFmtId="182" fontId="6" fillId="0" borderId="120" xfId="4" applyNumberFormat="1" applyFont="1" applyBorder="1" applyAlignment="1">
      <alignment horizontal="center" vertical="center"/>
    </xf>
    <xf numFmtId="176" fontId="6" fillId="0" borderId="118" xfId="4" applyNumberFormat="1" applyFont="1" applyBorder="1" applyAlignment="1">
      <alignment horizontal="center" vertical="center"/>
    </xf>
    <xf numFmtId="0" fontId="6" fillId="0" borderId="119" xfId="4" applyFont="1" applyBorder="1">
      <alignment vertical="center"/>
    </xf>
    <xf numFmtId="0" fontId="6" fillId="0" borderId="115" xfId="4" applyFont="1" applyBorder="1">
      <alignment vertical="center"/>
    </xf>
    <xf numFmtId="0" fontId="6" fillId="0" borderId="116" xfId="4" applyFont="1" applyBorder="1">
      <alignment vertical="center"/>
    </xf>
    <xf numFmtId="182" fontId="6" fillId="0" borderId="114" xfId="4" applyNumberFormat="1" applyFont="1" applyBorder="1">
      <alignment vertical="center"/>
    </xf>
    <xf numFmtId="182" fontId="6" fillId="0" borderId="120" xfId="4" applyNumberFormat="1" applyFont="1" applyBorder="1">
      <alignment vertical="center"/>
    </xf>
    <xf numFmtId="0" fontId="6" fillId="0" borderId="120" xfId="4" applyFont="1" applyBorder="1" applyAlignment="1">
      <alignment horizontal="center" vertical="center"/>
    </xf>
    <xf numFmtId="177" fontId="6" fillId="4" borderId="120" xfId="4" applyNumberFormat="1" applyFont="1" applyFill="1" applyBorder="1">
      <alignment vertical="center"/>
    </xf>
    <xf numFmtId="177" fontId="6" fillId="0" borderId="120" xfId="4" applyNumberFormat="1" applyFont="1" applyFill="1" applyBorder="1">
      <alignment vertical="center"/>
    </xf>
    <xf numFmtId="182" fontId="6" fillId="0" borderId="120" xfId="4" applyNumberFormat="1" applyFont="1" applyBorder="1" applyAlignment="1">
      <alignment horizontal="center" vertical="center" shrinkToFit="1"/>
    </xf>
    <xf numFmtId="176" fontId="18" fillId="0" borderId="118" xfId="4" applyNumberFormat="1" applyFont="1" applyBorder="1" applyAlignment="1">
      <alignment horizontal="center" vertical="center"/>
    </xf>
    <xf numFmtId="0" fontId="18" fillId="0" borderId="119" xfId="4" applyFont="1" applyBorder="1">
      <alignment vertical="center"/>
    </xf>
    <xf numFmtId="0" fontId="18" fillId="0" borderId="115" xfId="4" applyFont="1" applyBorder="1">
      <alignment vertical="center"/>
    </xf>
    <xf numFmtId="0" fontId="18" fillId="0" borderId="116" xfId="4" applyFont="1" applyBorder="1">
      <alignment vertical="center"/>
    </xf>
    <xf numFmtId="177" fontId="18" fillId="3" borderId="114" xfId="4" applyNumberFormat="1" applyFont="1" applyFill="1" applyBorder="1" applyProtection="1">
      <alignment vertical="center"/>
      <protection locked="0"/>
    </xf>
    <xf numFmtId="0" fontId="18" fillId="0" borderId="114" xfId="4" applyFont="1" applyBorder="1" applyAlignment="1">
      <alignment horizontal="center" vertical="center"/>
    </xf>
    <xf numFmtId="177" fontId="18" fillId="4" borderId="114" xfId="4" applyNumberFormat="1" applyFont="1" applyFill="1" applyBorder="1">
      <alignment vertical="center"/>
    </xf>
    <xf numFmtId="177" fontId="18" fillId="4" borderId="120" xfId="4" applyNumberFormat="1" applyFont="1" applyFill="1" applyBorder="1">
      <alignment vertical="center"/>
    </xf>
    <xf numFmtId="176" fontId="18" fillId="0" borderId="115" xfId="4" applyNumberFormat="1" applyFont="1" applyBorder="1" applyAlignment="1">
      <alignment horizontal="center" vertical="center"/>
    </xf>
    <xf numFmtId="0" fontId="18" fillId="0" borderId="118" xfId="4" applyFont="1" applyBorder="1" applyAlignment="1">
      <alignment vertical="center"/>
    </xf>
    <xf numFmtId="176" fontId="6" fillId="0" borderId="115" xfId="4" applyNumberFormat="1" applyFont="1" applyBorder="1" applyAlignment="1">
      <alignment horizontal="center" vertical="center"/>
    </xf>
    <xf numFmtId="0" fontId="6" fillId="0" borderId="118" xfId="4" applyFont="1" applyBorder="1" applyAlignment="1">
      <alignment vertical="center"/>
    </xf>
    <xf numFmtId="177" fontId="6" fillId="0" borderId="120" xfId="4" applyNumberFormat="1" applyFont="1" applyBorder="1" applyAlignment="1">
      <alignment horizontal="center" vertical="center"/>
    </xf>
    <xf numFmtId="178" fontId="0"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wrapText="1"/>
    </xf>
    <xf numFmtId="0" fontId="6" fillId="0" borderId="8" xfId="4" applyFont="1" applyBorder="1" applyAlignment="1">
      <alignment horizontal="center" vertical="center"/>
    </xf>
    <xf numFmtId="0" fontId="6" fillId="0" borderId="12" xfId="4" applyFont="1" applyBorder="1" applyAlignment="1">
      <alignment horizontal="center" vertical="center"/>
    </xf>
    <xf numFmtId="180" fontId="6" fillId="0" borderId="3" xfId="4" applyNumberFormat="1" applyFont="1" applyBorder="1" applyAlignment="1">
      <alignment horizontal="center" vertical="center"/>
    </xf>
    <xf numFmtId="0" fontId="6" fillId="0" borderId="3" xfId="4" applyFont="1" applyBorder="1" applyAlignment="1">
      <alignment horizontal="center" vertical="center" wrapText="1"/>
    </xf>
    <xf numFmtId="0" fontId="6" fillId="0" borderId="3" xfId="4" applyFont="1" applyBorder="1" applyAlignment="1">
      <alignment horizontal="center" vertical="center"/>
    </xf>
    <xf numFmtId="0" fontId="6" fillId="0" borderId="0" xfId="4" applyFont="1" applyFill="1" applyBorder="1" applyAlignment="1">
      <alignment horizontal="center" vertical="center"/>
    </xf>
    <xf numFmtId="0" fontId="6" fillId="0" borderId="13" xfId="4" applyFont="1" applyBorder="1" applyAlignment="1">
      <alignment horizontal="center" vertical="center"/>
    </xf>
    <xf numFmtId="176" fontId="6" fillId="0" borderId="15" xfId="4" applyNumberFormat="1" applyFont="1" applyBorder="1" applyAlignment="1">
      <alignment horizontal="center" vertical="center"/>
    </xf>
    <xf numFmtId="176" fontId="6" fillId="0" borderId="8" xfId="4" applyNumberFormat="1" applyFont="1" applyBorder="1" applyAlignment="1">
      <alignment horizontal="center" vertical="center"/>
    </xf>
    <xf numFmtId="0" fontId="3" fillId="0" borderId="0" xfId="4" applyFont="1" applyAlignment="1">
      <alignment horizontal="center" vertical="center"/>
    </xf>
    <xf numFmtId="0" fontId="6" fillId="0" borderId="15" xfId="4" applyFont="1" applyBorder="1" applyAlignment="1">
      <alignment horizontal="center" vertical="center"/>
    </xf>
    <xf numFmtId="0" fontId="6" fillId="0" borderId="12" xfId="4" applyFont="1" applyBorder="1" applyAlignment="1">
      <alignment horizontal="left" vertical="center"/>
    </xf>
    <xf numFmtId="0" fontId="18" fillId="0" borderId="15" xfId="4" applyFont="1" applyBorder="1" applyAlignment="1">
      <alignment horizontal="center" vertical="center"/>
    </xf>
    <xf numFmtId="0" fontId="23" fillId="0" borderId="12" xfId="4" applyFont="1" applyBorder="1" applyAlignment="1">
      <alignment horizontal="center" vertical="center"/>
    </xf>
    <xf numFmtId="0" fontId="6" fillId="0" borderId="12" xfId="4" applyFont="1" applyBorder="1" applyAlignment="1">
      <alignment horizontal="center" vertical="center" shrinkToFit="1"/>
    </xf>
    <xf numFmtId="177" fontId="6" fillId="0" borderId="3" xfId="4" applyNumberFormat="1" applyFont="1" applyBorder="1" applyAlignment="1">
      <alignment horizontal="center" vertical="center"/>
    </xf>
    <xf numFmtId="0" fontId="23" fillId="0" borderId="12" xfId="4" applyFont="1" applyBorder="1" applyAlignment="1">
      <alignment horizontal="center" vertical="center" shrinkToFit="1"/>
    </xf>
    <xf numFmtId="3" fontId="0" fillId="0" borderId="0" xfId="0" applyNumberFormat="1" applyFont="1" applyFill="1" applyBorder="1" applyAlignment="1">
      <alignment horizontal="center" vertical="center"/>
    </xf>
    <xf numFmtId="0" fontId="5" fillId="0" borderId="0" xfId="4" applyFont="1" applyBorder="1" applyAlignment="1">
      <alignment horizontal="center" vertical="center"/>
    </xf>
    <xf numFmtId="177" fontId="3" fillId="4" borderId="87" xfId="4" applyNumberFormat="1" applyFont="1" applyFill="1" applyBorder="1" applyProtection="1">
      <alignment vertical="center"/>
      <protection locked="0"/>
    </xf>
    <xf numFmtId="178" fontId="6" fillId="0" borderId="87" xfId="4" applyNumberFormat="1" applyFont="1" applyFill="1" applyBorder="1" applyAlignment="1">
      <alignment horizontal="right" vertical="center"/>
    </xf>
    <xf numFmtId="0" fontId="5" fillId="0" borderId="21" xfId="4" applyFont="1" applyBorder="1">
      <alignment vertical="center"/>
    </xf>
    <xf numFmtId="176" fontId="6" fillId="0" borderId="81" xfId="4" applyNumberFormat="1" applyFont="1" applyBorder="1" applyAlignment="1">
      <alignment horizontal="center" vertical="center"/>
    </xf>
    <xf numFmtId="0" fontId="6" fillId="0" borderId="87" xfId="4" applyFont="1" applyBorder="1" applyAlignment="1">
      <alignment horizontal="center" vertical="center"/>
    </xf>
    <xf numFmtId="0" fontId="6" fillId="0" borderId="87" xfId="4" applyFont="1" applyBorder="1" applyAlignment="1">
      <alignment horizontal="distributed" shrinkToFit="1"/>
    </xf>
    <xf numFmtId="0" fontId="11" fillId="0" borderId="87" xfId="4" applyFont="1" applyBorder="1" applyAlignment="1">
      <alignment horizontal="center" shrinkToFit="1"/>
    </xf>
    <xf numFmtId="0" fontId="11" fillId="0" borderId="87" xfId="4" applyFont="1" applyBorder="1" applyAlignment="1">
      <alignment horizontal="distributed" shrinkToFit="1"/>
    </xf>
    <xf numFmtId="180" fontId="6" fillId="0" borderId="87" xfId="4" applyNumberFormat="1" applyFont="1" applyBorder="1" applyAlignment="1">
      <alignment horizontal="right" vertical="center"/>
    </xf>
    <xf numFmtId="180" fontId="6" fillId="0" borderId="120" xfId="4" applyNumberFormat="1" applyFont="1" applyBorder="1" applyAlignment="1">
      <alignment horizontal="center" vertical="center"/>
    </xf>
    <xf numFmtId="180" fontId="23" fillId="0" borderId="120" xfId="4" applyNumberFormat="1" applyFont="1" applyBorder="1">
      <alignment vertical="center"/>
    </xf>
    <xf numFmtId="176" fontId="6" fillId="0" borderId="118" xfId="4" applyNumberFormat="1" applyFont="1" applyBorder="1" applyAlignment="1">
      <alignment horizontal="center" vertical="center" shrinkToFit="1"/>
    </xf>
    <xf numFmtId="176" fontId="23" fillId="0" borderId="118" xfId="4" applyNumberFormat="1" applyFont="1" applyBorder="1" applyAlignment="1">
      <alignment horizontal="center" vertical="center" shrinkToFit="1"/>
    </xf>
    <xf numFmtId="0" fontId="23" fillId="0" borderId="119" xfId="4" applyFont="1" applyBorder="1">
      <alignment vertical="center"/>
    </xf>
    <xf numFmtId="176" fontId="23" fillId="0" borderId="118" xfId="4" applyNumberFormat="1" applyFont="1" applyBorder="1" applyAlignment="1">
      <alignment horizontal="center" vertical="center"/>
    </xf>
    <xf numFmtId="186" fontId="6" fillId="4" borderId="87" xfId="4" applyNumberFormat="1" applyFont="1" applyFill="1" applyBorder="1" applyProtection="1">
      <alignment vertical="center"/>
      <protection locked="0"/>
    </xf>
    <xf numFmtId="0" fontId="6" fillId="0" borderId="120" xfId="4" applyFont="1" applyBorder="1" applyAlignment="1">
      <alignment vertical="center"/>
    </xf>
    <xf numFmtId="0" fontId="6" fillId="0" borderId="119" xfId="4" applyFont="1" applyBorder="1" applyAlignment="1">
      <alignment vertical="center"/>
    </xf>
    <xf numFmtId="180" fontId="3" fillId="0" borderId="120" xfId="4" applyNumberFormat="1" applyFont="1" applyBorder="1" applyAlignment="1">
      <alignment vertical="center" shrinkToFit="1"/>
    </xf>
    <xf numFmtId="0" fontId="6" fillId="0" borderId="118" xfId="4" applyFont="1" applyBorder="1" applyAlignment="1">
      <alignment horizontal="center" vertical="center"/>
    </xf>
    <xf numFmtId="177" fontId="6" fillId="0" borderId="118" xfId="4" applyNumberFormat="1" applyFont="1" applyBorder="1" applyAlignment="1">
      <alignment vertical="center"/>
    </xf>
    <xf numFmtId="177" fontId="6" fillId="0" borderId="119" xfId="4" applyNumberFormat="1" applyFont="1" applyBorder="1" applyAlignment="1">
      <alignment vertical="center"/>
    </xf>
    <xf numFmtId="0" fontId="6" fillId="0" borderId="119" xfId="4" applyFont="1" applyFill="1" applyBorder="1" applyAlignment="1">
      <alignment vertical="center" shrinkToFit="1"/>
    </xf>
    <xf numFmtId="192" fontId="6" fillId="0" borderId="120" xfId="4" applyNumberFormat="1" applyFont="1" applyBorder="1" applyAlignment="1">
      <alignment horizontal="right" vertical="center" shrinkToFit="1"/>
    </xf>
    <xf numFmtId="38" fontId="6" fillId="0" borderId="120" xfId="4" applyNumberFormat="1" applyFont="1" applyBorder="1" applyAlignment="1">
      <alignment horizontal="center" vertical="center"/>
    </xf>
    <xf numFmtId="38" fontId="6" fillId="4" borderId="87" xfId="4" applyNumberFormat="1" applyFont="1" applyFill="1" applyBorder="1">
      <alignment vertical="center"/>
    </xf>
    <xf numFmtId="38" fontId="6" fillId="4" borderId="120" xfId="4" applyNumberFormat="1" applyFont="1" applyFill="1" applyBorder="1">
      <alignment vertical="center"/>
    </xf>
    <xf numFmtId="38" fontId="23" fillId="4" borderId="87" xfId="4" applyNumberFormat="1" applyFont="1" applyFill="1" applyBorder="1">
      <alignment vertical="center"/>
    </xf>
    <xf numFmtId="0" fontId="23" fillId="0" borderId="12" xfId="4" applyFont="1" applyBorder="1" applyAlignment="1">
      <alignment horizontal="left" vertical="center"/>
    </xf>
    <xf numFmtId="0" fontId="23" fillId="0" borderId="120" xfId="4" applyFont="1" applyBorder="1" applyAlignment="1">
      <alignment horizontal="center" vertical="center"/>
    </xf>
    <xf numFmtId="38" fontId="23" fillId="4" borderId="120" xfId="4" applyNumberFormat="1" applyFont="1" applyFill="1" applyBorder="1">
      <alignment vertical="center"/>
    </xf>
    <xf numFmtId="0" fontId="6" fillId="0" borderId="119" xfId="4" applyFont="1" applyBorder="1" applyAlignment="1">
      <alignment horizontal="center" vertical="center"/>
    </xf>
    <xf numFmtId="180" fontId="6" fillId="0" borderId="120" xfId="4" applyNumberFormat="1" applyFont="1" applyBorder="1" applyAlignment="1">
      <alignment horizontal="center" vertical="center" shrinkToFit="1"/>
    </xf>
    <xf numFmtId="180" fontId="6" fillId="0" borderId="87" xfId="4" applyNumberFormat="1" applyFont="1" applyBorder="1">
      <alignment vertical="center"/>
    </xf>
    <xf numFmtId="177" fontId="6" fillId="2" borderId="87" xfId="4" applyNumberFormat="1" applyFont="1" applyFill="1" applyBorder="1" applyProtection="1">
      <alignment vertical="center"/>
      <protection locked="0"/>
    </xf>
    <xf numFmtId="0" fontId="6" fillId="2" borderId="87" xfId="4" applyFont="1" applyFill="1" applyBorder="1" applyAlignment="1">
      <alignment horizontal="center" vertical="center"/>
    </xf>
    <xf numFmtId="180" fontId="6" fillId="2" borderId="87" xfId="4" applyNumberFormat="1" applyFont="1" applyFill="1" applyBorder="1">
      <alignment vertical="center"/>
    </xf>
    <xf numFmtId="180" fontId="25" fillId="0" borderId="0" xfId="4" applyNumberFormat="1" applyFont="1">
      <alignment vertical="center"/>
    </xf>
    <xf numFmtId="38" fontId="25" fillId="0" borderId="0" xfId="4" applyNumberFormat="1" applyFont="1">
      <alignment vertical="center"/>
    </xf>
    <xf numFmtId="0" fontId="23" fillId="0" borderId="119" xfId="4" applyFont="1" applyBorder="1" applyAlignment="1">
      <alignment horizontal="center" vertical="center"/>
    </xf>
    <xf numFmtId="177" fontId="23" fillId="0" borderId="120" xfId="4" applyNumberFormat="1" applyFont="1" applyBorder="1" applyAlignment="1">
      <alignment horizontal="center" vertical="center"/>
    </xf>
    <xf numFmtId="180" fontId="23" fillId="0" borderId="120" xfId="4" applyNumberFormat="1" applyFont="1" applyBorder="1" applyAlignment="1">
      <alignment horizontal="center" vertical="center"/>
    </xf>
    <xf numFmtId="180" fontId="23" fillId="0" borderId="120" xfId="4" applyNumberFormat="1" applyFont="1" applyBorder="1" applyAlignment="1">
      <alignment horizontal="center" vertical="center" shrinkToFit="1"/>
    </xf>
    <xf numFmtId="38" fontId="23" fillId="0" borderId="120" xfId="4" applyNumberFormat="1" applyFont="1" applyBorder="1" applyAlignment="1">
      <alignment horizontal="center" vertical="center"/>
    </xf>
    <xf numFmtId="180" fontId="23" fillId="0" borderId="3" xfId="4" applyNumberFormat="1" applyFont="1" applyBorder="1" applyAlignment="1">
      <alignment horizontal="center" vertical="center"/>
    </xf>
    <xf numFmtId="38" fontId="23" fillId="0" borderId="3" xfId="4" applyNumberFormat="1" applyFont="1" applyBorder="1" applyAlignment="1">
      <alignment horizontal="center" vertical="center" shrinkToFit="1"/>
    </xf>
    <xf numFmtId="0" fontId="23" fillId="0" borderId="3" xfId="4" applyFont="1" applyBorder="1" applyAlignment="1">
      <alignment horizontal="center" vertical="center" wrapText="1"/>
    </xf>
    <xf numFmtId="180" fontId="23" fillId="2" borderId="3" xfId="4" applyNumberFormat="1" applyFont="1" applyFill="1" applyBorder="1" applyProtection="1">
      <alignment vertical="center"/>
      <protection locked="0"/>
    </xf>
    <xf numFmtId="177" fontId="6" fillId="0" borderId="119" xfId="4" applyNumberFormat="1" applyFont="1" applyBorder="1" applyAlignment="1">
      <alignment horizontal="center" vertical="center"/>
    </xf>
    <xf numFmtId="177" fontId="6" fillId="0" borderId="120" xfId="4" applyNumberFormat="1" applyFont="1" applyBorder="1" applyAlignment="1">
      <alignment horizontal="center" vertical="center" shrinkToFit="1"/>
    </xf>
    <xf numFmtId="0" fontId="3" fillId="0" borderId="87" xfId="4" applyFont="1" applyBorder="1">
      <alignment vertical="center"/>
    </xf>
    <xf numFmtId="0" fontId="6" fillId="0" borderId="87" xfId="4" applyFont="1" applyBorder="1">
      <alignment vertical="center"/>
    </xf>
    <xf numFmtId="180" fontId="6" fillId="4" borderId="87" xfId="4" applyNumberFormat="1" applyFont="1" applyFill="1" applyBorder="1">
      <alignment vertical="center"/>
    </xf>
    <xf numFmtId="0" fontId="3" fillId="0" borderId="120" xfId="4" applyFont="1" applyBorder="1">
      <alignment vertical="center"/>
    </xf>
    <xf numFmtId="181" fontId="6" fillId="3" borderId="87" xfId="4" applyNumberFormat="1" applyFont="1" applyFill="1" applyBorder="1" applyProtection="1">
      <alignment vertical="center"/>
      <protection locked="0"/>
    </xf>
    <xf numFmtId="186" fontId="6" fillId="3" borderId="87" xfId="4" applyNumberFormat="1" applyFont="1" applyFill="1" applyBorder="1" applyProtection="1">
      <alignment vertical="center"/>
      <protection locked="0"/>
    </xf>
    <xf numFmtId="0" fontId="0" fillId="0" borderId="121" xfId="0" applyFont="1" applyBorder="1" applyAlignment="1">
      <alignment vertical="center"/>
    </xf>
    <xf numFmtId="0" fontId="31" fillId="0" borderId="0" xfId="0" applyNumberFormat="1" applyFont="1" applyFill="1" applyAlignment="1">
      <alignment vertical="center"/>
    </xf>
    <xf numFmtId="0" fontId="31" fillId="0" borderId="0" xfId="0" applyNumberFormat="1" applyFont="1" applyFill="1" applyBorder="1" applyAlignment="1">
      <alignment horizontal="right" vertical="center"/>
    </xf>
    <xf numFmtId="0" fontId="31" fillId="0" borderId="0" xfId="0" applyFont="1" applyFill="1" applyAlignment="1">
      <alignment vertical="center"/>
    </xf>
    <xf numFmtId="3" fontId="31" fillId="0" borderId="0" xfId="0" applyNumberFormat="1" applyFont="1" applyFill="1" applyBorder="1" applyAlignment="1">
      <alignment horizontal="center" vertical="center"/>
    </xf>
    <xf numFmtId="3" fontId="31" fillId="0" borderId="0" xfId="0" applyNumberFormat="1" applyFont="1" applyFill="1" applyBorder="1" applyAlignment="1">
      <alignment horizontal="left" vertical="center"/>
    </xf>
    <xf numFmtId="0" fontId="36" fillId="0" borderId="0" xfId="0" applyNumberFormat="1" applyFont="1" applyFill="1" applyBorder="1" applyAlignment="1">
      <alignment vertical="center"/>
    </xf>
    <xf numFmtId="3" fontId="31" fillId="0" borderId="0" xfId="0" applyNumberFormat="1" applyFont="1" applyFill="1" applyBorder="1" applyAlignment="1">
      <alignment vertical="center"/>
    </xf>
    <xf numFmtId="3" fontId="0" fillId="0" borderId="121" xfId="0" applyNumberFormat="1" applyFont="1" applyFill="1" applyBorder="1" applyAlignment="1">
      <alignment vertical="center"/>
    </xf>
    <xf numFmtId="0" fontId="0" fillId="0" borderId="87" xfId="0" applyFont="1" applyBorder="1" applyAlignment="1">
      <alignment horizontal="center" vertical="center"/>
    </xf>
    <xf numFmtId="38" fontId="0" fillId="0" borderId="87" xfId="1" applyFont="1" applyBorder="1" applyAlignment="1">
      <alignment horizontal="center" vertical="center"/>
    </xf>
    <xf numFmtId="40" fontId="0" fillId="0" borderId="87" xfId="1" applyNumberFormat="1" applyFont="1" applyBorder="1" applyAlignment="1">
      <alignment vertical="center"/>
    </xf>
    <xf numFmtId="38" fontId="0" fillId="0" borderId="87" xfId="1" applyFont="1" applyBorder="1" applyAlignment="1">
      <alignment vertical="center"/>
    </xf>
    <xf numFmtId="177" fontId="18" fillId="3" borderId="87" xfId="4" applyNumberFormat="1" applyFont="1" applyFill="1" applyBorder="1" applyProtection="1">
      <alignment vertical="center"/>
      <protection locked="0"/>
    </xf>
    <xf numFmtId="0" fontId="18" fillId="0" borderId="87" xfId="4" applyFont="1" applyBorder="1" applyAlignment="1">
      <alignment horizontal="center" vertical="center"/>
    </xf>
    <xf numFmtId="180" fontId="18" fillId="0" borderId="87" xfId="4" applyNumberFormat="1" applyFont="1" applyBorder="1" applyAlignment="1">
      <alignment horizontal="right" vertical="center"/>
    </xf>
    <xf numFmtId="177" fontId="18" fillId="4" borderId="87" xfId="4" applyNumberFormat="1" applyFont="1" applyFill="1" applyBorder="1">
      <alignment vertical="center"/>
    </xf>
    <xf numFmtId="176" fontId="18" fillId="0" borderId="81" xfId="4" applyNumberFormat="1" applyFont="1" applyBorder="1" applyAlignment="1">
      <alignment horizontal="center" vertical="center"/>
    </xf>
    <xf numFmtId="0" fontId="18" fillId="0" borderId="83" xfId="4" applyFont="1" applyBorder="1">
      <alignment vertical="center"/>
    </xf>
    <xf numFmtId="178" fontId="6" fillId="0" borderId="120" xfId="4" applyNumberFormat="1" applyFont="1" applyBorder="1" applyAlignment="1">
      <alignment horizontal="center" vertical="center"/>
    </xf>
    <xf numFmtId="178" fontId="23" fillId="0" borderId="120" xfId="4" applyNumberFormat="1" applyFont="1" applyFill="1" applyBorder="1">
      <alignment vertical="center"/>
    </xf>
    <xf numFmtId="0" fontId="6" fillId="0" borderId="121" xfId="4" applyFont="1" applyBorder="1">
      <alignment vertical="center"/>
    </xf>
    <xf numFmtId="0" fontId="6" fillId="0" borderId="121" xfId="4" applyFont="1" applyBorder="1" applyAlignment="1">
      <alignment horizontal="center" vertical="center" shrinkToFit="1"/>
    </xf>
    <xf numFmtId="0" fontId="6" fillId="0" borderId="121" xfId="4" applyFont="1" applyFill="1" applyBorder="1">
      <alignment vertical="center"/>
    </xf>
    <xf numFmtId="177" fontId="6" fillId="0" borderId="121" xfId="4" applyNumberFormat="1" applyFont="1" applyFill="1" applyBorder="1" applyProtection="1">
      <alignment vertical="center"/>
      <protection locked="0"/>
    </xf>
    <xf numFmtId="0" fontId="6" fillId="0" borderId="121" xfId="4" applyFont="1" applyFill="1" applyBorder="1" applyAlignment="1">
      <alignment horizontal="center" vertical="center"/>
    </xf>
    <xf numFmtId="178" fontId="6" fillId="0" borderId="121" xfId="4" applyNumberFormat="1" applyFont="1" applyFill="1" applyBorder="1">
      <alignment vertical="center"/>
    </xf>
    <xf numFmtId="177" fontId="6" fillId="0" borderId="121" xfId="4" applyNumberFormat="1" applyFont="1" applyFill="1" applyBorder="1">
      <alignment vertical="center"/>
    </xf>
    <xf numFmtId="178" fontId="23" fillId="0" borderId="3" xfId="4" applyNumberFormat="1" applyFont="1" applyFill="1" applyBorder="1">
      <alignment vertical="center"/>
    </xf>
    <xf numFmtId="177" fontId="23" fillId="4" borderId="120" xfId="4" applyNumberFormat="1" applyFont="1" applyFill="1" applyBorder="1">
      <alignment vertical="center"/>
    </xf>
    <xf numFmtId="178" fontId="23" fillId="0" borderId="120" xfId="4" applyNumberFormat="1" applyFont="1" applyBorder="1">
      <alignment vertical="center"/>
    </xf>
    <xf numFmtId="0" fontId="11" fillId="0" borderId="120" xfId="4" applyFont="1" applyBorder="1">
      <alignment vertical="center"/>
    </xf>
    <xf numFmtId="0" fontId="11" fillId="0" borderId="83" xfId="4" applyFont="1" applyBorder="1">
      <alignment vertical="center"/>
    </xf>
    <xf numFmtId="0" fontId="11" fillId="0" borderId="87" xfId="4" applyFont="1" applyBorder="1">
      <alignment vertical="center"/>
    </xf>
    <xf numFmtId="0" fontId="11" fillId="0" borderId="87" xfId="4" applyFont="1" applyBorder="1" applyAlignment="1">
      <alignment vertical="center" shrinkToFit="1"/>
    </xf>
    <xf numFmtId="0" fontId="11" fillId="0" borderId="120" xfId="4" applyFont="1" applyBorder="1" applyAlignment="1">
      <alignment vertical="center" shrinkToFit="1"/>
    </xf>
    <xf numFmtId="178" fontId="6" fillId="0" borderId="120" xfId="4" applyNumberFormat="1" applyFont="1" applyBorder="1">
      <alignment vertical="center"/>
    </xf>
    <xf numFmtId="0" fontId="37" fillId="0" borderId="120" xfId="4" applyFont="1" applyBorder="1">
      <alignment vertical="center"/>
    </xf>
    <xf numFmtId="0" fontId="37" fillId="0" borderId="83" xfId="4" applyFont="1" applyBorder="1">
      <alignment vertical="center"/>
    </xf>
    <xf numFmtId="176" fontId="23" fillId="0" borderId="15" xfId="4" applyNumberFormat="1" applyFont="1" applyBorder="1" applyAlignment="1">
      <alignment horizontal="center" vertical="center"/>
    </xf>
    <xf numFmtId="0" fontId="23" fillId="0" borderId="13" xfId="4" applyFont="1" applyBorder="1">
      <alignment vertical="center"/>
    </xf>
    <xf numFmtId="0" fontId="37" fillId="0" borderId="3" xfId="4" applyFont="1" applyBorder="1">
      <alignment vertical="center"/>
    </xf>
    <xf numFmtId="176" fontId="23" fillId="0" borderId="8" xfId="4" applyNumberFormat="1" applyFont="1" applyBorder="1" applyAlignment="1">
      <alignment horizontal="center" vertical="center"/>
    </xf>
    <xf numFmtId="0" fontId="37" fillId="0" borderId="87" xfId="4" applyFont="1" applyBorder="1" applyAlignment="1">
      <alignment vertical="center" shrinkToFit="1"/>
    </xf>
    <xf numFmtId="0" fontId="31" fillId="0" borderId="0" xfId="0" applyFont="1"/>
    <xf numFmtId="0" fontId="3" fillId="0" borderId="87" xfId="4" applyFont="1" applyBorder="1" applyAlignment="1">
      <alignment horizontal="center" vertical="center"/>
    </xf>
    <xf numFmtId="0" fontId="6" fillId="0" borderId="17" xfId="4" applyFont="1" applyBorder="1" applyAlignment="1">
      <alignment horizontal="center" vertical="center"/>
    </xf>
    <xf numFmtId="0" fontId="6" fillId="0" borderId="3" xfId="4" applyFont="1" applyBorder="1" applyAlignment="1">
      <alignment horizontal="center" vertical="center"/>
    </xf>
    <xf numFmtId="0" fontId="6" fillId="0" borderId="87" xfId="4" applyFont="1" applyBorder="1" applyAlignment="1">
      <alignment horizontal="center" vertical="center"/>
    </xf>
    <xf numFmtId="176" fontId="6" fillId="0" borderId="89" xfId="4" applyNumberFormat="1" applyFont="1" applyBorder="1" applyAlignment="1">
      <alignment horizontal="center" vertical="center"/>
    </xf>
    <xf numFmtId="176" fontId="6" fillId="0" borderId="8" xfId="4" applyNumberFormat="1" applyFont="1" applyBorder="1" applyAlignment="1">
      <alignment horizontal="center" vertical="center"/>
    </xf>
    <xf numFmtId="177" fontId="21" fillId="3" borderId="87" xfId="4" applyNumberFormat="1" applyFont="1" applyFill="1" applyBorder="1" applyProtection="1">
      <alignment vertical="center"/>
      <protection locked="0"/>
    </xf>
    <xf numFmtId="0" fontId="21" fillId="0" borderId="87" xfId="4" applyFont="1" applyBorder="1" applyAlignment="1">
      <alignment horizontal="center" vertical="center"/>
    </xf>
    <xf numFmtId="178" fontId="6" fillId="0" borderId="87" xfId="4" applyNumberFormat="1" applyFont="1" applyFill="1" applyBorder="1">
      <alignment vertical="center"/>
    </xf>
    <xf numFmtId="177" fontId="18" fillId="4" borderId="91" xfId="4" applyNumberFormat="1" applyFont="1" applyFill="1" applyBorder="1">
      <alignment vertical="center"/>
    </xf>
    <xf numFmtId="177" fontId="18" fillId="0" borderId="91" xfId="4" applyNumberFormat="1" applyFont="1" applyFill="1" applyBorder="1">
      <alignment vertical="center"/>
    </xf>
    <xf numFmtId="0" fontId="21" fillId="0" borderId="91" xfId="4" applyFont="1" applyBorder="1" applyAlignment="1">
      <alignment horizontal="center" vertical="center"/>
    </xf>
    <xf numFmtId="178" fontId="3" fillId="0" borderId="91" xfId="4" applyNumberFormat="1" applyFont="1" applyBorder="1" applyAlignment="1">
      <alignment vertical="center" shrinkToFit="1"/>
    </xf>
    <xf numFmtId="176" fontId="18" fillId="0" borderId="89" xfId="4" applyNumberFormat="1" applyFont="1" applyBorder="1" applyAlignment="1">
      <alignment horizontal="center" vertical="center"/>
    </xf>
    <xf numFmtId="0" fontId="18" fillId="0" borderId="90" xfId="4" applyFont="1" applyBorder="1">
      <alignment vertical="center"/>
    </xf>
    <xf numFmtId="0" fontId="18" fillId="0" borderId="81" xfId="4" applyFont="1" applyBorder="1">
      <alignment vertical="center"/>
    </xf>
    <xf numFmtId="178" fontId="6" fillId="0" borderId="91" xfId="4" applyNumberFormat="1" applyFont="1" applyFill="1" applyBorder="1">
      <alignment vertical="center"/>
    </xf>
    <xf numFmtId="178" fontId="18" fillId="0" borderId="91" xfId="4" applyNumberFormat="1" applyFont="1" applyFill="1" applyBorder="1">
      <alignment vertical="center"/>
    </xf>
    <xf numFmtId="177" fontId="18" fillId="3" borderId="91" xfId="4" applyNumberFormat="1" applyFont="1" applyFill="1" applyBorder="1" applyProtection="1">
      <alignment vertical="center"/>
      <protection locked="0"/>
    </xf>
    <xf numFmtId="177" fontId="6" fillId="3" borderId="91" xfId="4" applyNumberFormat="1" applyFont="1" applyFill="1" applyBorder="1" applyProtection="1">
      <alignment vertical="center"/>
      <protection locked="0"/>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4" xfId="4" applyFont="1" applyBorder="1" applyAlignment="1">
      <alignment vertical="center"/>
    </xf>
    <xf numFmtId="198" fontId="3" fillId="0" borderId="87" xfId="1" applyNumberFormat="1" applyFont="1" applyBorder="1" applyAlignment="1">
      <alignment vertical="center"/>
    </xf>
    <xf numFmtId="0" fontId="27" fillId="0" borderId="0" xfId="4" applyFont="1" applyBorder="1" applyAlignment="1">
      <alignment horizontal="center" vertical="center" wrapText="1"/>
    </xf>
    <xf numFmtId="178" fontId="38" fillId="0" borderId="120" xfId="4" applyNumberFormat="1" applyFont="1" applyFill="1" applyBorder="1">
      <alignment vertical="center"/>
    </xf>
    <xf numFmtId="38" fontId="0" fillId="4" borderId="17" xfId="1" applyFont="1" applyFill="1" applyBorder="1"/>
    <xf numFmtId="38" fontId="0" fillId="5" borderId="17" xfId="1" applyFont="1" applyFill="1" applyBorder="1"/>
    <xf numFmtId="38" fontId="0" fillId="5" borderId="0" xfId="1" applyFont="1" applyFill="1" applyBorder="1"/>
    <xf numFmtId="38" fontId="0" fillId="5" borderId="15" xfId="1" applyFont="1" applyFill="1" applyBorder="1"/>
    <xf numFmtId="38" fontId="0" fillId="0" borderId="28" xfId="1" applyFont="1" applyBorder="1" applyAlignment="1"/>
    <xf numFmtId="38" fontId="3" fillId="3" borderId="7" xfId="1" applyFont="1" applyFill="1" applyBorder="1" applyAlignment="1" applyProtection="1">
      <alignment horizontal="left" vertical="center" wrapText="1"/>
      <protection locked="0"/>
    </xf>
    <xf numFmtId="38" fontId="6" fillId="4" borderId="11" xfId="1" applyFont="1" applyFill="1" applyBorder="1" applyAlignment="1">
      <alignment vertical="center"/>
    </xf>
    <xf numFmtId="38" fontId="3" fillId="3" borderId="7" xfId="1" applyFont="1" applyFill="1" applyBorder="1" applyAlignment="1" applyProtection="1">
      <alignment vertical="center" wrapText="1"/>
      <protection locked="0"/>
    </xf>
    <xf numFmtId="38" fontId="3" fillId="3" borderId="7" xfId="1" applyFont="1" applyFill="1" applyBorder="1" applyAlignment="1" applyProtection="1">
      <alignment horizontal="center" vertical="center"/>
      <protection locked="0"/>
    </xf>
    <xf numFmtId="38" fontId="6" fillId="4" borderId="10" xfId="1" applyFont="1" applyFill="1" applyBorder="1" applyAlignment="1">
      <alignment vertical="center"/>
    </xf>
    <xf numFmtId="38" fontId="3" fillId="3" borderId="87" xfId="1" applyFont="1" applyFill="1" applyBorder="1" applyAlignment="1" applyProtection="1">
      <alignment vertical="center"/>
      <protection locked="0"/>
    </xf>
    <xf numFmtId="178" fontId="0" fillId="4" borderId="24" xfId="0" applyNumberFormat="1" applyFont="1" applyFill="1" applyBorder="1" applyAlignment="1">
      <alignment vertical="center"/>
    </xf>
    <xf numFmtId="178" fontId="0" fillId="4" borderId="25" xfId="0" applyNumberFormat="1" applyFont="1" applyFill="1" applyBorder="1" applyAlignment="1">
      <alignment vertical="center"/>
    </xf>
    <xf numFmtId="178" fontId="0" fillId="4" borderId="10" xfId="0" applyNumberFormat="1" applyFont="1" applyFill="1" applyBorder="1" applyAlignment="1">
      <alignment vertical="center"/>
    </xf>
    <xf numFmtId="0" fontId="6" fillId="0" borderId="0" xfId="4" applyFont="1" applyFill="1" applyBorder="1" applyAlignment="1">
      <alignment horizontal="center" vertical="center"/>
    </xf>
    <xf numFmtId="0" fontId="8" fillId="0" borderId="0" xfId="8" applyNumberFormat="1" applyFont="1" applyBorder="1" applyAlignment="1">
      <alignment horizontal="center" vertical="center"/>
    </xf>
    <xf numFmtId="181" fontId="8" fillId="0" borderId="0" xfId="8" applyNumberFormat="1" applyFont="1" applyBorder="1" applyAlignment="1">
      <alignment vertical="center"/>
    </xf>
    <xf numFmtId="0" fontId="17" fillId="0" borderId="85" xfId="8" applyNumberFormat="1" applyFont="1" applyBorder="1" applyAlignment="1">
      <alignment horizontal="right" vertical="center"/>
    </xf>
    <xf numFmtId="0" fontId="17" fillId="0" borderId="0" xfId="8" applyNumberFormat="1" applyFont="1" applyBorder="1" applyAlignment="1">
      <alignment horizontal="right" vertical="center"/>
    </xf>
    <xf numFmtId="3" fontId="0" fillId="0" borderId="0" xfId="0" applyNumberFormat="1" applyFont="1" applyFill="1" applyBorder="1" applyAlignment="1">
      <alignment horizontal="center" vertical="center"/>
    </xf>
    <xf numFmtId="0" fontId="5" fillId="0" borderId="0" xfId="4" quotePrefix="1" applyFont="1" applyBorder="1" applyAlignment="1">
      <alignment horizontal="center" vertical="center"/>
    </xf>
    <xf numFmtId="0" fontId="12" fillId="0" borderId="0" xfId="4" applyFont="1" applyBorder="1" applyAlignment="1">
      <alignment vertical="center" wrapText="1"/>
    </xf>
    <xf numFmtId="180" fontId="6" fillId="0" borderId="2" xfId="4" applyNumberFormat="1" applyFont="1" applyBorder="1" applyAlignment="1">
      <alignment horizontal="left" vertical="center"/>
    </xf>
    <xf numFmtId="185" fontId="23" fillId="0" borderId="91" xfId="4" applyNumberFormat="1" applyFont="1" applyBorder="1" applyAlignment="1">
      <alignment horizontal="center" vertical="center"/>
    </xf>
    <xf numFmtId="185" fontId="23" fillId="0" borderId="8" xfId="4" applyNumberFormat="1" applyFont="1" applyBorder="1" applyAlignment="1">
      <alignment vertical="center"/>
    </xf>
    <xf numFmtId="185" fontId="23" fillId="0" borderId="12" xfId="4" applyNumberFormat="1" applyFont="1" applyBorder="1" applyAlignment="1">
      <alignment vertical="center"/>
    </xf>
    <xf numFmtId="185" fontId="23" fillId="0" borderId="3" xfId="4" applyNumberFormat="1" applyFont="1" applyBorder="1" applyAlignment="1">
      <alignment horizontal="center" vertical="center" shrinkToFit="1"/>
    </xf>
    <xf numFmtId="0" fontId="23" fillId="0" borderId="119" xfId="4" applyFont="1" applyBorder="1" applyAlignment="1">
      <alignment vertical="center"/>
    </xf>
    <xf numFmtId="0" fontId="23" fillId="9" borderId="87" xfId="4" applyFont="1" applyFill="1" applyBorder="1" applyAlignment="1">
      <alignment vertical="center"/>
    </xf>
    <xf numFmtId="178" fontId="23" fillId="9" borderId="87" xfId="4" applyNumberFormat="1" applyFont="1" applyFill="1" applyBorder="1">
      <alignment vertical="center"/>
    </xf>
    <xf numFmtId="38" fontId="23" fillId="6" borderId="87" xfId="1" applyFont="1" applyFill="1" applyBorder="1" applyAlignment="1">
      <alignment vertical="center"/>
    </xf>
    <xf numFmtId="176" fontId="23" fillId="0" borderId="121" xfId="4" applyNumberFormat="1" applyFont="1" applyBorder="1" applyAlignment="1">
      <alignment horizontal="center" vertical="center"/>
    </xf>
    <xf numFmtId="0" fontId="23" fillId="0" borderId="121" xfId="4" applyFont="1" applyBorder="1">
      <alignment vertical="center"/>
    </xf>
    <xf numFmtId="178" fontId="23" fillId="0" borderId="0" xfId="4" applyNumberFormat="1" applyFont="1" applyFill="1" applyBorder="1" applyAlignment="1">
      <alignment horizontal="center" vertical="center" shrinkToFit="1"/>
    </xf>
    <xf numFmtId="38" fontId="23" fillId="0" borderId="0" xfId="1" applyFont="1" applyFill="1" applyBorder="1" applyAlignment="1">
      <alignment vertical="center"/>
    </xf>
    <xf numFmtId="176" fontId="23" fillId="0" borderId="2" xfId="4" applyNumberFormat="1" applyFont="1" applyBorder="1" applyAlignment="1">
      <alignment horizontal="center" vertical="center"/>
    </xf>
    <xf numFmtId="176" fontId="23" fillId="0" borderId="0" xfId="4" applyNumberFormat="1" applyFont="1" applyBorder="1" applyAlignment="1">
      <alignment horizontal="center" vertical="center"/>
    </xf>
    <xf numFmtId="180" fontId="23" fillId="0" borderId="2" xfId="4" applyNumberFormat="1" applyFont="1" applyBorder="1" applyAlignment="1">
      <alignment horizontal="left" vertical="center"/>
    </xf>
    <xf numFmtId="0" fontId="23" fillId="0" borderId="2" xfId="4" applyFont="1" applyFill="1" applyBorder="1" applyAlignment="1">
      <alignment horizontal="center" vertical="center"/>
    </xf>
    <xf numFmtId="181" fontId="23" fillId="0" borderId="0" xfId="4" applyNumberFormat="1" applyFont="1" applyFill="1" applyBorder="1">
      <alignment vertical="center"/>
    </xf>
    <xf numFmtId="180" fontId="23" fillId="0" borderId="91" xfId="4" applyNumberFormat="1" applyFont="1" applyBorder="1" applyAlignment="1">
      <alignment horizontal="center" vertical="center"/>
    </xf>
    <xf numFmtId="180" fontId="23" fillId="0" borderId="3" xfId="4" applyNumberFormat="1" applyFont="1" applyBorder="1" applyAlignment="1">
      <alignment horizontal="center" vertical="center" shrinkToFit="1"/>
    </xf>
    <xf numFmtId="176" fontId="23" fillId="0" borderId="115" xfId="4" applyNumberFormat="1" applyFont="1" applyBorder="1" applyAlignment="1">
      <alignment horizontal="center" vertical="center"/>
    </xf>
    <xf numFmtId="0" fontId="23" fillId="0" borderId="116" xfId="4" applyFont="1" applyBorder="1">
      <alignment vertical="center"/>
    </xf>
    <xf numFmtId="0" fontId="23" fillId="9" borderId="12" xfId="4" applyFont="1" applyFill="1" applyBorder="1" applyAlignment="1">
      <alignment vertical="center"/>
    </xf>
    <xf numFmtId="181" fontId="23" fillId="0" borderId="87" xfId="4" applyNumberFormat="1" applyFont="1" applyFill="1" applyBorder="1">
      <alignment vertical="center"/>
    </xf>
    <xf numFmtId="0" fontId="23" fillId="0" borderId="87" xfId="4" applyFont="1" applyFill="1" applyBorder="1" applyAlignment="1">
      <alignment horizontal="center" vertical="center"/>
    </xf>
    <xf numFmtId="0" fontId="23" fillId="0" borderId="0" xfId="4" applyFont="1" applyFill="1" applyBorder="1" applyAlignment="1">
      <alignment vertical="center"/>
    </xf>
    <xf numFmtId="178" fontId="23" fillId="0" borderId="0" xfId="4" applyNumberFormat="1" applyFont="1" applyFill="1" applyBorder="1">
      <alignment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4" xfId="4" applyFont="1" applyBorder="1" applyAlignment="1">
      <alignment vertical="center"/>
    </xf>
    <xf numFmtId="0" fontId="23" fillId="0" borderId="12" xfId="4" applyFont="1" applyBorder="1" applyAlignment="1">
      <alignment horizontal="center" vertical="center"/>
    </xf>
    <xf numFmtId="176" fontId="23" fillId="0" borderId="26" xfId="4" applyNumberFormat="1" applyFont="1" applyBorder="1" applyAlignment="1">
      <alignment horizontal="center" vertical="center"/>
    </xf>
    <xf numFmtId="0" fontId="23" fillId="0" borderId="4" xfId="4" applyFont="1" applyBorder="1" applyAlignment="1">
      <alignment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23" fillId="0" borderId="12" xfId="4" applyFont="1" applyBorder="1" applyAlignment="1">
      <alignment horizontal="center" vertical="center"/>
    </xf>
    <xf numFmtId="0" fontId="23" fillId="0" borderId="4" xfId="4" applyFont="1" applyBorder="1">
      <alignment vertical="center"/>
    </xf>
    <xf numFmtId="0" fontId="23" fillId="0" borderId="5" xfId="4" applyFont="1" applyBorder="1">
      <alignment vertical="center"/>
    </xf>
    <xf numFmtId="0" fontId="23" fillId="0" borderId="6" xfId="4" applyFont="1" applyBorder="1" applyAlignment="1">
      <alignment vertical="center" shrinkToFit="1"/>
    </xf>
    <xf numFmtId="0" fontId="23" fillId="0" borderId="7" xfId="4" applyFont="1" applyBorder="1" applyAlignment="1">
      <alignment horizontal="center" vertical="center"/>
    </xf>
    <xf numFmtId="178" fontId="23" fillId="0" borderId="7" xfId="4" applyNumberFormat="1" applyFont="1" applyFill="1" applyBorder="1">
      <alignment vertical="center"/>
    </xf>
    <xf numFmtId="178" fontId="23" fillId="0" borderId="7" xfId="4" applyNumberFormat="1" applyFont="1" applyBorder="1">
      <alignment vertical="center"/>
    </xf>
    <xf numFmtId="178" fontId="23" fillId="6" borderId="7" xfId="4" applyNumberFormat="1" applyFont="1" applyFill="1" applyBorder="1">
      <alignment vertical="center"/>
    </xf>
    <xf numFmtId="0" fontId="6" fillId="0" borderId="5" xfId="4" applyFont="1" applyFill="1" applyBorder="1">
      <alignment vertical="center"/>
    </xf>
    <xf numFmtId="0" fontId="6" fillId="0" borderId="6" xfId="4" applyFont="1" applyFill="1" applyBorder="1" applyAlignment="1">
      <alignment vertical="center" shrinkToFit="1"/>
    </xf>
    <xf numFmtId="0" fontId="6" fillId="0" borderId="12" xfId="4" applyFont="1" applyBorder="1" applyAlignment="1">
      <alignment horizontal="center" vertical="center"/>
    </xf>
    <xf numFmtId="0" fontId="6" fillId="0" borderId="81" xfId="4" applyFont="1" applyBorder="1" applyAlignment="1">
      <alignment horizontal="center" vertical="center"/>
    </xf>
    <xf numFmtId="182" fontId="23" fillId="0" borderId="114" xfId="4" applyNumberFormat="1" applyFont="1" applyBorder="1">
      <alignment vertical="center"/>
    </xf>
    <xf numFmtId="182" fontId="23" fillId="0" borderId="120" xfId="4" applyNumberFormat="1" applyFont="1" applyBorder="1">
      <alignment vertical="center"/>
    </xf>
    <xf numFmtId="182" fontId="23" fillId="0" borderId="114" xfId="4" applyNumberFormat="1" applyFont="1" applyFill="1" applyBorder="1">
      <alignment vertical="center"/>
    </xf>
    <xf numFmtId="182" fontId="23" fillId="0" borderId="120" xfId="4" applyNumberFormat="1" applyFont="1" applyFill="1" applyBorder="1">
      <alignment vertical="center"/>
    </xf>
    <xf numFmtId="0" fontId="23" fillId="0" borderId="12" xfId="4" applyFont="1" applyBorder="1" applyAlignment="1">
      <alignment horizontal="center" vertical="center"/>
    </xf>
    <xf numFmtId="180" fontId="12" fillId="0" borderId="87" xfId="0" applyNumberFormat="1" applyFont="1" applyBorder="1" applyAlignment="1">
      <alignment horizontal="right" vertical="center"/>
    </xf>
    <xf numFmtId="180" fontId="12" fillId="0" borderId="83" xfId="0" applyNumberFormat="1" applyFont="1" applyBorder="1" applyAlignment="1">
      <alignment horizontal="right" vertical="center"/>
    </xf>
    <xf numFmtId="180" fontId="12" fillId="0" borderId="7" xfId="4" applyNumberFormat="1" applyFont="1" applyBorder="1" applyAlignment="1">
      <alignment horizontal="right" vertical="center"/>
    </xf>
    <xf numFmtId="180" fontId="12" fillId="0" borderId="1" xfId="4" applyNumberFormat="1" applyFont="1" applyBorder="1" applyAlignment="1">
      <alignment horizontal="right" vertical="center"/>
    </xf>
    <xf numFmtId="180" fontId="12" fillId="0" borderId="81" xfId="0" applyNumberFormat="1" applyFont="1" applyBorder="1" applyAlignment="1">
      <alignment horizontal="right" vertical="center"/>
    </xf>
    <xf numFmtId="180" fontId="12" fillId="0" borderId="3" xfId="0" applyNumberFormat="1" applyFont="1" applyBorder="1" applyAlignment="1">
      <alignment horizontal="right" vertical="center"/>
    </xf>
    <xf numFmtId="180" fontId="12" fillId="0" borderId="87" xfId="0" applyNumberFormat="1" applyFont="1" applyBorder="1" applyAlignment="1">
      <alignment horizontal="right"/>
    </xf>
    <xf numFmtId="180" fontId="12" fillId="0" borderId="81" xfId="0" applyNumberFormat="1" applyFont="1" applyBorder="1" applyAlignment="1">
      <alignment horizontal="right"/>
    </xf>
    <xf numFmtId="181" fontId="23" fillId="0" borderId="120" xfId="4" applyNumberFormat="1" applyFont="1" applyFill="1" applyBorder="1">
      <alignment vertical="center"/>
    </xf>
    <xf numFmtId="180" fontId="23" fillId="0" borderId="0" xfId="4" applyNumberFormat="1" applyFont="1">
      <alignment vertical="center"/>
    </xf>
    <xf numFmtId="180" fontId="23" fillId="0" borderId="0" xfId="4" applyNumberFormat="1" applyFont="1" applyFill="1">
      <alignment vertical="center"/>
    </xf>
    <xf numFmtId="181" fontId="23" fillId="0" borderId="91" xfId="4" applyNumberFormat="1" applyFont="1" applyFill="1" applyBorder="1">
      <alignment vertical="center"/>
    </xf>
    <xf numFmtId="198" fontId="17" fillId="0" borderId="87" xfId="1" applyNumberFormat="1" applyFont="1" applyBorder="1" applyAlignment="1">
      <alignment vertical="center"/>
    </xf>
    <xf numFmtId="198" fontId="17" fillId="0" borderId="31" xfId="1" applyNumberFormat="1" applyFont="1" applyBorder="1" applyAlignment="1">
      <alignment vertical="center"/>
    </xf>
    <xf numFmtId="198" fontId="17" fillId="0" borderId="3" xfId="1" applyNumberFormat="1" applyFont="1" applyBorder="1" applyAlignment="1">
      <alignment vertical="center"/>
    </xf>
    <xf numFmtId="0" fontId="23" fillId="0" borderId="83" xfId="4" applyFont="1" applyBorder="1" applyAlignment="1">
      <alignment vertical="center" shrinkToFit="1"/>
    </xf>
    <xf numFmtId="0" fontId="3" fillId="0" borderId="0" xfId="4" applyFont="1" applyAlignment="1">
      <alignment horizontal="left" vertical="center" wrapText="1"/>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0" fontId="6" fillId="0" borderId="87" xfId="4" applyFont="1" applyBorder="1" applyAlignment="1">
      <alignment horizontal="center" vertical="center"/>
    </xf>
    <xf numFmtId="176" fontId="6" fillId="0" borderId="81" xfId="4" applyNumberFormat="1" applyFont="1" applyBorder="1" applyAlignment="1">
      <alignment horizontal="center" vertical="center"/>
    </xf>
    <xf numFmtId="0" fontId="6" fillId="0" borderId="13" xfId="4" applyFont="1" applyBorder="1" applyAlignment="1">
      <alignment horizontal="center" vertical="center"/>
    </xf>
    <xf numFmtId="176" fontId="6" fillId="0" borderId="8" xfId="4" applyNumberFormat="1" applyFont="1" applyBorder="1" applyAlignment="1">
      <alignment horizontal="center" vertical="center"/>
    </xf>
    <xf numFmtId="0" fontId="6" fillId="0" borderId="0" xfId="4" applyFont="1" applyFill="1" applyBorder="1" applyAlignment="1">
      <alignment horizontal="center" vertical="center"/>
    </xf>
    <xf numFmtId="0" fontId="3" fillId="0" borderId="0" xfId="4" applyFont="1" applyAlignment="1">
      <alignment horizontal="center" vertical="center"/>
    </xf>
    <xf numFmtId="0" fontId="6" fillId="0" borderId="15" xfId="4" applyFont="1" applyBorder="1" applyAlignment="1">
      <alignment horizontal="center" vertical="center"/>
    </xf>
    <xf numFmtId="0" fontId="23" fillId="0" borderId="12" xfId="4" applyFont="1" applyBorder="1" applyAlignment="1">
      <alignment horizontal="center" vertical="center"/>
    </xf>
    <xf numFmtId="177" fontId="6" fillId="0" borderId="3" xfId="4" applyNumberFormat="1" applyFont="1" applyBorder="1" applyAlignment="1">
      <alignment horizontal="center" vertical="center"/>
    </xf>
    <xf numFmtId="198" fontId="3" fillId="0" borderId="3" xfId="1" applyNumberFormat="1" applyFont="1" applyBorder="1" applyAlignment="1">
      <alignment vertical="center"/>
    </xf>
    <xf numFmtId="0" fontId="3" fillId="0" borderId="0" xfId="4" applyFont="1" applyAlignment="1">
      <alignment horizontal="left" vertical="center" wrapText="1"/>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0" fontId="6" fillId="0" borderId="87" xfId="4" applyFont="1" applyBorder="1" applyAlignment="1">
      <alignment horizontal="center" vertical="center"/>
    </xf>
    <xf numFmtId="0" fontId="6" fillId="0" borderId="13" xfId="4" applyFont="1" applyBorder="1" applyAlignment="1">
      <alignment horizontal="center" vertical="center"/>
    </xf>
    <xf numFmtId="176" fontId="6" fillId="0" borderId="8" xfId="4" applyNumberFormat="1" applyFont="1" applyBorder="1" applyAlignment="1">
      <alignment horizontal="center" vertical="center"/>
    </xf>
    <xf numFmtId="0" fontId="6" fillId="0" borderId="0" xfId="4" applyFont="1" applyFill="1" applyBorder="1" applyAlignment="1">
      <alignment horizontal="center" vertical="center"/>
    </xf>
    <xf numFmtId="0" fontId="3" fillId="0" borderId="0" xfId="4" applyFont="1" applyAlignment="1">
      <alignment horizontal="center" vertical="center"/>
    </xf>
    <xf numFmtId="0" fontId="6" fillId="0" borderId="15" xfId="4" applyFont="1" applyBorder="1" applyAlignment="1">
      <alignment horizontal="center" vertical="center"/>
    </xf>
    <xf numFmtId="0" fontId="23" fillId="0" borderId="8" xfId="4" applyFont="1" applyBorder="1" applyAlignment="1">
      <alignment horizontal="center" vertical="center"/>
    </xf>
    <xf numFmtId="0" fontId="23" fillId="0" borderId="12" xfId="4" applyFont="1" applyBorder="1" applyAlignment="1">
      <alignment horizontal="center" vertical="center"/>
    </xf>
    <xf numFmtId="177" fontId="6" fillId="0" borderId="3" xfId="4" applyNumberFormat="1" applyFont="1" applyBorder="1" applyAlignment="1">
      <alignment horizontal="center" vertical="center"/>
    </xf>
    <xf numFmtId="0" fontId="23" fillId="0" borderId="115" xfId="4" applyFont="1" applyBorder="1">
      <alignment vertical="center"/>
    </xf>
    <xf numFmtId="180" fontId="23" fillId="0" borderId="120" xfId="4" applyNumberFormat="1" applyFont="1" applyFill="1" applyBorder="1">
      <alignment vertical="center"/>
    </xf>
    <xf numFmtId="180" fontId="6" fillId="0" borderId="87" xfId="4" applyNumberFormat="1" applyFont="1" applyFill="1" applyBorder="1">
      <alignment vertical="center"/>
    </xf>
    <xf numFmtId="180" fontId="6" fillId="0" borderId="120" xfId="4" applyNumberFormat="1" applyFont="1" applyFill="1" applyBorder="1">
      <alignment vertical="center"/>
    </xf>
    <xf numFmtId="0" fontId="6" fillId="0" borderId="12" xfId="4" applyFont="1" applyBorder="1" applyAlignment="1">
      <alignment horizontal="center" vertical="center"/>
    </xf>
    <xf numFmtId="0" fontId="6" fillId="0" borderId="30" xfId="4"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0" fontId="6" fillId="0" borderId="3" xfId="4" applyFont="1" applyBorder="1" applyAlignment="1">
      <alignment horizontal="center" vertical="center"/>
    </xf>
    <xf numFmtId="0" fontId="8" fillId="0" borderId="0" xfId="4" applyFont="1" applyBorder="1" applyAlignment="1">
      <alignment horizontal="right"/>
    </xf>
    <xf numFmtId="176" fontId="6" fillId="0" borderId="15" xfId="4" applyNumberFormat="1" applyFont="1" applyBorder="1" applyAlignment="1">
      <alignment horizontal="center" vertical="center" shrinkToFit="1"/>
    </xf>
    <xf numFmtId="0" fontId="6" fillId="0" borderId="87" xfId="4" applyFont="1" applyBorder="1" applyAlignment="1">
      <alignment horizontal="center" vertical="center"/>
    </xf>
    <xf numFmtId="0" fontId="8" fillId="0" borderId="0" xfId="4" applyFont="1" applyBorder="1" applyAlignment="1">
      <alignment horizontal="center"/>
    </xf>
    <xf numFmtId="176" fontId="6" fillId="0" borderId="15" xfId="4" applyNumberFormat="1" applyFont="1" applyBorder="1" applyAlignment="1">
      <alignment horizontal="center" vertical="center"/>
    </xf>
    <xf numFmtId="0" fontId="6" fillId="0" borderId="13" xfId="4" applyFont="1" applyBorder="1" applyAlignment="1">
      <alignment horizontal="center" vertical="center"/>
    </xf>
    <xf numFmtId="0" fontId="3" fillId="0" borderId="0" xfId="4" applyFont="1" applyBorder="1" applyAlignment="1">
      <alignment horizontal="center" vertical="center" wrapText="1"/>
    </xf>
    <xf numFmtId="176" fontId="6" fillId="0" borderId="8" xfId="4" applyNumberFormat="1" applyFont="1" applyBorder="1" applyAlignment="1">
      <alignment horizontal="center" vertical="center"/>
    </xf>
    <xf numFmtId="0" fontId="11" fillId="0" borderId="17" xfId="4" applyFont="1" applyBorder="1" applyAlignment="1">
      <alignment horizontal="center" vertical="center" wrapText="1" shrinkToFit="1"/>
    </xf>
    <xf numFmtId="0" fontId="6" fillId="0" borderId="0" xfId="4" applyFont="1" applyFill="1" applyBorder="1" applyAlignment="1">
      <alignment horizontal="center" vertical="center"/>
    </xf>
    <xf numFmtId="0" fontId="0" fillId="0" borderId="8" xfId="0" applyFont="1" applyBorder="1" applyAlignment="1">
      <alignment horizontal="right"/>
    </xf>
    <xf numFmtId="38" fontId="0" fillId="4" borderId="33" xfId="1" applyFont="1" applyFill="1" applyBorder="1" applyAlignment="1">
      <alignment horizontal="right"/>
    </xf>
    <xf numFmtId="0" fontId="0" fillId="0" borderId="0" xfId="0" applyFont="1" applyAlignment="1">
      <alignment horizontal="left" shrinkToFit="1"/>
    </xf>
    <xf numFmtId="0" fontId="0" fillId="0" borderId="0" xfId="0" applyFont="1" applyAlignment="1">
      <alignment shrinkToFit="1"/>
    </xf>
    <xf numFmtId="0" fontId="3" fillId="0" borderId="0" xfId="4" applyFont="1" applyAlignment="1">
      <alignment horizontal="center" vertical="center"/>
    </xf>
    <xf numFmtId="0" fontId="6" fillId="0" borderId="15" xfId="4" applyFont="1" applyBorder="1" applyAlignment="1">
      <alignment horizontal="center" vertical="center"/>
    </xf>
    <xf numFmtId="177" fontId="6" fillId="0" borderId="3" xfId="4" applyNumberFormat="1" applyFont="1" applyBorder="1" applyAlignment="1">
      <alignment horizontal="center" vertical="center"/>
    </xf>
    <xf numFmtId="0" fontId="12" fillId="0" borderId="0" xfId="4" applyFont="1" applyAlignment="1">
      <alignment vertical="center" wrapText="1"/>
    </xf>
    <xf numFmtId="0" fontId="5" fillId="0" borderId="0" xfId="4" applyFont="1" applyBorder="1" applyAlignment="1">
      <alignment horizontal="center" vertical="center"/>
    </xf>
    <xf numFmtId="0" fontId="23" fillId="0" borderId="4" xfId="4" applyFont="1" applyBorder="1" applyAlignment="1">
      <alignment horizontal="center" vertical="center"/>
    </xf>
    <xf numFmtId="0" fontId="6" fillId="0" borderId="12" xfId="4" applyFont="1" applyBorder="1" applyAlignment="1">
      <alignment horizontal="center" vertical="center"/>
    </xf>
    <xf numFmtId="0" fontId="6" fillId="0" borderId="87" xfId="4" applyFont="1" applyBorder="1" applyAlignment="1">
      <alignment horizontal="center" vertical="center"/>
    </xf>
    <xf numFmtId="0" fontId="23" fillId="0" borderId="12" xfId="4" applyFont="1" applyBorder="1" applyAlignment="1">
      <alignment horizontal="center" vertical="center"/>
    </xf>
    <xf numFmtId="0" fontId="0" fillId="0" borderId="120" xfId="0" applyFont="1" applyBorder="1" applyAlignment="1">
      <alignment horizontal="center"/>
    </xf>
    <xf numFmtId="0" fontId="0" fillId="0" borderId="120" xfId="0" applyFont="1" applyBorder="1" applyAlignment="1">
      <alignment horizontal="center" wrapText="1" shrinkToFit="1"/>
    </xf>
    <xf numFmtId="0" fontId="0" fillId="0" borderId="118" xfId="0" applyFont="1" applyBorder="1" applyAlignment="1">
      <alignment horizontal="center" shrinkToFit="1"/>
    </xf>
    <xf numFmtId="0" fontId="0" fillId="0" borderId="120" xfId="0" applyFont="1" applyBorder="1" applyAlignment="1">
      <alignment shrinkToFit="1"/>
    </xf>
    <xf numFmtId="0" fontId="0" fillId="0" borderId="119" xfId="0" applyFont="1" applyBorder="1" applyAlignment="1">
      <alignment shrinkToFit="1"/>
    </xf>
    <xf numFmtId="0" fontId="0" fillId="5" borderId="118" xfId="0" applyFont="1" applyFill="1" applyBorder="1"/>
    <xf numFmtId="38" fontId="0" fillId="5" borderId="118" xfId="1" applyFont="1" applyFill="1" applyBorder="1"/>
    <xf numFmtId="38" fontId="0" fillId="5" borderId="120" xfId="1" applyFont="1" applyFill="1" applyBorder="1"/>
    <xf numFmtId="38" fontId="0" fillId="5" borderId="121" xfId="1" applyFont="1" applyFill="1" applyBorder="1"/>
    <xf numFmtId="38" fontId="0" fillId="4" borderId="120" xfId="1" applyFont="1" applyFill="1" applyBorder="1"/>
    <xf numFmtId="0" fontId="0" fillId="0" borderId="115" xfId="0" applyFont="1" applyBorder="1"/>
    <xf numFmtId="38" fontId="0" fillId="0" borderId="115" xfId="1" applyFont="1" applyBorder="1"/>
    <xf numFmtId="38" fontId="0" fillId="0" borderId="115" xfId="1" applyFont="1" applyBorder="1" applyAlignment="1"/>
    <xf numFmtId="0" fontId="6" fillId="0" borderId="117" xfId="4" applyFont="1" applyBorder="1">
      <alignment vertical="center"/>
    </xf>
    <xf numFmtId="0" fontId="6" fillId="0" borderId="120" xfId="4" applyFont="1" applyBorder="1" applyAlignment="1">
      <alignment horizontal="center" vertical="center"/>
    </xf>
    <xf numFmtId="177" fontId="6" fillId="0" borderId="120" xfId="4" applyNumberFormat="1" applyFont="1" applyFill="1" applyBorder="1" applyAlignment="1">
      <alignment horizontal="center" vertical="center"/>
    </xf>
    <xf numFmtId="0" fontId="6" fillId="0" borderId="120" xfId="4" applyFont="1" applyFill="1" applyBorder="1" applyAlignment="1">
      <alignment horizontal="center" vertical="center"/>
    </xf>
    <xf numFmtId="177" fontId="6" fillId="3" borderId="117" xfId="4" applyNumberFormat="1" applyFont="1" applyFill="1" applyBorder="1" applyProtection="1">
      <alignment vertical="center"/>
      <protection locked="0"/>
    </xf>
    <xf numFmtId="178" fontId="6" fillId="0" borderId="117" xfId="4" applyNumberFormat="1" applyFont="1" applyFill="1" applyBorder="1">
      <alignment vertical="center"/>
    </xf>
    <xf numFmtId="176" fontId="6" fillId="0" borderId="118" xfId="4" applyNumberFormat="1" applyFont="1" applyBorder="1" applyAlignment="1">
      <alignment horizontal="center" vertical="center"/>
    </xf>
    <xf numFmtId="0" fontId="6" fillId="0" borderId="116" xfId="4" applyFont="1" applyBorder="1" applyAlignment="1">
      <alignment horizontal="center" vertical="center" wrapText="1"/>
    </xf>
    <xf numFmtId="178" fontId="6" fillId="0" borderId="115" xfId="4" applyNumberFormat="1" applyFont="1" applyFill="1" applyBorder="1">
      <alignment vertical="center"/>
    </xf>
    <xf numFmtId="0" fontId="6" fillId="0" borderId="121" xfId="4" applyFont="1" applyFill="1" applyBorder="1" applyAlignment="1">
      <alignment horizontal="center" vertical="center" wrapText="1" shrinkToFit="1"/>
    </xf>
    <xf numFmtId="0" fontId="6" fillId="0" borderId="119" xfId="4"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178" fontId="0" fillId="0" borderId="0" xfId="0" applyNumberFormat="1" applyFont="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80" fontId="6" fillId="0" borderId="3" xfId="4" applyNumberFormat="1" applyFont="1" applyBorder="1" applyAlignment="1">
      <alignment horizontal="center" vertical="center"/>
    </xf>
    <xf numFmtId="0" fontId="6" fillId="0" borderId="17" xfId="4" applyFont="1" applyBorder="1" applyAlignment="1">
      <alignment horizontal="center" vertical="center"/>
    </xf>
    <xf numFmtId="0" fontId="6" fillId="0" borderId="3" xfId="4" applyFont="1" applyBorder="1" applyAlignment="1">
      <alignment horizontal="center" vertical="center"/>
    </xf>
    <xf numFmtId="0" fontId="6" fillId="0" borderId="0" xfId="4" applyFont="1" applyFill="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89" xfId="4" applyFont="1" applyBorder="1" applyAlignment="1">
      <alignment horizontal="center" vertical="center"/>
    </xf>
    <xf numFmtId="0" fontId="23" fillId="0" borderId="12" xfId="4" applyFont="1" applyBorder="1" applyAlignment="1">
      <alignment horizontal="center" vertical="center"/>
    </xf>
    <xf numFmtId="3" fontId="0" fillId="0" borderId="0" xfId="0" applyNumberFormat="1" applyFont="1" applyFill="1" applyBorder="1" applyAlignment="1">
      <alignment horizontal="center" vertical="center"/>
    </xf>
    <xf numFmtId="176" fontId="23" fillId="0" borderId="0" xfId="4" applyNumberFormat="1" applyFont="1" applyFill="1" applyBorder="1" applyAlignment="1">
      <alignment horizontal="center" vertical="center"/>
    </xf>
    <xf numFmtId="0" fontId="8" fillId="0" borderId="99" xfId="8" applyNumberFormat="1" applyFont="1" applyBorder="1" applyAlignment="1">
      <alignment vertical="center"/>
    </xf>
    <xf numFmtId="188" fontId="0" fillId="0" borderId="0" xfId="0" applyNumberFormat="1" applyFont="1" applyBorder="1" applyAlignment="1">
      <alignment vertical="center"/>
    </xf>
    <xf numFmtId="178" fontId="0" fillId="0" borderId="0" xfId="0" applyNumberFormat="1" applyFont="1" applyBorder="1" applyAlignment="1">
      <alignment vertical="center"/>
    </xf>
    <xf numFmtId="0" fontId="6" fillId="0" borderId="12" xfId="4" applyFont="1" applyBorder="1" applyAlignment="1">
      <alignment horizontal="center" vertical="center"/>
    </xf>
    <xf numFmtId="176" fontId="6" fillId="0" borderId="26" xfId="4" applyNumberFormat="1" applyFont="1" applyBorder="1" applyAlignment="1">
      <alignment horizontal="center" vertical="center"/>
    </xf>
    <xf numFmtId="0" fontId="6" fillId="0" borderId="87" xfId="4" applyFont="1" applyBorder="1" applyAlignment="1">
      <alignment horizontal="center" vertical="center"/>
    </xf>
    <xf numFmtId="176" fontId="6" fillId="0" borderId="118" xfId="4" applyNumberFormat="1" applyFont="1" applyBorder="1" applyAlignment="1">
      <alignment horizontal="center" vertical="center"/>
    </xf>
    <xf numFmtId="0" fontId="6" fillId="0" borderId="120" xfId="4" applyFont="1" applyBorder="1" applyAlignment="1">
      <alignment horizontal="center" vertical="center"/>
    </xf>
    <xf numFmtId="0" fontId="6" fillId="0" borderId="12" xfId="4" applyFont="1" applyBorder="1" applyAlignment="1">
      <alignment horizontal="center" vertical="center" shrinkToFit="1"/>
    </xf>
    <xf numFmtId="0" fontId="23" fillId="0" borderId="12" xfId="4" applyFont="1" applyBorder="1" applyAlignment="1">
      <alignment horizontal="center" vertical="center" shrinkToFit="1"/>
    </xf>
    <xf numFmtId="0" fontId="23" fillId="0" borderId="3" xfId="4" applyFont="1" applyBorder="1" applyAlignment="1">
      <alignment horizontal="center" vertical="center" wrapText="1"/>
    </xf>
    <xf numFmtId="0" fontId="23" fillId="0" borderId="119" xfId="4" applyFont="1" applyBorder="1" applyAlignment="1">
      <alignment horizontal="center" vertical="center"/>
    </xf>
    <xf numFmtId="0" fontId="23" fillId="0" borderId="12" xfId="4" applyFont="1" applyBorder="1" applyAlignment="1">
      <alignment horizontal="center" vertical="center"/>
    </xf>
    <xf numFmtId="0" fontId="6" fillId="0" borderId="8" xfId="4" applyFont="1" applyBorder="1" applyAlignment="1">
      <alignment horizontal="center" vertical="center"/>
    </xf>
    <xf numFmtId="0" fontId="6" fillId="0" borderId="12" xfId="4" applyFont="1" applyBorder="1" applyAlignment="1">
      <alignment horizontal="center" vertical="center"/>
    </xf>
    <xf numFmtId="180" fontId="6" fillId="0" borderId="3" xfId="4" applyNumberFormat="1" applyFont="1" applyBorder="1" applyAlignment="1">
      <alignment horizontal="center" vertical="center"/>
    </xf>
    <xf numFmtId="0" fontId="6" fillId="0" borderId="3" xfId="4" applyFont="1" applyBorder="1" applyAlignment="1">
      <alignment horizontal="center" vertical="center"/>
    </xf>
    <xf numFmtId="0" fontId="6" fillId="0" borderId="0" xfId="4" applyFont="1" applyFill="1" applyBorder="1" applyAlignment="1">
      <alignment horizontal="center" vertical="center"/>
    </xf>
    <xf numFmtId="176" fontId="6" fillId="0" borderId="15" xfId="4" applyNumberFormat="1" applyFont="1" applyBorder="1" applyAlignment="1">
      <alignment horizontal="center" vertical="center"/>
    </xf>
    <xf numFmtId="0" fontId="6" fillId="0" borderId="13" xfId="4" applyFont="1" applyBorder="1" applyAlignment="1">
      <alignment horizontal="center" vertical="center"/>
    </xf>
    <xf numFmtId="176" fontId="6" fillId="0" borderId="8" xfId="4" applyNumberFormat="1" applyFont="1" applyBorder="1" applyAlignment="1">
      <alignment horizontal="center" vertical="center"/>
    </xf>
    <xf numFmtId="0" fontId="3" fillId="0" borderId="0" xfId="4" applyFont="1" applyAlignment="1">
      <alignment horizontal="center" vertical="center"/>
    </xf>
    <xf numFmtId="176" fontId="6" fillId="0" borderId="26" xfId="4" applyNumberFormat="1" applyFont="1" applyBorder="1" applyAlignment="1">
      <alignment horizontal="center" vertical="center"/>
    </xf>
    <xf numFmtId="0" fontId="6" fillId="0" borderId="15" xfId="4" applyFont="1" applyBorder="1" applyAlignment="1">
      <alignment horizontal="center" vertical="center"/>
    </xf>
    <xf numFmtId="177" fontId="6" fillId="0" borderId="3" xfId="4" applyNumberFormat="1" applyFont="1" applyBorder="1" applyAlignment="1">
      <alignment horizontal="center" vertical="center"/>
    </xf>
    <xf numFmtId="38" fontId="6" fillId="4" borderId="0" xfId="4" applyNumberFormat="1" applyFont="1" applyFill="1" applyBorder="1">
      <alignment vertical="center"/>
    </xf>
    <xf numFmtId="3" fontId="0" fillId="0" borderId="0" xfId="0" applyNumberFormat="1" applyFont="1" applyFill="1" applyBorder="1" applyAlignment="1">
      <alignment horizontal="center" vertical="center"/>
    </xf>
    <xf numFmtId="180" fontId="23" fillId="0" borderId="7" xfId="4" applyNumberFormat="1" applyFont="1" applyBorder="1">
      <alignment vertical="center"/>
    </xf>
    <xf numFmtId="180" fontId="23" fillId="0" borderId="1" xfId="4" applyNumberFormat="1" applyFont="1" applyBorder="1">
      <alignment vertical="center"/>
    </xf>
    <xf numFmtId="180" fontId="23" fillId="0" borderId="7" xfId="4" applyNumberFormat="1" applyFont="1" applyFill="1" applyBorder="1">
      <alignment vertical="center"/>
    </xf>
    <xf numFmtId="178" fontId="23" fillId="0" borderId="1" xfId="4" applyNumberFormat="1" applyFont="1" applyBorder="1">
      <alignment vertical="center"/>
    </xf>
    <xf numFmtId="178" fontId="23" fillId="0" borderId="1" xfId="4" applyNumberFormat="1" applyFont="1" applyFill="1" applyBorder="1">
      <alignment vertical="center"/>
    </xf>
    <xf numFmtId="3" fontId="0" fillId="8" borderId="0" xfId="0" applyNumberFormat="1" applyFont="1" applyFill="1" applyBorder="1" applyAlignment="1">
      <alignment horizontal="center" vertical="center"/>
    </xf>
    <xf numFmtId="0" fontId="32" fillId="0" borderId="0" xfId="0" applyNumberFormat="1" applyFont="1" applyBorder="1" applyAlignment="1">
      <alignment vertical="center"/>
    </xf>
    <xf numFmtId="0" fontId="6" fillId="0" borderId="87" xfId="4" applyFont="1" applyBorder="1" applyAlignment="1">
      <alignment horizontal="center" vertical="center"/>
    </xf>
    <xf numFmtId="0" fontId="23" fillId="0" borderId="8" xfId="4" applyFont="1" applyBorder="1" applyAlignment="1">
      <alignment horizontal="center" vertical="center"/>
    </xf>
    <xf numFmtId="0" fontId="23" fillId="0" borderId="12" xfId="4" applyFont="1" applyBorder="1" applyAlignment="1">
      <alignment horizontal="center" vertical="center"/>
    </xf>
    <xf numFmtId="182" fontId="23" fillId="6" borderId="114" xfId="4" applyNumberFormat="1" applyFont="1" applyFill="1" applyBorder="1">
      <alignment vertical="center"/>
    </xf>
    <xf numFmtId="182" fontId="23" fillId="6" borderId="120" xfId="4" applyNumberFormat="1" applyFont="1" applyFill="1" applyBorder="1">
      <alignment vertical="center"/>
    </xf>
    <xf numFmtId="176" fontId="23" fillId="0" borderId="15" xfId="4" applyNumberFormat="1" applyFont="1" applyFill="1" applyBorder="1" applyAlignment="1">
      <alignment horizontal="center" vertical="center"/>
    </xf>
    <xf numFmtId="0" fontId="23" fillId="0" borderId="13" xfId="4" applyFont="1" applyFill="1" applyBorder="1">
      <alignment vertical="center"/>
    </xf>
    <xf numFmtId="181" fontId="23" fillId="0" borderId="114" xfId="4" applyNumberFormat="1" applyFont="1" applyFill="1" applyBorder="1">
      <alignment vertical="center"/>
    </xf>
    <xf numFmtId="0" fontId="6" fillId="0" borderId="87" xfId="4" applyFont="1" applyBorder="1" applyAlignment="1">
      <alignment horizontal="center" vertical="center"/>
    </xf>
    <xf numFmtId="176" fontId="6" fillId="0" borderId="15" xfId="4" applyNumberFormat="1" applyFont="1" applyBorder="1" applyAlignment="1">
      <alignment horizontal="center" vertical="center"/>
    </xf>
    <xf numFmtId="0" fontId="23" fillId="0" borderId="90" xfId="4" applyFont="1" applyFill="1" applyBorder="1" applyAlignment="1">
      <alignment vertical="center" shrinkToFit="1"/>
    </xf>
    <xf numFmtId="0" fontId="20" fillId="2" borderId="19" xfId="4" applyFont="1" applyFill="1" applyBorder="1" applyAlignment="1">
      <alignment horizontal="left" vertical="center" shrinkToFit="1"/>
    </xf>
    <xf numFmtId="0" fontId="20" fillId="2" borderId="6" xfId="4" applyFont="1" applyFill="1" applyBorder="1" applyAlignment="1">
      <alignment horizontal="left" vertical="center" shrinkToFit="1"/>
    </xf>
    <xf numFmtId="177" fontId="20" fillId="4" borderId="26" xfId="4" applyNumberFormat="1" applyFont="1" applyFill="1" applyBorder="1" applyAlignment="1">
      <alignment horizontal="right" vertical="center"/>
    </xf>
    <xf numFmtId="0" fontId="21" fillId="4" borderId="16" xfId="4" applyFont="1" applyFill="1" applyBorder="1" applyAlignment="1">
      <alignment horizontal="right" vertical="center"/>
    </xf>
    <xf numFmtId="0" fontId="21" fillId="4" borderId="4" xfId="4" applyFont="1" applyFill="1" applyBorder="1" applyAlignment="1">
      <alignment horizontal="right" vertical="center"/>
    </xf>
    <xf numFmtId="0" fontId="20" fillId="2" borderId="5" xfId="4" applyFont="1" applyFill="1" applyBorder="1" applyAlignment="1">
      <alignment horizontal="center" vertical="center"/>
    </xf>
    <xf numFmtId="0" fontId="20" fillId="2" borderId="19" xfId="4" applyFont="1" applyFill="1" applyBorder="1" applyAlignment="1">
      <alignment horizontal="center" vertical="center"/>
    </xf>
    <xf numFmtId="0" fontId="20" fillId="2" borderId="39" xfId="4" applyFont="1" applyFill="1" applyBorder="1" applyAlignment="1">
      <alignment horizontal="center" vertical="center"/>
    </xf>
    <xf numFmtId="177" fontId="20" fillId="4" borderId="37" xfId="4" applyNumberFormat="1" applyFont="1" applyFill="1" applyBorder="1" applyAlignment="1">
      <alignment horizontal="right" vertical="center"/>
    </xf>
    <xf numFmtId="0" fontId="21" fillId="4" borderId="38" xfId="4" applyFont="1" applyFill="1" applyBorder="1" applyAlignment="1">
      <alignment horizontal="right" vertical="center"/>
    </xf>
    <xf numFmtId="0" fontId="21" fillId="4" borderId="32" xfId="4" applyFont="1" applyFill="1" applyBorder="1" applyAlignment="1">
      <alignment horizontal="right" vertical="center"/>
    </xf>
    <xf numFmtId="177" fontId="20" fillId="4" borderId="5" xfId="4" applyNumberFormat="1" applyFont="1" applyFill="1" applyBorder="1" applyAlignment="1">
      <alignment horizontal="right" vertical="center"/>
    </xf>
    <xf numFmtId="0" fontId="21" fillId="4" borderId="19" xfId="4" applyFont="1" applyFill="1" applyBorder="1" applyAlignment="1">
      <alignment horizontal="right" vertical="center"/>
    </xf>
    <xf numFmtId="0" fontId="21" fillId="4" borderId="6" xfId="4" applyFont="1" applyFill="1" applyBorder="1" applyAlignment="1">
      <alignment horizontal="right" vertical="center"/>
    </xf>
    <xf numFmtId="177" fontId="20" fillId="4" borderId="30" xfId="4" applyNumberFormat="1" applyFont="1" applyFill="1" applyBorder="1" applyAlignment="1">
      <alignment horizontal="right" vertical="center"/>
    </xf>
    <xf numFmtId="0" fontId="21" fillId="4" borderId="49" xfId="4" applyFont="1" applyFill="1" applyBorder="1" applyAlignment="1">
      <alignment horizontal="right" vertical="center"/>
    </xf>
    <xf numFmtId="0" fontId="21" fillId="4" borderId="40" xfId="4" applyFont="1" applyFill="1" applyBorder="1" applyAlignment="1">
      <alignment horizontal="right" vertical="center"/>
    </xf>
    <xf numFmtId="177" fontId="20" fillId="4" borderId="19" xfId="4" applyNumberFormat="1" applyFont="1" applyFill="1" applyBorder="1" applyAlignment="1">
      <alignment horizontal="right" vertical="center"/>
    </xf>
    <xf numFmtId="177" fontId="20" fillId="4" borderId="6" xfId="4" applyNumberFormat="1" applyFont="1" applyFill="1" applyBorder="1" applyAlignment="1">
      <alignment horizontal="right" vertical="center"/>
    </xf>
    <xf numFmtId="0" fontId="20" fillId="2" borderId="19" xfId="4" applyFont="1" applyFill="1" applyBorder="1" applyAlignment="1">
      <alignment horizontal="distributed" vertical="center"/>
    </xf>
    <xf numFmtId="0" fontId="20" fillId="2" borderId="6" xfId="4" applyFont="1" applyFill="1" applyBorder="1" applyAlignment="1">
      <alignment horizontal="distributed" vertical="center"/>
    </xf>
    <xf numFmtId="0" fontId="20" fillId="2" borderId="5" xfId="4" applyFont="1" applyFill="1" applyBorder="1" applyAlignment="1">
      <alignment horizontal="distributed" vertical="center"/>
    </xf>
    <xf numFmtId="177" fontId="12" fillId="6" borderId="5" xfId="4" applyNumberFormat="1" applyFont="1" applyFill="1" applyBorder="1" applyAlignment="1">
      <alignment horizontal="right" vertical="center"/>
    </xf>
    <xf numFmtId="0" fontId="3" fillId="6" borderId="19" xfId="4" applyFont="1" applyFill="1" applyBorder="1" applyAlignment="1">
      <alignment horizontal="right" vertical="center"/>
    </xf>
    <xf numFmtId="0" fontId="3" fillId="6" borderId="6" xfId="4" applyFont="1" applyFill="1" applyBorder="1" applyAlignment="1">
      <alignment horizontal="right" vertical="center"/>
    </xf>
    <xf numFmtId="0" fontId="20" fillId="2" borderId="34" xfId="4" applyFont="1" applyFill="1" applyBorder="1" applyAlignment="1">
      <alignment horizontal="distributed" vertical="center"/>
    </xf>
    <xf numFmtId="0" fontId="20" fillId="2" borderId="35" xfId="4" applyFont="1" applyFill="1" applyBorder="1" applyAlignment="1">
      <alignment horizontal="distributed" vertical="center"/>
    </xf>
    <xf numFmtId="0" fontId="20" fillId="2" borderId="36" xfId="4" applyFont="1" applyFill="1" applyBorder="1" applyAlignment="1">
      <alignment horizontal="distributed" vertical="center"/>
    </xf>
    <xf numFmtId="177" fontId="20" fillId="4" borderId="34" xfId="4" applyNumberFormat="1" applyFont="1" applyFill="1" applyBorder="1" applyAlignment="1">
      <alignment horizontal="right" vertical="center"/>
    </xf>
    <xf numFmtId="0" fontId="21" fillId="4" borderId="35" xfId="4" applyFont="1" applyFill="1" applyBorder="1" applyAlignment="1">
      <alignment horizontal="right" vertical="center"/>
    </xf>
    <xf numFmtId="0" fontId="21" fillId="4" borderId="36" xfId="4" applyFont="1" applyFill="1" applyBorder="1" applyAlignment="1">
      <alignment horizontal="right" vertical="center"/>
    </xf>
    <xf numFmtId="0" fontId="20" fillId="2" borderId="37" xfId="4" applyFont="1" applyFill="1" applyBorder="1" applyAlignment="1">
      <alignment horizontal="distributed" vertical="center"/>
    </xf>
    <xf numFmtId="0" fontId="20" fillId="2" borderId="38" xfId="4" applyFont="1" applyFill="1" applyBorder="1" applyAlignment="1">
      <alignment horizontal="distributed" vertical="center"/>
    </xf>
    <xf numFmtId="0" fontId="20" fillId="2" borderId="32" xfId="4" applyFont="1" applyFill="1" applyBorder="1" applyAlignment="1">
      <alignment horizontal="distributed" vertical="center"/>
    </xf>
    <xf numFmtId="177" fontId="20" fillId="6" borderId="5" xfId="4" applyNumberFormat="1" applyFont="1" applyFill="1" applyBorder="1" applyAlignment="1">
      <alignment horizontal="right" vertical="center"/>
    </xf>
    <xf numFmtId="0" fontId="21" fillId="6" borderId="19" xfId="4" applyFont="1" applyFill="1" applyBorder="1" applyAlignment="1">
      <alignment horizontal="right" vertical="center"/>
    </xf>
    <xf numFmtId="0" fontId="21" fillId="6" borderId="6" xfId="4" applyFont="1" applyFill="1" applyBorder="1" applyAlignment="1">
      <alignment horizontal="right" vertical="center"/>
    </xf>
    <xf numFmtId="177" fontId="20" fillId="6" borderId="19" xfId="4" applyNumberFormat="1" applyFont="1" applyFill="1" applyBorder="1" applyAlignment="1">
      <alignment horizontal="right" vertical="center"/>
    </xf>
    <xf numFmtId="177" fontId="20" fillId="6" borderId="6" xfId="4" applyNumberFormat="1" applyFont="1" applyFill="1" applyBorder="1" applyAlignment="1">
      <alignment horizontal="right" vertical="center"/>
    </xf>
    <xf numFmtId="0" fontId="20" fillId="2" borderId="6" xfId="4" applyFont="1" applyFill="1" applyBorder="1" applyAlignment="1">
      <alignment horizontal="center" vertical="center"/>
    </xf>
    <xf numFmtId="177" fontId="20" fillId="2" borderId="5" xfId="4" applyNumberFormat="1" applyFont="1" applyFill="1" applyBorder="1" applyAlignment="1">
      <alignment horizontal="center" vertical="center"/>
    </xf>
    <xf numFmtId="177" fontId="20" fillId="2" borderId="19" xfId="4" applyNumberFormat="1" applyFont="1" applyFill="1" applyBorder="1" applyAlignment="1">
      <alignment horizontal="center" vertical="center"/>
    </xf>
    <xf numFmtId="177" fontId="20" fillId="2" borderId="6" xfId="4" applyNumberFormat="1" applyFont="1" applyFill="1" applyBorder="1" applyAlignment="1">
      <alignment horizontal="center" vertical="center"/>
    </xf>
    <xf numFmtId="0" fontId="21" fillId="5" borderId="26" xfId="4" applyFont="1" applyFill="1" applyBorder="1" applyAlignment="1" applyProtection="1">
      <alignment horizontal="center" vertical="center" shrinkToFit="1"/>
      <protection locked="0"/>
    </xf>
    <xf numFmtId="0" fontId="21" fillId="5" borderId="4" xfId="4" applyFont="1" applyFill="1" applyBorder="1" applyAlignment="1" applyProtection="1">
      <alignment horizontal="center" vertical="center" shrinkToFit="1"/>
      <protection locked="0"/>
    </xf>
    <xf numFmtId="0" fontId="21" fillId="5" borderId="8" xfId="4" applyFont="1" applyFill="1" applyBorder="1" applyAlignment="1" applyProtection="1">
      <alignment horizontal="center" vertical="center" shrinkToFit="1"/>
      <protection locked="0"/>
    </xf>
    <xf numFmtId="0" fontId="21" fillId="5" borderId="12" xfId="4" applyFont="1" applyFill="1" applyBorder="1" applyAlignment="1" applyProtection="1">
      <alignment horizontal="center" vertical="center" shrinkToFit="1"/>
      <protection locked="0"/>
    </xf>
    <xf numFmtId="38" fontId="21" fillId="5" borderId="26" xfId="4" applyNumberFormat="1" applyFont="1" applyFill="1" applyBorder="1" applyAlignment="1" applyProtection="1">
      <alignment horizontal="center" vertical="center" shrinkToFit="1"/>
      <protection locked="0"/>
    </xf>
    <xf numFmtId="38" fontId="21" fillId="5" borderId="4" xfId="4" applyNumberFormat="1" applyFont="1" applyFill="1" applyBorder="1" applyAlignment="1" applyProtection="1">
      <alignment horizontal="center" vertical="center" shrinkToFit="1"/>
      <protection locked="0"/>
    </xf>
    <xf numFmtId="38" fontId="21" fillId="5" borderId="8" xfId="4" applyNumberFormat="1" applyFont="1" applyFill="1" applyBorder="1" applyAlignment="1" applyProtection="1">
      <alignment horizontal="center" vertical="center" shrinkToFit="1"/>
      <protection locked="0"/>
    </xf>
    <xf numFmtId="38" fontId="21" fillId="5" borderId="12" xfId="4" applyNumberFormat="1" applyFont="1" applyFill="1" applyBorder="1" applyAlignment="1" applyProtection="1">
      <alignment horizontal="center" vertical="center" shrinkToFit="1"/>
      <protection locked="0"/>
    </xf>
    <xf numFmtId="177" fontId="21" fillId="6" borderId="5" xfId="4" applyNumberFormat="1" applyFont="1" applyFill="1" applyBorder="1" applyAlignment="1">
      <alignment horizontal="right" vertical="center"/>
    </xf>
    <xf numFmtId="177" fontId="21" fillId="6" borderId="19" xfId="4" applyNumberFormat="1" applyFont="1" applyFill="1" applyBorder="1" applyAlignment="1">
      <alignment horizontal="right" vertical="center"/>
    </xf>
    <xf numFmtId="177" fontId="21" fillId="6" borderId="6" xfId="4" applyNumberFormat="1" applyFont="1" applyFill="1" applyBorder="1" applyAlignment="1">
      <alignment horizontal="right" vertical="center"/>
    </xf>
    <xf numFmtId="0" fontId="21" fillId="2" borderId="5" xfId="4" applyFont="1" applyFill="1" applyBorder="1" applyAlignment="1">
      <alignment horizontal="center" vertical="center" shrinkToFit="1"/>
    </xf>
    <xf numFmtId="0" fontId="21" fillId="2" borderId="6" xfId="4" applyFont="1" applyFill="1" applyBorder="1" applyAlignment="1">
      <alignment horizontal="center" vertical="center" shrinkToFit="1"/>
    </xf>
    <xf numFmtId="3" fontId="0" fillId="5" borderId="0" xfId="0" applyNumberFormat="1" applyFont="1" applyFill="1" applyBorder="1" applyAlignment="1">
      <alignment horizontal="center" vertical="center"/>
    </xf>
    <xf numFmtId="0" fontId="0" fillId="0" borderId="0" xfId="0" applyNumberFormat="1" applyFont="1" applyAlignment="1">
      <alignment horizontal="left" vertical="center"/>
    </xf>
    <xf numFmtId="0" fontId="0" fillId="0" borderId="0" xfId="0" applyNumberFormat="1" applyFont="1" applyAlignment="1">
      <alignment horizontal="center" vertical="center"/>
    </xf>
    <xf numFmtId="3" fontId="0" fillId="4" borderId="0" xfId="0" applyNumberFormat="1" applyFont="1" applyFill="1" applyBorder="1" applyAlignment="1">
      <alignment horizontal="center" vertical="center"/>
    </xf>
    <xf numFmtId="0" fontId="0" fillId="0" borderId="0" xfId="0" applyNumberFormat="1" applyFont="1" applyAlignment="1">
      <alignment horizontal="right" vertical="center"/>
    </xf>
    <xf numFmtId="0" fontId="14" fillId="0" borderId="0" xfId="0" applyNumberFormat="1" applyFont="1" applyAlignment="1">
      <alignment horizontal="center" vertical="center"/>
    </xf>
    <xf numFmtId="3" fontId="0" fillId="4" borderId="20" xfId="0" applyNumberFormat="1" applyFont="1" applyFill="1" applyBorder="1" applyAlignment="1">
      <alignment horizontal="center" vertical="center"/>
    </xf>
    <xf numFmtId="3" fontId="0" fillId="4" borderId="21"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24" xfId="0" applyNumberFormat="1" applyFont="1" applyFill="1" applyBorder="1" applyAlignment="1">
      <alignment horizontal="center" vertical="center"/>
    </xf>
    <xf numFmtId="3" fontId="0" fillId="4" borderId="25" xfId="0" applyNumberFormat="1" applyFont="1" applyFill="1" applyBorder="1" applyAlignment="1">
      <alignment horizontal="center" vertical="center"/>
    </xf>
    <xf numFmtId="3" fontId="0" fillId="4" borderId="10" xfId="0" applyNumberFormat="1" applyFont="1" applyFill="1" applyBorder="1" applyAlignment="1">
      <alignment horizontal="center" vertical="center"/>
    </xf>
    <xf numFmtId="3" fontId="0" fillId="5" borderId="2" xfId="0" applyNumberFormat="1" applyFont="1" applyFill="1" applyBorder="1" applyAlignment="1">
      <alignment horizontal="center" vertical="center"/>
    </xf>
    <xf numFmtId="0" fontId="0" fillId="0" borderId="0" xfId="0" applyFont="1" applyBorder="1" applyAlignment="1">
      <alignment horizontal="center" vertical="center"/>
    </xf>
    <xf numFmtId="188" fontId="0" fillId="4" borderId="0" xfId="0" applyNumberFormat="1" applyFont="1" applyFill="1" applyBorder="1" applyAlignment="1">
      <alignment vertical="center"/>
    </xf>
    <xf numFmtId="0" fontId="0" fillId="0" borderId="2" xfId="0" applyFont="1" applyBorder="1" applyAlignment="1">
      <alignment horizontal="center" vertical="center"/>
    </xf>
    <xf numFmtId="3" fontId="0" fillId="5" borderId="121" xfId="0" applyNumberFormat="1" applyFont="1" applyFill="1" applyBorder="1" applyAlignment="1">
      <alignment horizontal="center" vertical="center"/>
    </xf>
    <xf numFmtId="0" fontId="0" fillId="0" borderId="121" xfId="0" applyFont="1" applyBorder="1" applyAlignment="1">
      <alignment horizontal="center" vertical="center"/>
    </xf>
    <xf numFmtId="189" fontId="0" fillId="0" borderId="87" xfId="0" applyNumberFormat="1" applyFont="1" applyFill="1" applyBorder="1" applyAlignment="1">
      <alignment horizontal="center" vertical="center"/>
    </xf>
    <xf numFmtId="178" fontId="0" fillId="4" borderId="20" xfId="0" applyNumberFormat="1" applyFont="1" applyFill="1" applyBorder="1" applyAlignment="1">
      <alignment vertical="center"/>
    </xf>
    <xf numFmtId="178" fontId="0" fillId="4" borderId="21" xfId="0" applyNumberFormat="1" applyFont="1" applyFill="1" applyBorder="1" applyAlignment="1">
      <alignment vertical="center"/>
    </xf>
    <xf numFmtId="178" fontId="0" fillId="4" borderId="22" xfId="0" applyNumberFormat="1" applyFont="1" applyFill="1" applyBorder="1" applyAlignment="1">
      <alignment vertical="center"/>
    </xf>
    <xf numFmtId="178" fontId="0" fillId="4" borderId="24" xfId="0" applyNumberFormat="1" applyFont="1" applyFill="1" applyBorder="1" applyAlignment="1">
      <alignment vertical="center"/>
    </xf>
    <xf numFmtId="178" fontId="0" fillId="4" borderId="25" xfId="0" applyNumberFormat="1" applyFont="1" applyFill="1" applyBorder="1" applyAlignment="1">
      <alignment vertical="center"/>
    </xf>
    <xf numFmtId="178" fontId="0" fillId="4" borderId="10" xfId="0" applyNumberFormat="1" applyFont="1" applyFill="1" applyBorder="1" applyAlignment="1">
      <alignment vertical="center"/>
    </xf>
    <xf numFmtId="0" fontId="0" fillId="0" borderId="99"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wrapText="1"/>
    </xf>
    <xf numFmtId="188" fontId="0" fillId="0" borderId="87" xfId="0" applyNumberFormat="1" applyFont="1" applyBorder="1" applyAlignment="1">
      <alignment horizontal="center" vertical="center"/>
    </xf>
    <xf numFmtId="178" fontId="0" fillId="0" borderId="87" xfId="0" applyNumberFormat="1" applyFont="1" applyBorder="1" applyAlignment="1">
      <alignment horizontal="center" vertical="center"/>
    </xf>
    <xf numFmtId="178" fontId="0" fillId="4" borderId="0" xfId="0" applyNumberFormat="1" applyFont="1" applyFill="1" applyBorder="1" applyAlignment="1">
      <alignment vertical="center"/>
    </xf>
    <xf numFmtId="188" fontId="0" fillId="0" borderId="87" xfId="0" applyNumberFormat="1" applyFont="1" applyFill="1" applyBorder="1" applyAlignment="1">
      <alignment horizontal="center" vertical="center"/>
    </xf>
    <xf numFmtId="0" fontId="0" fillId="0" borderId="0" xfId="0" applyFont="1" applyBorder="1" applyAlignment="1">
      <alignment horizontal="center" vertical="center" shrinkToFit="1"/>
    </xf>
    <xf numFmtId="178" fontId="0" fillId="0" borderId="0" xfId="0" applyNumberFormat="1" applyFont="1" applyAlignment="1">
      <alignment horizontal="center" vertical="center"/>
    </xf>
    <xf numFmtId="189" fontId="0" fillId="4" borderId="0" xfId="0" applyNumberFormat="1" applyFont="1" applyFill="1" applyBorder="1" applyAlignment="1">
      <alignment vertical="center"/>
    </xf>
    <xf numFmtId="188" fontId="0" fillId="4" borderId="2" xfId="0" applyNumberFormat="1" applyFont="1" applyFill="1" applyBorder="1" applyAlignment="1">
      <alignment vertical="center"/>
    </xf>
    <xf numFmtId="178" fontId="0" fillId="0" borderId="87" xfId="0" applyNumberFormat="1" applyFont="1" applyFill="1" applyBorder="1" applyAlignment="1">
      <alignment horizontal="center" vertical="center"/>
    </xf>
    <xf numFmtId="0" fontId="0" fillId="0" borderId="0" xfId="0" applyAlignment="1">
      <alignment horizontal="center" vertical="center"/>
    </xf>
    <xf numFmtId="0" fontId="18" fillId="0" borderId="24" xfId="4" applyFont="1" applyFill="1" applyBorder="1" applyAlignment="1">
      <alignment horizontal="center" vertical="center"/>
    </xf>
    <xf numFmtId="0" fontId="18" fillId="0" borderId="10" xfId="4" applyFont="1" applyFill="1" applyBorder="1" applyAlignment="1">
      <alignment horizontal="center" vertical="center"/>
    </xf>
    <xf numFmtId="0" fontId="18" fillId="0" borderId="20" xfId="4" applyFont="1" applyFill="1" applyBorder="1" applyAlignment="1">
      <alignment horizontal="center" vertical="center"/>
    </xf>
    <xf numFmtId="0" fontId="18" fillId="0" borderId="22" xfId="4" applyFont="1" applyFill="1" applyBorder="1" applyAlignment="1">
      <alignment horizontal="center" vertical="center"/>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19" fillId="0" borderId="19" xfId="4" applyFont="1" applyBorder="1" applyAlignment="1">
      <alignment horizontal="center" vertical="center"/>
    </xf>
    <xf numFmtId="0" fontId="19" fillId="0" borderId="2" xfId="4" applyFont="1" applyBorder="1" applyAlignment="1">
      <alignment horizontal="center" vertical="center" shrinkToFit="1"/>
    </xf>
    <xf numFmtId="0" fontId="18" fillId="0" borderId="26" xfId="4" applyFont="1" applyBorder="1" applyAlignment="1">
      <alignment horizontal="center" vertical="center"/>
    </xf>
    <xf numFmtId="0" fontId="18" fillId="0" borderId="4" xfId="4" applyFont="1" applyBorder="1" applyAlignment="1">
      <alignment horizontal="center" vertical="center"/>
    </xf>
    <xf numFmtId="0" fontId="6" fillId="0" borderId="20" xfId="4" applyFont="1" applyFill="1" applyBorder="1" applyAlignment="1">
      <alignment horizontal="center" vertical="center"/>
    </xf>
    <xf numFmtId="0" fontId="6" fillId="0" borderId="22" xfId="4" applyFont="1" applyFill="1" applyBorder="1" applyAlignment="1">
      <alignment horizontal="center" vertical="center"/>
    </xf>
    <xf numFmtId="0" fontId="18" fillId="0" borderId="118" xfId="4" applyFont="1" applyBorder="1" applyAlignment="1">
      <alignment horizontal="center" vertical="center"/>
    </xf>
    <xf numFmtId="0" fontId="18" fillId="0" borderId="119" xfId="4" applyFont="1" applyBorder="1" applyAlignment="1">
      <alignment horizontal="center" vertical="center"/>
    </xf>
    <xf numFmtId="0" fontId="18" fillId="0" borderId="30" xfId="4" applyFont="1" applyBorder="1" applyAlignment="1">
      <alignment horizontal="center" vertical="center"/>
    </xf>
    <xf numFmtId="0" fontId="18" fillId="0" borderId="40" xfId="4" applyFont="1" applyBorder="1" applyAlignment="1">
      <alignment horizontal="center" vertical="center"/>
    </xf>
    <xf numFmtId="0" fontId="6" fillId="0" borderId="30" xfId="4" applyFont="1" applyBorder="1" applyAlignment="1">
      <alignment horizontal="center" vertical="center"/>
    </xf>
    <xf numFmtId="0" fontId="6" fillId="0" borderId="40" xfId="4" applyFont="1" applyBorder="1" applyAlignment="1">
      <alignment horizontal="center" vertical="center"/>
    </xf>
    <xf numFmtId="0" fontId="18" fillId="0" borderId="24" xfId="4" applyFont="1" applyFill="1" applyBorder="1" applyAlignment="1">
      <alignment horizontal="center" vertical="center" shrinkToFit="1"/>
    </xf>
    <xf numFmtId="0" fontId="18" fillId="0" borderId="10" xfId="4" applyFont="1" applyFill="1" applyBorder="1" applyAlignment="1">
      <alignment horizontal="center" vertical="center" shrinkToFit="1"/>
    </xf>
    <xf numFmtId="0" fontId="18" fillId="0" borderId="115" xfId="4" applyFont="1" applyBorder="1" applyAlignment="1">
      <alignment horizontal="center" vertical="center"/>
    </xf>
    <xf numFmtId="0" fontId="18" fillId="0" borderId="116" xfId="4" applyFont="1" applyBorder="1" applyAlignment="1">
      <alignment horizontal="center" vertical="center"/>
    </xf>
    <xf numFmtId="0" fontId="19" fillId="0" borderId="115" xfId="4" applyFont="1" applyBorder="1" applyAlignment="1">
      <alignment horizontal="center" vertical="center"/>
    </xf>
    <xf numFmtId="0" fontId="19" fillId="0" borderId="116" xfId="4" applyFont="1" applyBorder="1" applyAlignment="1">
      <alignment horizontal="center" vertical="center"/>
    </xf>
    <xf numFmtId="0" fontId="19" fillId="0" borderId="117" xfId="4" applyFont="1" applyBorder="1" applyAlignment="1">
      <alignment horizontal="center" vertical="center"/>
    </xf>
    <xf numFmtId="0" fontId="6" fillId="0" borderId="115" xfId="4" applyFont="1" applyBorder="1" applyAlignment="1">
      <alignment horizontal="center" vertical="center"/>
    </xf>
    <xf numFmtId="0" fontId="6" fillId="0" borderId="116" xfId="4" applyFont="1" applyBorder="1" applyAlignment="1">
      <alignment horizontal="center" vertical="center"/>
    </xf>
    <xf numFmtId="0" fontId="6" fillId="0" borderId="41" xfId="4" applyFont="1" applyBorder="1" applyAlignment="1">
      <alignment horizontal="center" vertical="center"/>
    </xf>
    <xf numFmtId="0" fontId="6" fillId="0" borderId="42" xfId="4" applyFont="1" applyBorder="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3" fillId="0" borderId="0" xfId="4" applyFont="1" applyAlignment="1">
      <alignment horizontal="left" vertical="center" wrapText="1"/>
    </xf>
    <xf numFmtId="0" fontId="6" fillId="0" borderId="26" xfId="4" applyFont="1" applyBorder="1" applyAlignment="1">
      <alignment horizontal="center" vertical="center"/>
    </xf>
    <xf numFmtId="0" fontId="6" fillId="0" borderId="4" xfId="4" applyFont="1" applyBorder="1" applyAlignment="1">
      <alignment horizontal="center" vertical="center"/>
    </xf>
    <xf numFmtId="0" fontId="5" fillId="0" borderId="5" xfId="4" applyFont="1" applyBorder="1" applyAlignment="1">
      <alignment horizontal="center" vertical="center"/>
    </xf>
    <xf numFmtId="0" fontId="5" fillId="0" borderId="6" xfId="4" applyFont="1" applyBorder="1" applyAlignment="1">
      <alignment horizontal="center" vertical="center"/>
    </xf>
    <xf numFmtId="0" fontId="5" fillId="0" borderId="19" xfId="4" applyFont="1" applyBorder="1" applyAlignment="1">
      <alignment horizontal="center" vertical="center"/>
    </xf>
    <xf numFmtId="0" fontId="6" fillId="0" borderId="24" xfId="4" applyFont="1" applyFill="1" applyBorder="1" applyAlignment="1">
      <alignment horizontal="center" vertical="center"/>
    </xf>
    <xf numFmtId="0" fontId="6" fillId="0" borderId="10" xfId="4" applyFont="1" applyFill="1" applyBorder="1" applyAlignment="1">
      <alignment horizontal="center" vertical="center"/>
    </xf>
    <xf numFmtId="0" fontId="6" fillId="0" borderId="24" xfId="4" applyFont="1" applyFill="1" applyBorder="1" applyAlignment="1">
      <alignment horizontal="center" vertical="center" shrinkToFit="1"/>
    </xf>
    <xf numFmtId="0" fontId="6" fillId="0" borderId="10" xfId="4" applyFont="1" applyFill="1" applyBorder="1" applyAlignment="1">
      <alignment horizontal="center" vertical="center" shrinkToFit="1"/>
    </xf>
    <xf numFmtId="0" fontId="5" fillId="0" borderId="2" xfId="4" applyFont="1" applyBorder="1" applyAlignment="1">
      <alignment horizontal="center" vertical="center" shrinkToFit="1"/>
    </xf>
    <xf numFmtId="38" fontId="5" fillId="0" borderId="2" xfId="4" applyNumberFormat="1" applyFont="1" applyBorder="1" applyAlignment="1">
      <alignment horizontal="center" vertical="center" shrinkToFit="1"/>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12" fillId="0" borderId="0" xfId="4" applyFont="1" applyBorder="1" applyAlignment="1">
      <alignment horizontal="left" vertical="top" wrapText="1"/>
    </xf>
    <xf numFmtId="0" fontId="6" fillId="0" borderId="0" xfId="4" applyFont="1" applyAlignment="1">
      <alignment horizontal="left" vertical="top" wrapText="1"/>
    </xf>
    <xf numFmtId="0" fontId="6" fillId="0" borderId="118" xfId="4" applyFont="1" applyBorder="1" applyAlignment="1">
      <alignment horizontal="center" vertical="center"/>
    </xf>
    <xf numFmtId="0" fontId="6" fillId="0" borderId="119" xfId="4" applyFont="1" applyBorder="1" applyAlignment="1">
      <alignment horizontal="center" vertical="center"/>
    </xf>
    <xf numFmtId="0" fontId="12" fillId="0" borderId="0" xfId="4" applyFont="1" applyAlignment="1">
      <alignment horizontal="left" vertical="center" wrapText="1"/>
    </xf>
    <xf numFmtId="0" fontId="6" fillId="0" borderId="8" xfId="4" applyFont="1" applyBorder="1" applyAlignment="1">
      <alignment horizontal="center" vertical="center"/>
    </xf>
    <xf numFmtId="0" fontId="6" fillId="0" borderId="12" xfId="4" applyFont="1" applyBorder="1" applyAlignment="1">
      <alignment horizontal="center" vertical="center"/>
    </xf>
    <xf numFmtId="177" fontId="6" fillId="4" borderId="8" xfId="4" applyNumberFormat="1" applyFont="1" applyFill="1" applyBorder="1" applyAlignment="1">
      <alignment horizontal="right" vertical="center"/>
    </xf>
    <xf numFmtId="177" fontId="6" fillId="4" borderId="12" xfId="4" applyNumberFormat="1" applyFont="1" applyFill="1" applyBorder="1" applyAlignment="1">
      <alignment horizontal="right" vertical="center"/>
    </xf>
    <xf numFmtId="181" fontId="6" fillId="4" borderId="8" xfId="4" applyNumberFormat="1" applyFont="1" applyFill="1" applyBorder="1" applyAlignment="1" applyProtection="1">
      <alignment horizontal="right" vertical="center"/>
      <protection locked="0"/>
    </xf>
    <xf numFmtId="181" fontId="6" fillId="4" borderId="12" xfId="4" applyNumberFormat="1" applyFont="1" applyFill="1" applyBorder="1" applyAlignment="1" applyProtection="1">
      <alignment horizontal="right" vertical="center"/>
      <protection locked="0"/>
    </xf>
    <xf numFmtId="0" fontId="6" fillId="0" borderId="81" xfId="4" applyFont="1" applyBorder="1" applyAlignment="1">
      <alignment horizontal="center" vertical="center"/>
    </xf>
    <xf numFmtId="0" fontId="6" fillId="0" borderId="83" xfId="4" applyFont="1" applyBorder="1" applyAlignment="1">
      <alignment horizontal="center" vertical="center"/>
    </xf>
    <xf numFmtId="180" fontId="6" fillId="0" borderId="120" xfId="4" applyNumberFormat="1" applyFont="1" applyBorder="1" applyAlignment="1">
      <alignment horizontal="center" vertical="center"/>
    </xf>
    <xf numFmtId="180" fontId="6" fillId="0" borderId="3" xfId="4" applyNumberFormat="1" applyFont="1" applyBorder="1" applyAlignment="1">
      <alignment horizontal="center" vertical="center"/>
    </xf>
    <xf numFmtId="0" fontId="5" fillId="0" borderId="81" xfId="4" applyFont="1" applyBorder="1" applyAlignment="1">
      <alignment horizontal="center" vertical="center"/>
    </xf>
    <xf numFmtId="0" fontId="5" fillId="0" borderId="83" xfId="4" applyFont="1" applyBorder="1" applyAlignment="1">
      <alignment horizontal="center" vertical="center"/>
    </xf>
    <xf numFmtId="0" fontId="5" fillId="0" borderId="82" xfId="4" applyFont="1" applyBorder="1" applyAlignment="1">
      <alignment horizontal="center" vertical="center"/>
    </xf>
    <xf numFmtId="0" fontId="6" fillId="0" borderId="0" xfId="4" applyFont="1" applyAlignment="1">
      <alignment horizontal="left" vertical="center" wrapText="1"/>
    </xf>
    <xf numFmtId="0" fontId="23" fillId="0" borderId="120" xfId="4" applyFont="1" applyBorder="1" applyAlignment="1">
      <alignment horizontal="center" vertical="center" wrapText="1"/>
    </xf>
    <xf numFmtId="0" fontId="23" fillId="0" borderId="3" xfId="4" applyFont="1" applyBorder="1" applyAlignment="1">
      <alignment horizontal="center" vertical="center" wrapText="1"/>
    </xf>
    <xf numFmtId="0" fontId="23" fillId="0" borderId="17" xfId="4" applyFont="1" applyBorder="1" applyAlignment="1">
      <alignment horizontal="center" vertical="center" wrapText="1"/>
    </xf>
    <xf numFmtId="0" fontId="6" fillId="0" borderId="37" xfId="4" applyFont="1" applyFill="1" applyBorder="1" applyAlignment="1">
      <alignment horizontal="center" vertical="center"/>
    </xf>
    <xf numFmtId="0" fontId="6" fillId="0" borderId="32" xfId="4" applyFont="1" applyFill="1" applyBorder="1" applyAlignment="1">
      <alignment horizontal="center" vertical="center"/>
    </xf>
    <xf numFmtId="0" fontId="6" fillId="0" borderId="120" xfId="4" applyFont="1" applyBorder="1" applyAlignment="1">
      <alignment horizontal="center" vertical="center" wrapText="1"/>
    </xf>
    <xf numFmtId="0" fontId="6" fillId="0" borderId="3" xfId="4" applyFont="1" applyBorder="1" applyAlignment="1">
      <alignment horizontal="center" vertical="center" wrapText="1"/>
    </xf>
    <xf numFmtId="0" fontId="6" fillId="0" borderId="17" xfId="4" applyFont="1" applyBorder="1" applyAlignment="1">
      <alignment horizontal="center" vertical="center" wrapText="1"/>
    </xf>
    <xf numFmtId="0" fontId="23" fillId="0" borderId="81" xfId="4" applyFont="1" applyBorder="1" applyAlignment="1">
      <alignment horizontal="center" vertical="center"/>
    </xf>
    <xf numFmtId="0" fontId="23" fillId="0" borderId="83" xfId="4" applyFont="1" applyBorder="1" applyAlignment="1">
      <alignment horizontal="center" vertical="center"/>
    </xf>
    <xf numFmtId="0" fontId="3" fillId="0" borderId="0" xfId="4" applyFont="1" applyBorder="1" applyAlignment="1">
      <alignment horizontal="right" vertical="center"/>
    </xf>
    <xf numFmtId="191" fontId="3" fillId="4" borderId="0" xfId="4" applyNumberFormat="1" applyFont="1" applyFill="1" applyAlignment="1">
      <alignment horizontal="center" vertical="center"/>
    </xf>
    <xf numFmtId="178" fontId="3" fillId="4" borderId="0" xfId="4" applyNumberFormat="1" applyFont="1" applyFill="1" applyAlignment="1">
      <alignment horizontal="center" vertical="center"/>
    </xf>
    <xf numFmtId="0" fontId="3" fillId="0" borderId="87" xfId="4" applyFont="1" applyBorder="1" applyAlignment="1">
      <alignment horizontal="center" vertical="center"/>
    </xf>
    <xf numFmtId="0" fontId="6" fillId="0" borderId="17" xfId="4" applyFont="1" applyBorder="1" applyAlignment="1">
      <alignment horizontal="center" vertical="center"/>
    </xf>
    <xf numFmtId="0" fontId="6" fillId="0" borderId="3" xfId="4" applyFont="1" applyBorder="1" applyAlignment="1">
      <alignment horizontal="center" vertical="center"/>
    </xf>
    <xf numFmtId="0" fontId="3" fillId="0" borderId="121" xfId="4" applyFont="1" applyBorder="1" applyAlignment="1">
      <alignment horizontal="right" vertical="center"/>
    </xf>
    <xf numFmtId="177" fontId="3" fillId="0" borderId="0" xfId="4" applyNumberFormat="1" applyFont="1" applyAlignment="1">
      <alignment horizontal="right" vertical="center"/>
    </xf>
    <xf numFmtId="177" fontId="6" fillId="0" borderId="118" xfId="4" applyNumberFormat="1" applyFont="1" applyBorder="1" applyAlignment="1">
      <alignment horizontal="center" vertical="center"/>
    </xf>
    <xf numFmtId="177" fontId="6" fillId="0" borderId="119" xfId="4" applyNumberFormat="1" applyFont="1" applyBorder="1" applyAlignment="1">
      <alignment horizontal="center" vertical="center"/>
    </xf>
    <xf numFmtId="0" fontId="23" fillId="0" borderId="20" xfId="4" applyFont="1" applyFill="1" applyBorder="1" applyAlignment="1">
      <alignment horizontal="center" vertical="center"/>
    </xf>
    <xf numFmtId="0" fontId="23" fillId="0" borderId="22" xfId="4" applyFont="1" applyFill="1" applyBorder="1" applyAlignment="1">
      <alignment horizontal="center" vertical="center"/>
    </xf>
    <xf numFmtId="0" fontId="23" fillId="0" borderId="24" xfId="4" applyFont="1" applyFill="1" applyBorder="1" applyAlignment="1">
      <alignment horizontal="center" vertical="center"/>
    </xf>
    <xf numFmtId="0" fontId="23" fillId="0" borderId="10" xfId="4" applyFont="1" applyFill="1" applyBorder="1" applyAlignment="1">
      <alignment horizontal="center" vertical="center"/>
    </xf>
    <xf numFmtId="0" fontId="23" fillId="0" borderId="118" xfId="4" applyFont="1" applyBorder="1" applyAlignment="1">
      <alignment horizontal="center" vertical="center"/>
    </xf>
    <xf numFmtId="0" fontId="23" fillId="0" borderId="119" xfId="4" applyFont="1" applyBorder="1" applyAlignment="1">
      <alignment horizontal="center" vertical="center"/>
    </xf>
    <xf numFmtId="0" fontId="5" fillId="0" borderId="115" xfId="4" applyFont="1" applyBorder="1" applyAlignment="1">
      <alignment horizontal="center" vertical="center"/>
    </xf>
    <xf numFmtId="0" fontId="5" fillId="0" borderId="116" xfId="4" applyFont="1" applyBorder="1" applyAlignment="1">
      <alignment horizontal="center" vertical="center"/>
    </xf>
    <xf numFmtId="0" fontId="5" fillId="0" borderId="117" xfId="4" applyFont="1" applyBorder="1" applyAlignment="1">
      <alignment horizontal="center" vertical="center"/>
    </xf>
    <xf numFmtId="0" fontId="5" fillId="0" borderId="2" xfId="4" applyFont="1" applyFill="1" applyBorder="1" applyAlignment="1">
      <alignment horizontal="center" vertical="center" shrinkToFit="1"/>
    </xf>
    <xf numFmtId="178" fontId="8" fillId="6" borderId="88" xfId="9" applyNumberFormat="1" applyFont="1" applyFill="1" applyBorder="1" applyAlignment="1">
      <alignment vertical="center"/>
    </xf>
    <xf numFmtId="178" fontId="8" fillId="6" borderId="2" xfId="9" applyNumberFormat="1" applyFont="1" applyFill="1" applyBorder="1" applyAlignment="1">
      <alignment vertical="center"/>
    </xf>
    <xf numFmtId="0" fontId="8" fillId="0" borderId="0" xfId="9" applyFont="1" applyBorder="1" applyAlignment="1">
      <alignment horizontal="center"/>
    </xf>
    <xf numFmtId="178" fontId="8" fillId="0" borderId="82" xfId="9" applyNumberFormat="1" applyFont="1" applyBorder="1"/>
    <xf numFmtId="3" fontId="8" fillId="6" borderId="0" xfId="9" applyNumberFormat="1" applyFont="1" applyFill="1" applyBorder="1" applyAlignment="1"/>
    <xf numFmtId="0" fontId="8" fillId="6" borderId="0" xfId="9" applyFont="1" applyFill="1" applyBorder="1" applyAlignment="1"/>
    <xf numFmtId="3" fontId="8" fillId="0" borderId="0" xfId="2" applyNumberFormat="1" applyFont="1" applyBorder="1" applyAlignment="1">
      <alignment shrinkToFit="1"/>
    </xf>
    <xf numFmtId="4" fontId="8" fillId="0" borderId="0" xfId="9" applyNumberFormat="1" applyFont="1"/>
    <xf numFmtId="194" fontId="8" fillId="6" borderId="0" xfId="9" applyNumberFormat="1" applyFont="1" applyFill="1" applyBorder="1"/>
    <xf numFmtId="3" fontId="8" fillId="0" borderId="0" xfId="9" applyNumberFormat="1" applyFont="1"/>
    <xf numFmtId="0" fontId="8" fillId="0" borderId="0" xfId="9" applyFont="1" applyBorder="1" applyAlignment="1">
      <alignment shrinkToFit="1"/>
    </xf>
    <xf numFmtId="0" fontId="8" fillId="0" borderId="2" xfId="9" applyFont="1" applyBorder="1" applyAlignment="1">
      <alignment horizontal="center"/>
    </xf>
    <xf numFmtId="0" fontId="8" fillId="0" borderId="0" xfId="9" applyFont="1" applyBorder="1" applyAlignment="1">
      <alignment vertical="center"/>
    </xf>
    <xf numFmtId="0" fontId="8" fillId="0" borderId="89" xfId="9" applyFont="1" applyBorder="1" applyAlignment="1">
      <alignment vertical="center"/>
    </xf>
    <xf numFmtId="0" fontId="8" fillId="0" borderId="8" xfId="9" applyFont="1" applyBorder="1" applyAlignment="1">
      <alignment vertical="center"/>
    </xf>
    <xf numFmtId="177" fontId="8" fillId="0" borderId="0" xfId="9" applyNumberFormat="1" applyFont="1" applyBorder="1" applyAlignment="1"/>
    <xf numFmtId="0" fontId="8" fillId="6" borderId="2" xfId="9" applyFont="1" applyFill="1" applyBorder="1"/>
    <xf numFmtId="0" fontId="8" fillId="0" borderId="0" xfId="9" quotePrefix="1" applyNumberFormat="1" applyFont="1" applyBorder="1" applyAlignment="1">
      <alignment horizontal="center"/>
    </xf>
    <xf numFmtId="0" fontId="8" fillId="0" borderId="0" xfId="9" applyNumberFormat="1" applyFont="1" applyBorder="1" applyAlignment="1">
      <alignment horizontal="center"/>
    </xf>
    <xf numFmtId="185" fontId="8" fillId="6" borderId="2" xfId="9" applyNumberFormat="1" applyFont="1" applyFill="1" applyBorder="1"/>
    <xf numFmtId="0" fontId="8" fillId="0" borderId="2" xfId="9" applyFont="1" applyBorder="1" applyAlignment="1">
      <alignment vertical="center"/>
    </xf>
    <xf numFmtId="0" fontId="8" fillId="6" borderId="0" xfId="9" applyFont="1" applyFill="1" applyBorder="1"/>
    <xf numFmtId="185" fontId="8" fillId="9" borderId="2" xfId="9" applyNumberFormat="1" applyFont="1" applyFill="1" applyBorder="1" applyAlignment="1"/>
    <xf numFmtId="185" fontId="8" fillId="9" borderId="2" xfId="9" applyNumberFormat="1" applyFont="1" applyFill="1" applyBorder="1"/>
    <xf numFmtId="0" fontId="6" fillId="0" borderId="20" xfId="4" applyFont="1" applyFill="1" applyBorder="1" applyAlignment="1">
      <alignment horizontal="center" vertical="center" shrinkToFit="1"/>
    </xf>
    <xf numFmtId="0" fontId="6" fillId="0" borderId="22" xfId="4" applyFont="1" applyFill="1" applyBorder="1" applyAlignment="1">
      <alignment horizontal="center" vertical="center" shrinkToFit="1"/>
    </xf>
    <xf numFmtId="0" fontId="6" fillId="0" borderId="47" xfId="4" applyFont="1" applyBorder="1" applyAlignment="1">
      <alignment horizontal="center" vertical="center"/>
    </xf>
    <xf numFmtId="0" fontId="6" fillId="0" borderId="48" xfId="4" applyFont="1" applyBorder="1" applyAlignment="1">
      <alignment horizontal="center" vertical="center"/>
    </xf>
    <xf numFmtId="0" fontId="6" fillId="0" borderId="0" xfId="4" applyFont="1" applyFill="1" applyBorder="1" applyAlignment="1">
      <alignment horizontal="center" vertical="center"/>
    </xf>
    <xf numFmtId="0" fontId="6" fillId="0" borderId="0" xfId="4" applyFont="1" applyFill="1" applyBorder="1" applyAlignment="1">
      <alignment horizontal="center" vertical="center" shrinkToFit="1"/>
    </xf>
    <xf numFmtId="176" fontId="6" fillId="0" borderId="15" xfId="4" applyNumberFormat="1" applyFont="1" applyBorder="1" applyAlignment="1">
      <alignment horizontal="center" vertical="center" shrinkToFit="1"/>
    </xf>
    <xf numFmtId="176" fontId="6" fillId="0" borderId="8" xfId="4" applyNumberFormat="1" applyFont="1" applyBorder="1" applyAlignment="1">
      <alignment horizontal="center" vertical="center" shrinkToFit="1"/>
    </xf>
    <xf numFmtId="0" fontId="6" fillId="0" borderId="119" xfId="4" applyFont="1" applyBorder="1" applyAlignment="1">
      <alignment horizontal="center" vertical="center" wrapText="1"/>
    </xf>
    <xf numFmtId="0" fontId="6" fillId="0" borderId="12" xfId="4" applyFont="1" applyBorder="1" applyAlignment="1">
      <alignment horizontal="center" vertical="center" wrapText="1"/>
    </xf>
    <xf numFmtId="0" fontId="6" fillId="0" borderId="115" xfId="4" applyFont="1" applyBorder="1" applyAlignment="1">
      <alignment horizontal="center" vertical="center" wrapText="1" shrinkToFit="1"/>
    </xf>
    <xf numFmtId="0" fontId="6" fillId="0" borderId="116" xfId="4" applyFont="1" applyBorder="1" applyAlignment="1">
      <alignment horizontal="center" vertical="center" wrapText="1" shrinkToFit="1"/>
    </xf>
    <xf numFmtId="0" fontId="8" fillId="0" borderId="0" xfId="4" applyFont="1" applyBorder="1" applyAlignment="1">
      <alignment horizontal="right"/>
    </xf>
    <xf numFmtId="176" fontId="6" fillId="0" borderId="115" xfId="4" applyNumberFormat="1" applyFont="1" applyBorder="1" applyAlignment="1">
      <alignment horizontal="center" vertical="center"/>
    </xf>
    <xf numFmtId="176" fontId="6" fillId="0" borderId="118" xfId="4" applyNumberFormat="1" applyFont="1" applyBorder="1" applyAlignment="1">
      <alignment horizontal="center" vertical="center" shrinkToFit="1"/>
    </xf>
    <xf numFmtId="0" fontId="6" fillId="0" borderId="116" xfId="4" applyFont="1" applyBorder="1" applyAlignment="1">
      <alignment horizontal="center" vertical="center" wrapText="1"/>
    </xf>
    <xf numFmtId="0" fontId="6" fillId="0" borderId="87" xfId="4" applyFont="1" applyBorder="1" applyAlignment="1">
      <alignment horizontal="center" vertical="center"/>
    </xf>
    <xf numFmtId="0" fontId="8" fillId="0" borderId="0" xfId="4" applyFont="1" applyBorder="1" applyAlignment="1">
      <alignment horizontal="center"/>
    </xf>
    <xf numFmtId="176" fontId="6" fillId="0" borderId="118" xfId="4" applyNumberFormat="1" applyFont="1" applyBorder="1" applyAlignment="1">
      <alignment horizontal="center" vertical="center"/>
    </xf>
    <xf numFmtId="176" fontId="6" fillId="0" borderId="15" xfId="4" applyNumberFormat="1" applyFont="1" applyBorder="1" applyAlignment="1">
      <alignment horizontal="center" vertical="center"/>
    </xf>
    <xf numFmtId="0" fontId="6" fillId="0" borderId="13" xfId="4" applyFont="1" applyBorder="1" applyAlignment="1">
      <alignment horizontal="center" vertical="center"/>
    </xf>
    <xf numFmtId="0" fontId="6" fillId="0" borderId="120" xfId="4" applyFont="1" applyBorder="1" applyAlignment="1">
      <alignment horizontal="center" vertical="center"/>
    </xf>
    <xf numFmtId="0" fontId="6" fillId="0" borderId="87" xfId="4" applyFont="1" applyBorder="1" applyAlignment="1">
      <alignment horizontal="center" vertical="center" wrapText="1" shrinkToFit="1"/>
    </xf>
    <xf numFmtId="176" fontId="6" fillId="0" borderId="115" xfId="4" applyNumberFormat="1" applyFont="1" applyBorder="1" applyAlignment="1">
      <alignment horizontal="center" vertical="center" shrinkToFit="1"/>
    </xf>
    <xf numFmtId="0" fontId="6" fillId="0" borderId="13" xfId="4" applyFont="1" applyBorder="1" applyAlignment="1">
      <alignment horizontal="center" vertical="center" wrapText="1"/>
    </xf>
    <xf numFmtId="0" fontId="11" fillId="0" borderId="119" xfId="4" applyFont="1" applyBorder="1" applyAlignment="1">
      <alignment horizontal="center" vertical="center" wrapText="1" shrinkToFit="1"/>
    </xf>
    <xf numFmtId="0" fontId="11" fillId="0" borderId="13" xfId="4" applyFont="1" applyBorder="1" applyAlignment="1">
      <alignment horizontal="center" vertical="center" wrapText="1" shrinkToFit="1"/>
    </xf>
    <xf numFmtId="0" fontId="11" fillId="0" borderId="12" xfId="4" applyFont="1" applyBorder="1" applyAlignment="1">
      <alignment horizontal="center" vertical="center" wrapText="1" shrinkToFit="1"/>
    </xf>
    <xf numFmtId="0" fontId="11" fillId="0" borderId="120" xfId="4" applyFont="1" applyBorder="1" applyAlignment="1">
      <alignment horizontal="center" vertical="center" wrapText="1" shrinkToFit="1"/>
    </xf>
    <xf numFmtId="0" fontId="11" fillId="0" borderId="3" xfId="4" applyFont="1" applyBorder="1" applyAlignment="1">
      <alignment horizontal="center" vertical="center" wrapText="1" shrinkToFit="1"/>
    </xf>
    <xf numFmtId="0" fontId="11" fillId="0" borderId="17" xfId="4" applyFont="1" applyBorder="1" applyAlignment="1">
      <alignment horizontal="center" vertical="center" wrapText="1" shrinkToFit="1"/>
    </xf>
    <xf numFmtId="176" fontId="6" fillId="0" borderId="8" xfId="4" applyNumberFormat="1" applyFont="1" applyBorder="1" applyAlignment="1">
      <alignment horizontal="center" vertical="center"/>
    </xf>
    <xf numFmtId="0" fontId="1" fillId="0" borderId="15" xfId="0" applyFont="1" applyBorder="1"/>
    <xf numFmtId="0" fontId="1" fillId="0" borderId="13" xfId="0" applyFont="1" applyBorder="1"/>
    <xf numFmtId="176" fontId="6" fillId="0" borderId="120" xfId="4" applyNumberFormat="1" applyFont="1" applyBorder="1" applyAlignment="1">
      <alignment horizontal="center" vertical="center"/>
    </xf>
    <xf numFmtId="0" fontId="11" fillId="0" borderId="117" xfId="4" applyFont="1" applyBorder="1" applyAlignment="1">
      <alignment horizontal="center" vertical="center" wrapText="1" shrinkToFit="1"/>
    </xf>
    <xf numFmtId="0" fontId="6" fillId="0" borderId="49" xfId="4" applyFont="1" applyBorder="1" applyAlignment="1">
      <alignment horizontal="center" vertical="center"/>
    </xf>
    <xf numFmtId="0" fontId="6" fillId="0" borderId="115" xfId="4" applyFont="1" applyBorder="1" applyAlignment="1">
      <alignment horizontal="left" vertical="center"/>
    </xf>
    <xf numFmtId="0" fontId="6" fillId="0" borderId="117" xfId="4" applyFont="1" applyBorder="1" applyAlignment="1">
      <alignment horizontal="left" vertical="center"/>
    </xf>
    <xf numFmtId="0" fontId="6" fillId="0" borderId="116" xfId="4" applyFont="1" applyBorder="1" applyAlignment="1">
      <alignment horizontal="left" vertical="center"/>
    </xf>
    <xf numFmtId="194" fontId="8" fillId="0" borderId="0" xfId="3" applyNumberFormat="1" applyFont="1" applyBorder="1" applyAlignment="1">
      <alignment horizontal="right"/>
    </xf>
    <xf numFmtId="0" fontId="6" fillId="0" borderId="115" xfId="4" applyFont="1" applyBorder="1" applyAlignment="1">
      <alignment horizontal="left" vertical="center" wrapText="1" shrinkToFit="1"/>
    </xf>
    <xf numFmtId="0" fontId="6" fillId="0" borderId="117" xfId="4" applyFont="1" applyBorder="1" applyAlignment="1">
      <alignment horizontal="left" vertical="center" wrapText="1" shrinkToFit="1"/>
    </xf>
    <xf numFmtId="0" fontId="6" fillId="0" borderId="116" xfId="4" applyFont="1" applyBorder="1" applyAlignment="1">
      <alignment horizontal="left" vertical="center" wrapText="1" shrinkToFit="1"/>
    </xf>
    <xf numFmtId="0" fontId="6" fillId="0" borderId="121" xfId="4" applyFont="1" applyBorder="1" applyAlignment="1">
      <alignment horizontal="center" vertical="center"/>
    </xf>
    <xf numFmtId="0" fontId="3" fillId="0" borderId="0" xfId="4" applyFont="1" applyBorder="1" applyAlignment="1">
      <alignment horizontal="center" vertical="center" wrapText="1"/>
    </xf>
    <xf numFmtId="176" fontId="6" fillId="0" borderId="121" xfId="4" applyNumberFormat="1" applyFont="1" applyBorder="1" applyAlignment="1">
      <alignment horizontal="center" vertical="center"/>
    </xf>
    <xf numFmtId="176" fontId="6" fillId="0" borderId="119" xfId="4" applyNumberFormat="1"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xf>
    <xf numFmtId="0" fontId="0" fillId="0" borderId="13" xfId="0" applyFont="1" applyBorder="1" applyAlignment="1">
      <alignment horizontal="center"/>
    </xf>
    <xf numFmtId="0" fontId="0" fillId="0" borderId="2" xfId="0" applyFont="1" applyBorder="1" applyAlignment="1">
      <alignment horizontal="right"/>
    </xf>
    <xf numFmtId="0" fontId="0" fillId="0" borderId="118" xfId="0" applyFont="1" applyBorder="1" applyAlignment="1">
      <alignment horizontal="center"/>
    </xf>
    <xf numFmtId="0" fontId="0" fillId="0" borderId="121" xfId="0" applyFont="1" applyBorder="1" applyAlignment="1">
      <alignment horizontal="center"/>
    </xf>
    <xf numFmtId="0" fontId="0" fillId="0" borderId="119" xfId="0" applyFont="1" applyBorder="1" applyAlignment="1">
      <alignment horizontal="center"/>
    </xf>
    <xf numFmtId="0" fontId="0" fillId="0" borderId="118" xfId="0" applyFont="1" applyBorder="1" applyAlignment="1">
      <alignment horizontal="center" wrapText="1" shrinkToFit="1"/>
    </xf>
    <xf numFmtId="0" fontId="0" fillId="0" borderId="121" xfId="0" applyFont="1" applyBorder="1" applyAlignment="1">
      <alignment horizontal="center" wrapText="1" shrinkToFit="1"/>
    </xf>
    <xf numFmtId="0" fontId="0" fillId="0" borderId="119" xfId="0" applyFont="1" applyBorder="1" applyAlignment="1">
      <alignment horizontal="center" wrapText="1" shrinkToFit="1"/>
    </xf>
    <xf numFmtId="0" fontId="0" fillId="0" borderId="8" xfId="0" applyFont="1" applyBorder="1" applyAlignment="1">
      <alignment horizontal="right"/>
    </xf>
    <xf numFmtId="0" fontId="0" fillId="0" borderId="12" xfId="0" applyFont="1" applyBorder="1" applyAlignment="1">
      <alignment horizontal="right"/>
    </xf>
    <xf numFmtId="38" fontId="0" fillId="5" borderId="118" xfId="1" applyFont="1" applyFill="1" applyBorder="1" applyAlignment="1">
      <alignment horizontal="right"/>
    </xf>
    <xf numFmtId="38" fontId="0" fillId="5" borderId="121" xfId="1" applyFont="1" applyFill="1" applyBorder="1" applyAlignment="1">
      <alignment horizontal="right"/>
    </xf>
    <xf numFmtId="38" fontId="0" fillId="5" borderId="119" xfId="1" applyFont="1" applyFill="1" applyBorder="1" applyAlignment="1">
      <alignment horizontal="right"/>
    </xf>
    <xf numFmtId="38" fontId="0" fillId="5" borderId="8" xfId="1" applyFont="1" applyFill="1" applyBorder="1" applyAlignment="1">
      <alignment horizontal="right"/>
    </xf>
    <xf numFmtId="38" fontId="0" fillId="5" borderId="2" xfId="1" applyFont="1" applyFill="1" applyBorder="1" applyAlignment="1">
      <alignment horizontal="right"/>
    </xf>
    <xf numFmtId="38" fontId="0" fillId="5" borderId="12" xfId="1" applyFont="1" applyFill="1" applyBorder="1" applyAlignment="1">
      <alignment horizontal="right"/>
    </xf>
    <xf numFmtId="38" fontId="0" fillId="5" borderId="52" xfId="1" applyFont="1" applyFill="1" applyBorder="1" applyAlignment="1">
      <alignment horizontal="right"/>
    </xf>
    <xf numFmtId="38" fontId="0" fillId="5" borderId="53" xfId="1" applyFont="1" applyFill="1" applyBorder="1" applyAlignment="1">
      <alignment horizontal="right"/>
    </xf>
    <xf numFmtId="38" fontId="0" fillId="5" borderId="54" xfId="1" applyFont="1" applyFill="1" applyBorder="1" applyAlignment="1">
      <alignment horizontal="right"/>
    </xf>
    <xf numFmtId="0" fontId="0" fillId="0" borderId="115" xfId="0" applyFont="1" applyBorder="1" applyAlignment="1">
      <alignment horizontal="right"/>
    </xf>
    <xf numFmtId="0" fontId="0" fillId="0" borderId="117" xfId="0" applyFont="1" applyBorder="1" applyAlignment="1">
      <alignment horizontal="right"/>
    </xf>
    <xf numFmtId="0" fontId="0" fillId="0" borderId="122" xfId="0" applyFont="1" applyBorder="1" applyAlignment="1">
      <alignment horizontal="right"/>
    </xf>
    <xf numFmtId="38" fontId="0" fillId="4" borderId="50" xfId="1" applyFont="1" applyFill="1" applyBorder="1" applyAlignment="1">
      <alignment horizontal="right"/>
    </xf>
    <xf numFmtId="38" fontId="0" fillId="4" borderId="51" xfId="1" applyFont="1" applyFill="1" applyBorder="1" applyAlignment="1">
      <alignment horizontal="right"/>
    </xf>
    <xf numFmtId="38" fontId="0" fillId="4" borderId="33" xfId="1" applyFont="1" applyFill="1" applyBorder="1" applyAlignment="1">
      <alignment horizontal="right"/>
    </xf>
    <xf numFmtId="0" fontId="0" fillId="0" borderId="0" xfId="0" applyFont="1" applyAlignment="1">
      <alignment horizontal="left" shrinkToFit="1"/>
    </xf>
    <xf numFmtId="0" fontId="0" fillId="0" borderId="0" xfId="0" applyFont="1" applyAlignment="1">
      <alignment shrinkToFit="1"/>
    </xf>
    <xf numFmtId="0" fontId="18" fillId="0" borderId="47" xfId="4" applyFont="1" applyBorder="1" applyAlignment="1">
      <alignment horizontal="center" vertical="center"/>
    </xf>
    <xf numFmtId="0" fontId="18" fillId="0" borderId="48" xfId="4" applyFont="1" applyBorder="1" applyAlignment="1">
      <alignment horizontal="center" vertical="center"/>
    </xf>
    <xf numFmtId="0" fontId="3" fillId="0" borderId="0" xfId="4" applyFont="1" applyAlignment="1">
      <alignment horizontal="left" vertical="top" wrapText="1"/>
    </xf>
    <xf numFmtId="0" fontId="3" fillId="0" borderId="13" xfId="4" applyFont="1" applyBorder="1" applyAlignment="1">
      <alignment horizontal="left" vertical="top" wrapText="1"/>
    </xf>
    <xf numFmtId="0" fontId="3" fillId="0" borderId="0" xfId="4" applyFont="1" applyAlignment="1">
      <alignment horizontal="right" vertical="center" wrapText="1"/>
    </xf>
    <xf numFmtId="0" fontId="3" fillId="0" borderId="13" xfId="4" applyFont="1" applyBorder="1" applyAlignment="1">
      <alignment horizontal="right" vertical="center" wrapText="1"/>
    </xf>
    <xf numFmtId="0" fontId="3" fillId="0" borderId="0" xfId="4" applyFont="1" applyAlignment="1">
      <alignment horizontal="center" vertical="center"/>
    </xf>
    <xf numFmtId="0" fontId="5" fillId="0" borderId="0" xfId="4" applyFont="1" applyAlignment="1">
      <alignment horizontal="left" vertical="center" shrinkToFit="1"/>
    </xf>
    <xf numFmtId="0" fontId="5" fillId="0" borderId="13" xfId="4" applyFont="1" applyBorder="1" applyAlignment="1">
      <alignment horizontal="left" vertical="center" shrinkToFit="1"/>
    </xf>
    <xf numFmtId="0" fontId="3" fillId="0" borderId="0" xfId="4" applyFont="1" applyAlignment="1">
      <alignment vertical="center" wrapText="1"/>
    </xf>
    <xf numFmtId="0" fontId="0" fillId="0" borderId="0" xfId="0" applyAlignment="1">
      <alignment vertical="center" wrapText="1"/>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19" xfId="4" applyFont="1" applyBorder="1" applyAlignment="1">
      <alignment horizontal="center" vertical="center"/>
    </xf>
    <xf numFmtId="0" fontId="3" fillId="0" borderId="2" xfId="4" applyFont="1" applyBorder="1" applyAlignment="1">
      <alignment horizontal="center" vertical="center" shrinkToFit="1"/>
    </xf>
    <xf numFmtId="0" fontId="0" fillId="0" borderId="0" xfId="0" applyAlignment="1">
      <alignment horizontal="left" vertical="center" wrapText="1"/>
    </xf>
    <xf numFmtId="176" fontId="12" fillId="0" borderId="89" xfId="4" applyNumberFormat="1" applyFont="1" applyBorder="1" applyAlignment="1">
      <alignment horizontal="center" vertical="center"/>
    </xf>
    <xf numFmtId="176" fontId="12" fillId="0" borderId="8" xfId="4" applyNumberFormat="1" applyFont="1" applyBorder="1" applyAlignment="1">
      <alignment horizontal="center" vertical="center"/>
    </xf>
    <xf numFmtId="0" fontId="12" fillId="0" borderId="4" xfId="4" applyFont="1" applyBorder="1" applyAlignment="1">
      <alignment horizontal="left" vertical="center"/>
    </xf>
    <xf numFmtId="0" fontId="12" fillId="0" borderId="12" xfId="4" applyFont="1" applyBorder="1" applyAlignment="1">
      <alignment horizontal="left" vertical="center"/>
    </xf>
    <xf numFmtId="0" fontId="6" fillId="0" borderId="5" xfId="4" applyFont="1" applyBorder="1" applyAlignment="1">
      <alignment horizontal="left" vertical="center" shrinkToFit="1"/>
    </xf>
    <xf numFmtId="0" fontId="6" fillId="0" borderId="6" xfId="4" applyFont="1" applyBorder="1" applyAlignment="1">
      <alignment horizontal="left" vertical="center" shrinkToFit="1"/>
    </xf>
    <xf numFmtId="176" fontId="12" fillId="0" borderId="26" xfId="4" applyNumberFormat="1" applyFont="1" applyBorder="1" applyAlignment="1">
      <alignment horizontal="center" vertical="center"/>
    </xf>
    <xf numFmtId="0" fontId="12" fillId="0" borderId="4" xfId="4" applyFont="1" applyBorder="1">
      <alignment vertical="center"/>
    </xf>
    <xf numFmtId="0" fontId="12" fillId="0" borderId="12" xfId="4" applyFont="1" applyBorder="1">
      <alignment vertical="center"/>
    </xf>
    <xf numFmtId="0" fontId="6" fillId="0" borderId="4" xfId="4" applyFont="1" applyBorder="1" applyAlignment="1">
      <alignment vertical="center"/>
    </xf>
    <xf numFmtId="0" fontId="0" fillId="0" borderId="12" xfId="0" applyBorder="1" applyAlignment="1">
      <alignment vertical="center"/>
    </xf>
    <xf numFmtId="0" fontId="6" fillId="0" borderId="15" xfId="4" applyFont="1" applyBorder="1" applyAlignment="1">
      <alignment vertical="center"/>
    </xf>
    <xf numFmtId="0" fontId="0" fillId="0" borderId="15" xfId="0" applyBorder="1" applyAlignment="1">
      <alignment vertical="center"/>
    </xf>
    <xf numFmtId="176" fontId="6" fillId="0" borderId="26" xfId="4" applyNumberFormat="1" applyFont="1" applyBorder="1" applyAlignment="1">
      <alignment horizontal="center" vertical="center"/>
    </xf>
    <xf numFmtId="0" fontId="6" fillId="0" borderId="4" xfId="4" applyFont="1" applyBorder="1" applyAlignment="1">
      <alignment horizontal="left" vertical="center"/>
    </xf>
    <xf numFmtId="0" fontId="6" fillId="0" borderId="12" xfId="4" applyFont="1" applyBorder="1" applyAlignment="1">
      <alignment horizontal="left" vertical="center"/>
    </xf>
    <xf numFmtId="0" fontId="6" fillId="0" borderId="15" xfId="4" applyFont="1" applyBorder="1" applyAlignment="1">
      <alignment horizontal="center" vertical="center"/>
    </xf>
    <xf numFmtId="0" fontId="3" fillId="0" borderId="30" xfId="4" applyFont="1" applyBorder="1" applyAlignment="1">
      <alignment horizontal="center" vertical="center"/>
    </xf>
    <xf numFmtId="0" fontId="3" fillId="0" borderId="40" xfId="4" applyFont="1" applyBorder="1" applyAlignment="1">
      <alignment horizontal="center" vertical="center"/>
    </xf>
    <xf numFmtId="0" fontId="12" fillId="0" borderId="4" xfId="4" applyFont="1" applyBorder="1" applyAlignment="1">
      <alignment vertical="center"/>
    </xf>
    <xf numFmtId="0" fontId="12" fillId="0" borderId="12" xfId="4" applyFont="1" applyBorder="1" applyAlignment="1">
      <alignment vertical="center"/>
    </xf>
    <xf numFmtId="0" fontId="0" fillId="0" borderId="8" xfId="0" applyBorder="1" applyAlignment="1">
      <alignment horizontal="center" vertical="center"/>
    </xf>
    <xf numFmtId="0" fontId="6" fillId="0" borderId="12" xfId="4" applyFont="1" applyBorder="1" applyAlignment="1">
      <alignment vertical="center"/>
    </xf>
    <xf numFmtId="0" fontId="21" fillId="0" borderId="30" xfId="4" applyFont="1" applyBorder="1" applyAlignment="1">
      <alignment horizontal="center" vertical="center"/>
    </xf>
    <xf numFmtId="0" fontId="21" fillId="0" borderId="40" xfId="4" applyFont="1" applyBorder="1" applyAlignment="1">
      <alignment horizontal="center" vertical="center"/>
    </xf>
    <xf numFmtId="0" fontId="6" fillId="0" borderId="30" xfId="4" applyFont="1" applyFill="1" applyBorder="1" applyAlignment="1">
      <alignment horizontal="center" vertical="center"/>
    </xf>
    <xf numFmtId="0" fontId="6" fillId="0" borderId="40" xfId="4" applyFont="1" applyFill="1" applyBorder="1" applyAlignment="1">
      <alignment horizontal="center" vertical="center"/>
    </xf>
    <xf numFmtId="0" fontId="6" fillId="0" borderId="15" xfId="4" applyFont="1" applyBorder="1">
      <alignment vertical="center"/>
    </xf>
    <xf numFmtId="0" fontId="18" fillId="0" borderId="20" xfId="4" applyFont="1" applyFill="1" applyBorder="1" applyAlignment="1">
      <alignment horizontal="center" vertical="center" shrinkToFit="1"/>
    </xf>
    <xf numFmtId="0" fontId="18" fillId="0" borderId="22" xfId="4" applyFont="1" applyFill="1" applyBorder="1" applyAlignment="1">
      <alignment horizontal="center" vertical="center" shrinkToFit="1"/>
    </xf>
    <xf numFmtId="0" fontId="21" fillId="0" borderId="41" xfId="4" applyFont="1" applyBorder="1" applyAlignment="1">
      <alignment horizontal="center" vertical="center"/>
    </xf>
    <xf numFmtId="0" fontId="21" fillId="0" borderId="42" xfId="4" applyFont="1" applyBorder="1" applyAlignment="1">
      <alignment horizontal="center" vertical="center"/>
    </xf>
    <xf numFmtId="0" fontId="21" fillId="0" borderId="43" xfId="4" applyFont="1" applyBorder="1" applyAlignment="1">
      <alignment horizontal="center" vertical="center"/>
    </xf>
    <xf numFmtId="0" fontId="21" fillId="0" borderId="44" xfId="4" applyFont="1" applyBorder="1" applyAlignment="1">
      <alignment horizontal="center" vertical="center"/>
    </xf>
    <xf numFmtId="0" fontId="21" fillId="0" borderId="45" xfId="4" applyFont="1" applyBorder="1" applyAlignment="1">
      <alignment horizontal="center" vertical="center"/>
    </xf>
    <xf numFmtId="0" fontId="21" fillId="0" borderId="46" xfId="4" applyFont="1" applyBorder="1" applyAlignment="1">
      <alignment horizontal="center" vertical="center"/>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18" fillId="0" borderId="15" xfId="4" applyFont="1" applyBorder="1" applyAlignment="1">
      <alignment horizontal="center" vertical="center"/>
    </xf>
    <xf numFmtId="0" fontId="18" fillId="0" borderId="18" xfId="4" applyFont="1" applyFill="1" applyBorder="1" applyAlignment="1">
      <alignment horizontal="center" vertical="center"/>
    </xf>
    <xf numFmtId="0" fontId="18" fillId="0" borderId="41" xfId="4" applyFont="1" applyBorder="1" applyAlignment="1">
      <alignment horizontal="center" vertical="center"/>
    </xf>
    <xf numFmtId="0" fontId="18" fillId="0" borderId="42" xfId="4" applyFont="1" applyBorder="1" applyAlignment="1">
      <alignment horizontal="center" vertical="center"/>
    </xf>
    <xf numFmtId="0" fontId="18" fillId="0" borderId="43" xfId="4" applyFont="1" applyBorder="1" applyAlignment="1">
      <alignment horizontal="center" vertical="center"/>
    </xf>
    <xf numFmtId="0" fontId="18" fillId="0" borderId="44" xfId="4" applyFont="1" applyBorder="1" applyAlignment="1">
      <alignment horizontal="center" vertical="center"/>
    </xf>
    <xf numFmtId="0" fontId="18" fillId="0" borderId="45" xfId="4" applyFont="1" applyBorder="1" applyAlignment="1">
      <alignment horizontal="center" vertical="center"/>
    </xf>
    <xf numFmtId="0" fontId="18" fillId="0" borderId="46" xfId="4" applyFont="1" applyBorder="1" applyAlignment="1">
      <alignment horizontal="center" vertical="center"/>
    </xf>
    <xf numFmtId="0" fontId="18" fillId="0" borderId="81" xfId="4" applyFont="1" applyBorder="1" applyAlignment="1">
      <alignment horizontal="center" vertical="center"/>
    </xf>
    <xf numFmtId="0" fontId="18" fillId="0" borderId="83" xfId="4" applyFont="1" applyBorder="1" applyAlignment="1">
      <alignment horizontal="center" vertical="center"/>
    </xf>
    <xf numFmtId="0" fontId="21" fillId="0" borderId="19" xfId="4" applyFont="1" applyBorder="1" applyAlignment="1">
      <alignment horizontal="center" vertical="center"/>
    </xf>
    <xf numFmtId="0" fontId="21" fillId="0" borderId="2" xfId="4" applyFont="1" applyBorder="1" applyAlignment="1">
      <alignment horizontal="center" vertical="center" shrinkToFit="1"/>
    </xf>
    <xf numFmtId="0" fontId="23" fillId="0" borderId="8" xfId="4" applyFont="1" applyBorder="1" applyAlignment="1">
      <alignment horizontal="center" vertical="center"/>
    </xf>
    <xf numFmtId="0" fontId="23" fillId="0" borderId="12" xfId="4" applyFont="1" applyBorder="1" applyAlignment="1">
      <alignment horizontal="center" vertical="center"/>
    </xf>
    <xf numFmtId="0" fontId="6" fillId="0" borderId="55" xfId="4" applyFont="1" applyBorder="1" applyAlignment="1">
      <alignment horizontal="center" vertical="center"/>
    </xf>
    <xf numFmtId="0" fontId="6" fillId="0" borderId="56" xfId="4" applyFont="1" applyBorder="1" applyAlignment="1">
      <alignment horizontal="center" vertical="center"/>
    </xf>
    <xf numFmtId="0" fontId="6" fillId="0" borderId="89" xfId="4" applyFont="1" applyBorder="1" applyAlignment="1">
      <alignment horizontal="center" vertical="center"/>
    </xf>
    <xf numFmtId="0" fontId="6" fillId="0" borderId="90" xfId="4" applyFont="1" applyBorder="1" applyAlignment="1">
      <alignment horizontal="center" vertical="center"/>
    </xf>
    <xf numFmtId="0" fontId="6" fillId="0" borderId="8" xfId="4" applyFont="1" applyBorder="1" applyAlignment="1">
      <alignment horizontal="center" vertical="center" shrinkToFit="1"/>
    </xf>
    <xf numFmtId="0" fontId="6" fillId="0" borderId="12" xfId="4" applyFont="1" applyBorder="1" applyAlignment="1">
      <alignment horizontal="center" vertical="center" shrinkToFit="1"/>
    </xf>
    <xf numFmtId="0" fontId="5" fillId="0" borderId="81" xfId="4" applyFont="1" applyBorder="1" applyAlignment="1">
      <alignment horizontal="center" vertical="center" shrinkToFit="1"/>
    </xf>
    <xf numFmtId="0" fontId="5" fillId="0" borderId="82" xfId="4" applyFont="1" applyBorder="1" applyAlignment="1">
      <alignment horizontal="center" vertical="center" shrinkToFit="1"/>
    </xf>
    <xf numFmtId="0" fontId="5" fillId="0" borderId="83" xfId="4" applyFont="1" applyBorder="1" applyAlignment="1">
      <alignment horizontal="center" vertical="center" shrinkToFit="1"/>
    </xf>
    <xf numFmtId="180" fontId="23" fillId="0" borderId="120" xfId="4" applyNumberFormat="1" applyFont="1" applyBorder="1" applyAlignment="1">
      <alignment horizontal="center" vertical="center" wrapText="1"/>
    </xf>
    <xf numFmtId="180" fontId="23" fillId="0" borderId="3" xfId="4" applyNumberFormat="1" applyFont="1" applyBorder="1" applyAlignment="1">
      <alignment horizontal="center" vertical="center" wrapText="1"/>
    </xf>
    <xf numFmtId="185" fontId="37" fillId="0" borderId="120" xfId="4" applyNumberFormat="1" applyFont="1" applyBorder="1" applyAlignment="1">
      <alignment horizontal="left" vertical="center" wrapText="1" shrinkToFit="1"/>
    </xf>
    <xf numFmtId="185" fontId="37" fillId="0" borderId="3" xfId="4" applyNumberFormat="1" applyFont="1" applyBorder="1" applyAlignment="1">
      <alignment horizontal="left" vertical="center" wrapText="1" shrinkToFit="1"/>
    </xf>
    <xf numFmtId="176" fontId="23" fillId="0" borderId="30" xfId="4" applyNumberFormat="1" applyFont="1" applyBorder="1" applyAlignment="1">
      <alignment horizontal="center" vertical="center"/>
    </xf>
    <xf numFmtId="176" fontId="23" fillId="0" borderId="40" xfId="4" applyNumberFormat="1" applyFont="1" applyBorder="1" applyAlignment="1">
      <alignment horizontal="center" vertical="center"/>
    </xf>
    <xf numFmtId="178" fontId="23" fillId="0" borderId="87" xfId="4" applyNumberFormat="1" applyFont="1" applyFill="1" applyBorder="1" applyAlignment="1">
      <alignment horizontal="center" vertical="center" shrinkToFit="1"/>
    </xf>
    <xf numFmtId="0" fontId="23" fillId="0" borderId="89" xfId="4" applyFont="1" applyBorder="1" applyAlignment="1">
      <alignment horizontal="center" vertical="center"/>
    </xf>
    <xf numFmtId="0" fontId="23" fillId="0" borderId="90" xfId="4" applyFont="1" applyBorder="1" applyAlignment="1">
      <alignment horizontal="center" vertical="center"/>
    </xf>
    <xf numFmtId="185" fontId="23" fillId="0" borderId="118" xfId="4" applyNumberFormat="1" applyFont="1" applyBorder="1" applyAlignment="1">
      <alignment horizontal="center" vertical="center"/>
    </xf>
    <xf numFmtId="185" fontId="23" fillId="0" borderId="119" xfId="4" applyNumberFormat="1" applyFont="1" applyBorder="1" applyAlignment="1">
      <alignment horizontal="center" vertical="center"/>
    </xf>
    <xf numFmtId="0" fontId="23" fillId="0" borderId="30" xfId="4" applyFont="1" applyBorder="1" applyAlignment="1">
      <alignment horizontal="center" vertical="center"/>
    </xf>
    <xf numFmtId="0" fontId="23" fillId="0" borderId="40" xfId="4" applyFont="1" applyBorder="1" applyAlignment="1">
      <alignment horizontal="center" vertical="center"/>
    </xf>
    <xf numFmtId="0" fontId="12" fillId="0" borderId="0" xfId="4" applyFont="1" applyAlignment="1">
      <alignment horizontal="right" vertical="top" wrapText="1"/>
    </xf>
    <xf numFmtId="0" fontId="12" fillId="0" borderId="0" xfId="4" applyFont="1" applyAlignment="1">
      <alignment horizontal="left" vertical="top" wrapText="1"/>
    </xf>
    <xf numFmtId="0" fontId="12" fillId="0" borderId="0" xfId="4" applyFont="1" applyAlignment="1">
      <alignment horizontal="left" vertical="center"/>
    </xf>
    <xf numFmtId="176" fontId="23" fillId="0" borderId="41" xfId="4" applyNumberFormat="1" applyFont="1" applyBorder="1" applyAlignment="1">
      <alignment horizontal="center" vertical="center"/>
    </xf>
    <xf numFmtId="0" fontId="6" fillId="0" borderId="89" xfId="4" applyFont="1" applyBorder="1" applyAlignment="1">
      <alignment horizontal="center" vertical="center" wrapText="1" shrinkToFit="1"/>
    </xf>
    <xf numFmtId="0" fontId="6" fillId="0" borderId="90" xfId="4" applyFont="1" applyBorder="1" applyAlignment="1">
      <alignment horizontal="center" vertical="center" shrinkToFit="1"/>
    </xf>
    <xf numFmtId="0" fontId="3" fillId="0" borderId="8" xfId="4" applyFont="1" applyBorder="1" applyAlignment="1">
      <alignment horizontal="center" vertical="center" shrinkToFit="1"/>
    </xf>
    <xf numFmtId="0" fontId="3" fillId="0" borderId="12" xfId="4" applyFont="1" applyBorder="1" applyAlignment="1">
      <alignment horizontal="center" vertical="center" shrinkToFit="1"/>
    </xf>
    <xf numFmtId="177" fontId="6" fillId="0" borderId="91" xfId="4" applyNumberFormat="1" applyFont="1" applyBorder="1" applyAlignment="1">
      <alignment horizontal="center" vertical="center" wrapText="1"/>
    </xf>
    <xf numFmtId="177" fontId="6" fillId="0" borderId="3" xfId="4" applyNumberFormat="1" applyFont="1" applyBorder="1" applyAlignment="1">
      <alignment horizontal="center" vertical="center"/>
    </xf>
    <xf numFmtId="0" fontId="12" fillId="0" borderId="0" xfId="4" applyFont="1" applyAlignment="1">
      <alignment vertical="center" wrapText="1"/>
    </xf>
    <xf numFmtId="0" fontId="23" fillId="0" borderId="8" xfId="4" applyFont="1" applyBorder="1" applyAlignment="1">
      <alignment horizontal="center" vertical="center" shrinkToFit="1"/>
    </xf>
    <xf numFmtId="0" fontId="23" fillId="0" borderId="12" xfId="4" applyFont="1" applyBorder="1" applyAlignment="1">
      <alignment horizontal="center" vertical="center" shrinkToFit="1"/>
    </xf>
    <xf numFmtId="0" fontId="8" fillId="0" borderId="0" xfId="8" applyNumberFormat="1" applyFont="1" applyBorder="1" applyAlignment="1">
      <alignment horizontal="center" vertical="center"/>
    </xf>
    <xf numFmtId="177" fontId="8" fillId="0" borderId="2" xfId="8" applyNumberFormat="1" applyFont="1" applyFill="1" applyBorder="1" applyAlignment="1">
      <alignment horizontal="center" vertical="center"/>
    </xf>
    <xf numFmtId="0" fontId="8" fillId="0" borderId="2" xfId="8" applyNumberFormat="1" applyFont="1" applyFill="1" applyBorder="1" applyAlignment="1">
      <alignment horizontal="center" vertical="center"/>
    </xf>
    <xf numFmtId="38" fontId="8" fillId="6" borderId="20" xfId="1" applyFont="1" applyFill="1" applyBorder="1" applyAlignment="1">
      <alignment horizontal="center" vertical="center"/>
    </xf>
    <xf numFmtId="38" fontId="8" fillId="6" borderId="21" xfId="1" applyFont="1" applyFill="1" applyBorder="1" applyAlignment="1">
      <alignment horizontal="center" vertical="center"/>
    </xf>
    <xf numFmtId="38" fontId="8" fillId="6" borderId="22" xfId="1" applyFont="1" applyFill="1" applyBorder="1" applyAlignment="1">
      <alignment horizontal="center" vertical="center"/>
    </xf>
    <xf numFmtId="38" fontId="8" fillId="6" borderId="24" xfId="1" applyFont="1" applyFill="1" applyBorder="1" applyAlignment="1">
      <alignment horizontal="center" vertical="center"/>
    </xf>
    <xf numFmtId="38" fontId="8" fillId="6" borderId="25" xfId="1" applyFont="1" applyFill="1" applyBorder="1" applyAlignment="1">
      <alignment horizontal="center" vertical="center"/>
    </xf>
    <xf numFmtId="38" fontId="8" fillId="6" borderId="10" xfId="1" applyFont="1" applyFill="1" applyBorder="1" applyAlignment="1">
      <alignment horizontal="center" vertical="center"/>
    </xf>
    <xf numFmtId="177" fontId="8" fillId="0" borderId="99" xfId="8" applyNumberFormat="1" applyFont="1" applyBorder="1" applyAlignment="1">
      <alignment horizontal="center" vertical="center"/>
    </xf>
    <xf numFmtId="177" fontId="8" fillId="0" borderId="0" xfId="8" applyNumberFormat="1" applyFont="1" applyBorder="1" applyAlignment="1">
      <alignment horizontal="center" vertical="center"/>
    </xf>
    <xf numFmtId="177" fontId="8" fillId="0" borderId="100" xfId="8" applyNumberFormat="1" applyFont="1" applyFill="1" applyBorder="1" applyAlignment="1">
      <alignment horizontal="center" vertical="center"/>
    </xf>
    <xf numFmtId="0" fontId="8" fillId="0" borderId="100" xfId="8" applyNumberFormat="1" applyFont="1" applyFill="1" applyBorder="1" applyAlignment="1">
      <alignment horizontal="center" vertical="center"/>
    </xf>
    <xf numFmtId="0" fontId="8" fillId="0" borderId="87" xfId="8" applyNumberFormat="1" applyFont="1" applyBorder="1" applyAlignment="1">
      <alignment horizontal="center" vertical="center"/>
    </xf>
    <xf numFmtId="38" fontId="8" fillId="9" borderId="94" xfId="1" applyFont="1" applyFill="1" applyBorder="1" applyAlignment="1">
      <alignment horizontal="right" vertical="center"/>
    </xf>
    <xf numFmtId="38" fontId="8" fillId="9" borderId="95" xfId="1" applyFont="1" applyFill="1" applyBorder="1" applyAlignment="1">
      <alignment horizontal="right" vertical="center"/>
    </xf>
    <xf numFmtId="0" fontId="8" fillId="0" borderId="95" xfId="8" applyNumberFormat="1" applyFont="1" applyBorder="1" applyAlignment="1">
      <alignment horizontal="center" vertical="center"/>
    </xf>
    <xf numFmtId="0" fontId="8" fillId="0" borderId="96" xfId="8" applyNumberFormat="1" applyFont="1" applyBorder="1" applyAlignment="1">
      <alignment horizontal="center" vertical="center"/>
    </xf>
    <xf numFmtId="0" fontId="8" fillId="0" borderId="72" xfId="8" applyNumberFormat="1" applyFont="1" applyBorder="1" applyAlignment="1">
      <alignment horizontal="center" vertical="center"/>
    </xf>
    <xf numFmtId="177" fontId="8" fillId="9" borderId="97" xfId="8" applyNumberFormat="1" applyFont="1" applyFill="1" applyBorder="1" applyAlignment="1">
      <alignment vertical="center"/>
    </xf>
    <xf numFmtId="177" fontId="8" fillId="9" borderId="95" xfId="8" applyNumberFormat="1" applyFont="1" applyFill="1" applyBorder="1" applyAlignment="1">
      <alignment vertical="center"/>
    </xf>
    <xf numFmtId="181" fontId="8" fillId="0" borderId="0" xfId="8" applyNumberFormat="1" applyFont="1" applyBorder="1" applyAlignment="1">
      <alignment vertical="center"/>
    </xf>
    <xf numFmtId="177" fontId="8" fillId="0" borderId="97" xfId="8" applyNumberFormat="1" applyFont="1" applyBorder="1" applyAlignment="1">
      <alignment vertical="center"/>
    </xf>
    <xf numFmtId="177" fontId="8" fillId="0" borderId="95" xfId="8" applyNumberFormat="1" applyFont="1" applyBorder="1" applyAlignment="1">
      <alignment vertical="center"/>
    </xf>
    <xf numFmtId="177" fontId="8" fillId="0" borderId="96" xfId="8" applyNumberFormat="1" applyFont="1" applyBorder="1" applyAlignment="1">
      <alignment vertical="center"/>
    </xf>
    <xf numFmtId="0" fontId="8" fillId="0" borderId="78" xfId="8" applyNumberFormat="1" applyFont="1" applyBorder="1" applyAlignment="1">
      <alignment horizontal="center" vertical="center"/>
    </xf>
    <xf numFmtId="0" fontId="8" fillId="0" borderId="79" xfId="8" applyNumberFormat="1" applyFont="1" applyBorder="1" applyAlignment="1">
      <alignment horizontal="center" vertical="center"/>
    </xf>
    <xf numFmtId="0" fontId="8" fillId="0" borderId="80" xfId="8" applyNumberFormat="1" applyFont="1" applyBorder="1" applyAlignment="1">
      <alignment horizontal="center" vertical="center"/>
    </xf>
    <xf numFmtId="196" fontId="8" fillId="0" borderId="97" xfId="8" applyNumberFormat="1" applyFont="1" applyBorder="1" applyAlignment="1">
      <alignment vertical="center"/>
    </xf>
    <xf numFmtId="196" fontId="8" fillId="0" borderId="95" xfId="8" applyNumberFormat="1" applyFont="1" applyBorder="1" applyAlignment="1">
      <alignment vertical="center"/>
    </xf>
    <xf numFmtId="196" fontId="8" fillId="0" borderId="96" xfId="8" applyNumberFormat="1" applyFont="1" applyBorder="1" applyAlignment="1">
      <alignment vertical="center"/>
    </xf>
    <xf numFmtId="196" fontId="8" fillId="0" borderId="102" xfId="8" applyNumberFormat="1" applyFont="1" applyBorder="1" applyAlignment="1">
      <alignment vertical="center"/>
    </xf>
    <xf numFmtId="177" fontId="8" fillId="9" borderId="96" xfId="8" applyNumberFormat="1" applyFont="1" applyFill="1" applyBorder="1" applyAlignment="1">
      <alignment vertical="center"/>
    </xf>
    <xf numFmtId="0" fontId="8" fillId="0" borderId="97" xfId="8" applyNumberFormat="1" applyFont="1" applyBorder="1" applyAlignment="1">
      <alignment horizontal="center" vertical="center"/>
    </xf>
    <xf numFmtId="197" fontId="8" fillId="0" borderId="97" xfId="8" applyNumberFormat="1" applyFont="1" applyBorder="1" applyAlignment="1">
      <alignment vertical="center"/>
    </xf>
    <xf numFmtId="197" fontId="8" fillId="0" borderId="95" xfId="8" applyNumberFormat="1" applyFont="1" applyBorder="1" applyAlignment="1">
      <alignment vertical="center"/>
    </xf>
    <xf numFmtId="197" fontId="8" fillId="0" borderId="96" xfId="8" applyNumberFormat="1" applyFont="1" applyBorder="1" applyAlignment="1">
      <alignment vertical="center"/>
    </xf>
    <xf numFmtId="194" fontId="8" fillId="0" borderId="97" xfId="8" applyNumberFormat="1" applyFont="1" applyBorder="1" applyAlignment="1">
      <alignment horizontal="center" vertical="center"/>
    </xf>
    <xf numFmtId="194" fontId="8" fillId="0" borderId="95" xfId="8" applyNumberFormat="1" applyFont="1" applyBorder="1" applyAlignment="1">
      <alignment horizontal="center" vertical="center"/>
    </xf>
    <xf numFmtId="194" fontId="8" fillId="0" borderId="96" xfId="8" applyNumberFormat="1" applyFont="1" applyBorder="1" applyAlignment="1">
      <alignment horizontal="center" vertical="center"/>
    </xf>
    <xf numFmtId="197" fontId="8" fillId="0" borderId="102" xfId="8" applyNumberFormat="1" applyFont="1" applyBorder="1" applyAlignment="1">
      <alignment vertical="center"/>
    </xf>
    <xf numFmtId="2" fontId="8" fillId="0" borderId="97" xfId="8" applyNumberFormat="1" applyFont="1" applyBorder="1" applyAlignment="1">
      <alignment horizontal="center" vertical="center"/>
    </xf>
    <xf numFmtId="2" fontId="8" fillId="0" borderId="95" xfId="8" applyNumberFormat="1" applyFont="1" applyBorder="1" applyAlignment="1">
      <alignment horizontal="center" vertical="center"/>
    </xf>
    <xf numFmtId="2" fontId="8" fillId="0" borderId="96" xfId="8" applyNumberFormat="1" applyFont="1" applyBorder="1" applyAlignment="1">
      <alignment horizontal="center" vertical="center"/>
    </xf>
    <xf numFmtId="181" fontId="8" fillId="6" borderId="105" xfId="8" applyNumberFormat="1" applyFont="1" applyFill="1" applyBorder="1" applyAlignment="1">
      <alignment horizontal="center" vertical="center"/>
    </xf>
    <xf numFmtId="181" fontId="8" fillId="6" borderId="95" xfId="8" applyNumberFormat="1" applyFont="1" applyFill="1" applyBorder="1" applyAlignment="1">
      <alignment horizontal="center" vertical="center"/>
    </xf>
    <xf numFmtId="181" fontId="8" fillId="6" borderId="102" xfId="8" applyNumberFormat="1" applyFont="1" applyFill="1" applyBorder="1" applyAlignment="1">
      <alignment horizontal="center" vertical="center"/>
    </xf>
    <xf numFmtId="177" fontId="8" fillId="9" borderId="101" xfId="8" applyNumberFormat="1" applyFont="1" applyFill="1" applyBorder="1" applyAlignment="1">
      <alignment vertical="center"/>
    </xf>
    <xf numFmtId="177" fontId="8" fillId="9" borderId="98" xfId="8" applyNumberFormat="1" applyFont="1" applyFill="1" applyBorder="1" applyAlignment="1">
      <alignment vertical="center"/>
    </xf>
    <xf numFmtId="177" fontId="8" fillId="9" borderId="106" xfId="8" applyNumberFormat="1" applyFont="1" applyFill="1" applyBorder="1" applyAlignment="1">
      <alignment vertical="center"/>
    </xf>
    <xf numFmtId="2" fontId="8" fillId="0" borderId="101" xfId="8" applyNumberFormat="1" applyFont="1" applyBorder="1" applyAlignment="1">
      <alignment horizontal="center" vertical="center"/>
    </xf>
    <xf numFmtId="2" fontId="8" fillId="0" borderId="98" xfId="8" applyNumberFormat="1" applyFont="1" applyBorder="1" applyAlignment="1">
      <alignment horizontal="center" vertical="center"/>
    </xf>
    <xf numFmtId="2" fontId="8" fillId="0" borderId="106" xfId="8" applyNumberFormat="1" applyFont="1" applyBorder="1" applyAlignment="1">
      <alignment horizontal="center" vertical="center"/>
    </xf>
    <xf numFmtId="194" fontId="8" fillId="0" borderId="101" xfId="8" applyNumberFormat="1" applyFont="1" applyBorder="1" applyAlignment="1">
      <alignment horizontal="center" vertical="center"/>
    </xf>
    <xf numFmtId="194" fontId="8" fillId="0" borderId="98" xfId="8" applyNumberFormat="1" applyFont="1" applyBorder="1" applyAlignment="1">
      <alignment horizontal="center" vertical="center"/>
    </xf>
    <xf numFmtId="194" fontId="8" fillId="0" borderId="106" xfId="8" applyNumberFormat="1" applyFont="1" applyBorder="1" applyAlignment="1">
      <alignment horizontal="center" vertical="center"/>
    </xf>
    <xf numFmtId="181" fontId="8" fillId="6" borderId="107" xfId="8" applyNumberFormat="1" applyFont="1" applyFill="1" applyBorder="1" applyAlignment="1">
      <alignment horizontal="center" vertical="center"/>
    </xf>
    <xf numFmtId="181" fontId="8" fillId="6" borderId="108" xfId="8" applyNumberFormat="1" applyFont="1" applyFill="1" applyBorder="1" applyAlignment="1">
      <alignment horizontal="center" vertical="center"/>
    </xf>
    <xf numFmtId="181" fontId="8" fillId="6" borderId="109" xfId="8" applyNumberFormat="1" applyFont="1" applyFill="1" applyBorder="1" applyAlignment="1">
      <alignment horizontal="center" vertical="center"/>
    </xf>
    <xf numFmtId="0" fontId="8" fillId="9" borderId="81" xfId="8" applyNumberFormat="1" applyFont="1" applyFill="1" applyBorder="1" applyAlignment="1">
      <alignment horizontal="center" vertical="center"/>
    </xf>
    <xf numFmtId="0" fontId="8" fillId="9" borderId="82" xfId="8" applyNumberFormat="1" applyFont="1" applyFill="1" applyBorder="1" applyAlignment="1">
      <alignment horizontal="center" vertical="center"/>
    </xf>
    <xf numFmtId="0" fontId="8" fillId="9" borderId="83" xfId="8" applyNumberFormat="1" applyFont="1" applyFill="1" applyBorder="1" applyAlignment="1">
      <alignment horizontal="center" vertical="center"/>
    </xf>
    <xf numFmtId="2" fontId="8" fillId="0" borderId="81" xfId="8" applyNumberFormat="1" applyFont="1" applyBorder="1" applyAlignment="1">
      <alignment horizontal="center" vertical="center"/>
    </xf>
    <xf numFmtId="2" fontId="8" fillId="0" borderId="82" xfId="8" applyNumberFormat="1" applyFont="1" applyBorder="1" applyAlignment="1">
      <alignment horizontal="center" vertical="center"/>
    </xf>
    <xf numFmtId="2" fontId="8" fillId="0" borderId="83" xfId="8" applyNumberFormat="1" applyFont="1" applyBorder="1" applyAlignment="1">
      <alignment horizontal="center" vertical="center"/>
    </xf>
    <xf numFmtId="194" fontId="8" fillId="0" borderId="81" xfId="8" applyNumberFormat="1" applyFont="1" applyBorder="1" applyAlignment="1">
      <alignment horizontal="center" vertical="center"/>
    </xf>
    <xf numFmtId="194" fontId="8" fillId="0" borderId="82" xfId="8" applyNumberFormat="1" applyFont="1" applyBorder="1" applyAlignment="1">
      <alignment horizontal="center" vertical="center"/>
    </xf>
    <xf numFmtId="194" fontId="8" fillId="0" borderId="83" xfId="8" applyNumberFormat="1" applyFont="1" applyBorder="1" applyAlignment="1">
      <alignment horizontal="center" vertical="center"/>
    </xf>
    <xf numFmtId="0" fontId="8" fillId="6" borderId="110" xfId="8" applyNumberFormat="1" applyFont="1" applyFill="1" applyBorder="1" applyAlignment="1">
      <alignment horizontal="center" vertical="center"/>
    </xf>
    <xf numFmtId="0" fontId="8" fillId="6" borderId="82" xfId="8" applyNumberFormat="1" applyFont="1" applyFill="1" applyBorder="1" applyAlignment="1">
      <alignment horizontal="center" vertical="center"/>
    </xf>
    <xf numFmtId="0" fontId="8" fillId="6" borderId="84" xfId="8" applyNumberFormat="1" applyFont="1" applyFill="1" applyBorder="1" applyAlignment="1">
      <alignment horizontal="center" vertical="center"/>
    </xf>
    <xf numFmtId="0" fontId="8" fillId="6" borderId="111" xfId="8" applyNumberFormat="1" applyFont="1" applyFill="1" applyBorder="1" applyAlignment="1">
      <alignment horizontal="center" vertical="center"/>
    </xf>
    <xf numFmtId="0" fontId="8" fillId="6" borderId="112" xfId="8" applyNumberFormat="1" applyFont="1" applyFill="1" applyBorder="1" applyAlignment="1">
      <alignment horizontal="center" vertical="center"/>
    </xf>
    <xf numFmtId="0" fontId="8" fillId="6" borderId="113" xfId="8" applyNumberFormat="1" applyFont="1" applyFill="1" applyBorder="1" applyAlignment="1">
      <alignment horizontal="center" vertical="center"/>
    </xf>
    <xf numFmtId="0" fontId="16" fillId="0" borderId="0" xfId="0" applyFont="1" applyBorder="1" applyAlignment="1">
      <alignment horizontal="center" wrapText="1"/>
    </xf>
    <xf numFmtId="0" fontId="30" fillId="0" borderId="0" xfId="0" applyFont="1" applyFill="1" applyBorder="1" applyAlignment="1">
      <alignment horizontal="center" wrapText="1"/>
    </xf>
    <xf numFmtId="0" fontId="0" fillId="0" borderId="0" xfId="0" applyNumberFormat="1" applyFont="1" applyFill="1" applyBorder="1" applyAlignment="1">
      <alignment horizontal="center" wrapText="1"/>
    </xf>
    <xf numFmtId="0" fontId="0" fillId="0" borderId="0" xfId="0" applyNumberFormat="1" applyFont="1" applyFill="1" applyBorder="1" applyAlignment="1">
      <alignment horizontal="center"/>
    </xf>
    <xf numFmtId="0" fontId="17" fillId="0" borderId="85" xfId="8" applyNumberFormat="1" applyFont="1" applyBorder="1" applyAlignment="1">
      <alignment horizontal="right" vertical="center"/>
    </xf>
    <xf numFmtId="0" fontId="17" fillId="0" borderId="0" xfId="8" applyNumberFormat="1" applyFont="1" applyBorder="1" applyAlignment="1">
      <alignment horizontal="right" vertical="center"/>
    </xf>
    <xf numFmtId="3" fontId="0" fillId="11" borderId="0" xfId="0" applyNumberFormat="1" applyFont="1" applyFill="1" applyBorder="1" applyAlignment="1">
      <alignment horizontal="center" vertical="center"/>
    </xf>
    <xf numFmtId="3" fontId="0" fillId="7" borderId="0" xfId="0" applyNumberFormat="1" applyFont="1" applyFill="1" applyBorder="1" applyAlignment="1">
      <alignment horizontal="center" vertical="center"/>
    </xf>
    <xf numFmtId="0" fontId="16" fillId="0" borderId="0" xfId="0" applyNumberFormat="1" applyFont="1" applyFill="1" applyBorder="1" applyAlignment="1">
      <alignment horizontal="center" wrapText="1"/>
    </xf>
    <xf numFmtId="0" fontId="0" fillId="7" borderId="0" xfId="0" applyNumberFormat="1" applyFont="1" applyFill="1" applyBorder="1" applyAlignment="1">
      <alignment horizontal="center" vertical="center"/>
    </xf>
    <xf numFmtId="3" fontId="0" fillId="0" borderId="0" xfId="0" applyNumberFormat="1" applyFont="1" applyFill="1" applyBorder="1" applyAlignment="1">
      <alignment horizontal="center" wrapText="1"/>
    </xf>
    <xf numFmtId="0" fontId="0" fillId="0" borderId="0" xfId="0" applyFont="1" applyFill="1" applyBorder="1" applyAlignment="1">
      <alignment horizontal="center" wrapText="1"/>
    </xf>
    <xf numFmtId="3" fontId="32" fillId="0" borderId="0" xfId="0" applyNumberFormat="1" applyFont="1" applyFill="1" applyBorder="1" applyAlignment="1">
      <alignment horizontal="center" wrapText="1"/>
    </xf>
    <xf numFmtId="0" fontId="35" fillId="0" borderId="0" xfId="0" applyNumberFormat="1" applyFont="1" applyFill="1" applyBorder="1" applyAlignment="1">
      <alignment horizontal="center" wrapText="1"/>
    </xf>
    <xf numFmtId="0" fontId="16" fillId="0" borderId="0" xfId="0" applyFont="1" applyFill="1" applyBorder="1" applyAlignment="1">
      <alignment horizontal="center" wrapText="1"/>
    </xf>
    <xf numFmtId="0" fontId="31" fillId="0" borderId="0" xfId="0" applyFont="1" applyFill="1" applyBorder="1" applyAlignment="1">
      <alignment horizontal="center" wrapText="1"/>
    </xf>
    <xf numFmtId="0" fontId="0" fillId="0" borderId="25"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3" fontId="0" fillId="0" borderId="0" xfId="0" applyNumberFormat="1" applyFont="1" applyFill="1" applyBorder="1" applyAlignment="1">
      <alignment horizontal="center" vertical="center"/>
    </xf>
    <xf numFmtId="3" fontId="0" fillId="4" borderId="2" xfId="0" applyNumberFormat="1" applyFont="1" applyFill="1" applyBorder="1" applyAlignment="1">
      <alignment horizontal="center" vertical="center"/>
    </xf>
    <xf numFmtId="0" fontId="0" fillId="4" borderId="2" xfId="0" applyFont="1" applyFill="1" applyBorder="1" applyAlignment="1">
      <alignment horizontal="center" vertical="center"/>
    </xf>
    <xf numFmtId="188" fontId="0" fillId="4" borderId="2" xfId="0" applyNumberFormat="1" applyFont="1" applyFill="1" applyBorder="1" applyAlignment="1">
      <alignment horizontal="center" vertical="center"/>
    </xf>
    <xf numFmtId="178" fontId="0" fillId="4" borderId="20" xfId="0" applyNumberFormat="1" applyFont="1" applyFill="1" applyBorder="1" applyAlignment="1">
      <alignment horizontal="center" vertical="center"/>
    </xf>
    <xf numFmtId="178" fontId="0" fillId="4" borderId="21" xfId="0" applyNumberFormat="1" applyFont="1" applyFill="1" applyBorder="1" applyAlignment="1">
      <alignment horizontal="center" vertical="center"/>
    </xf>
    <xf numFmtId="178" fontId="0" fillId="4" borderId="22" xfId="0" applyNumberFormat="1" applyFont="1" applyFill="1" applyBorder="1" applyAlignment="1">
      <alignment horizontal="center" vertical="center"/>
    </xf>
    <xf numFmtId="3" fontId="0" fillId="4" borderId="88" xfId="0" applyNumberFormat="1" applyFont="1" applyFill="1" applyBorder="1" applyAlignment="1">
      <alignment horizontal="center" vertical="center"/>
    </xf>
    <xf numFmtId="0" fontId="0" fillId="4" borderId="88" xfId="0" applyFont="1" applyFill="1" applyBorder="1" applyAlignment="1">
      <alignment horizontal="center" vertical="center"/>
    </xf>
    <xf numFmtId="199" fontId="0" fillId="0" borderId="0" xfId="0" applyNumberFormat="1" applyFont="1" applyFill="1" applyBorder="1" applyAlignment="1">
      <alignment vertical="center"/>
    </xf>
    <xf numFmtId="188" fontId="0" fillId="0" borderId="0" xfId="0" applyNumberFormat="1" applyFont="1" applyFill="1" applyBorder="1" applyAlignment="1">
      <alignment horizontal="right" vertical="center"/>
    </xf>
    <xf numFmtId="0" fontId="6" fillId="0" borderId="57" xfId="4" applyFont="1" applyBorder="1">
      <alignment vertical="center"/>
    </xf>
    <xf numFmtId="0" fontId="6" fillId="0" borderId="58" xfId="4" applyFont="1" applyBorder="1">
      <alignment vertical="center"/>
    </xf>
    <xf numFmtId="0" fontId="23" fillId="0" borderId="57" xfId="4" applyFont="1" applyBorder="1">
      <alignment vertical="center"/>
    </xf>
    <xf numFmtId="0" fontId="23" fillId="0" borderId="58" xfId="4" applyFont="1" applyBorder="1">
      <alignment vertical="center"/>
    </xf>
    <xf numFmtId="0" fontId="5" fillId="0" borderId="0" xfId="4" applyFont="1" applyBorder="1" applyAlignment="1">
      <alignment horizontal="center" vertical="center"/>
    </xf>
    <xf numFmtId="180" fontId="5" fillId="4" borderId="0" xfId="4" applyNumberFormat="1" applyFont="1" applyFill="1" applyBorder="1" applyAlignment="1">
      <alignment horizontal="center" vertical="center"/>
    </xf>
    <xf numFmtId="178" fontId="0" fillId="4" borderId="24" xfId="0" applyNumberFormat="1" applyFont="1" applyFill="1" applyBorder="1" applyAlignment="1">
      <alignment horizontal="center" vertical="center"/>
    </xf>
    <xf numFmtId="178" fontId="0" fillId="4" borderId="25" xfId="0" applyNumberFormat="1" applyFont="1" applyFill="1" applyBorder="1" applyAlignment="1">
      <alignment horizontal="center" vertical="center"/>
    </xf>
    <xf numFmtId="178" fontId="0" fillId="4" borderId="10" xfId="0" applyNumberFormat="1" applyFont="1" applyFill="1" applyBorder="1" applyAlignment="1">
      <alignment horizontal="center" vertical="center"/>
    </xf>
    <xf numFmtId="3" fontId="0" fillId="4" borderId="121" xfId="0" applyNumberFormat="1" applyFont="1" applyFill="1" applyBorder="1" applyAlignment="1">
      <alignment horizontal="center" vertical="center"/>
    </xf>
    <xf numFmtId="0" fontId="0" fillId="4" borderId="121" xfId="0" applyFont="1" applyFill="1" applyBorder="1" applyAlignment="1">
      <alignment horizontal="center" vertical="center"/>
    </xf>
    <xf numFmtId="178" fontId="0" fillId="4" borderId="59" xfId="0" applyNumberFormat="1" applyFont="1" applyFill="1" applyBorder="1" applyAlignment="1">
      <alignment horizontal="right" vertical="center"/>
    </xf>
    <xf numFmtId="178" fontId="0" fillId="4" borderId="87" xfId="0" applyNumberFormat="1" applyFont="1" applyFill="1" applyBorder="1" applyAlignment="1">
      <alignment horizontal="right" vertical="center"/>
    </xf>
    <xf numFmtId="178" fontId="0" fillId="4" borderId="60" xfId="0" applyNumberFormat="1" applyFont="1" applyFill="1" applyBorder="1" applyAlignment="1">
      <alignment horizontal="right" vertical="center"/>
    </xf>
    <xf numFmtId="0" fontId="0" fillId="0" borderId="87" xfId="0" applyFont="1" applyBorder="1" applyAlignment="1">
      <alignment horizontal="left" vertical="center"/>
    </xf>
    <xf numFmtId="0" fontId="0" fillId="5" borderId="81" xfId="0" applyFont="1" applyFill="1" applyBorder="1" applyAlignment="1">
      <alignment horizontal="center" vertical="center"/>
    </xf>
    <xf numFmtId="0" fontId="0" fillId="5" borderId="82" xfId="0" applyFont="1" applyFill="1" applyBorder="1" applyAlignment="1">
      <alignment horizontal="center" vertical="center"/>
    </xf>
    <xf numFmtId="0" fontId="0" fillId="5" borderId="83" xfId="0" applyFont="1" applyFill="1" applyBorder="1" applyAlignment="1">
      <alignment horizontal="center" vertical="center"/>
    </xf>
    <xf numFmtId="188" fontId="0" fillId="0" borderId="87" xfId="0" applyNumberFormat="1" applyFont="1" applyBorder="1" applyAlignment="1">
      <alignment horizontal="right" vertical="center"/>
    </xf>
    <xf numFmtId="190" fontId="0" fillId="0" borderId="87" xfId="0" applyNumberFormat="1" applyFont="1" applyBorder="1" applyAlignment="1">
      <alignment horizontal="right" vertical="center"/>
    </xf>
    <xf numFmtId="0" fontId="0" fillId="0" borderId="87" xfId="0" applyFont="1" applyBorder="1" applyAlignment="1">
      <alignment horizontal="right" vertical="center"/>
    </xf>
    <xf numFmtId="0" fontId="0" fillId="0" borderId="81" xfId="0" applyFont="1" applyBorder="1" applyAlignment="1">
      <alignment horizontal="right" vertical="center"/>
    </xf>
    <xf numFmtId="178" fontId="0" fillId="4" borderId="61" xfId="0" applyNumberFormat="1" applyFont="1" applyFill="1" applyBorder="1" applyAlignment="1">
      <alignment horizontal="right" vertical="center"/>
    </xf>
    <xf numFmtId="178" fontId="0" fillId="4" borderId="31" xfId="0" applyNumberFormat="1" applyFont="1" applyFill="1" applyBorder="1" applyAlignment="1">
      <alignment horizontal="right" vertical="center"/>
    </xf>
    <xf numFmtId="178" fontId="0" fillId="4" borderId="62" xfId="0" applyNumberFormat="1" applyFont="1" applyFill="1" applyBorder="1" applyAlignment="1">
      <alignment horizontal="right" vertical="center"/>
    </xf>
    <xf numFmtId="0" fontId="0" fillId="5" borderId="118" xfId="0" applyFont="1" applyFill="1" applyBorder="1" applyAlignment="1">
      <alignment horizontal="center" vertical="center"/>
    </xf>
    <xf numFmtId="0" fontId="0" fillId="5" borderId="121" xfId="0" applyFont="1" applyFill="1" applyBorder="1" applyAlignment="1">
      <alignment horizontal="center" vertical="center"/>
    </xf>
    <xf numFmtId="3" fontId="0" fillId="0" borderId="87" xfId="0" applyNumberFormat="1" applyFont="1" applyBorder="1" applyAlignment="1">
      <alignment horizontal="right" vertical="center"/>
    </xf>
    <xf numFmtId="0" fontId="0" fillId="0" borderId="63"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59" xfId="0" applyFont="1" applyBorder="1" applyAlignment="1">
      <alignment horizontal="center" vertical="center"/>
    </xf>
    <xf numFmtId="0" fontId="0" fillId="0" borderId="87" xfId="0" applyFont="1" applyBorder="1" applyAlignment="1">
      <alignment horizontal="center" vertical="center"/>
    </xf>
    <xf numFmtId="0" fontId="0" fillId="0" borderId="6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3" xfId="0" applyFont="1" applyBorder="1" applyAlignment="1">
      <alignment horizontal="left" vertical="center"/>
    </xf>
    <xf numFmtId="188" fontId="0" fillId="0" borderId="14" xfId="0" applyNumberFormat="1" applyFont="1" applyBorder="1" applyAlignment="1">
      <alignment horizontal="right" vertical="center"/>
    </xf>
    <xf numFmtId="0" fontId="0" fillId="0" borderId="14" xfId="0" applyFont="1" applyBorder="1" applyAlignment="1">
      <alignment horizontal="center" vertical="center"/>
    </xf>
    <xf numFmtId="0" fontId="0" fillId="0" borderId="30" xfId="0" applyFont="1" applyBorder="1" applyAlignment="1">
      <alignment horizontal="center" vertical="center"/>
    </xf>
    <xf numFmtId="0" fontId="0" fillId="0" borderId="118" xfId="0" applyFont="1" applyBorder="1" applyAlignment="1">
      <alignment horizontal="center" vertical="center"/>
    </xf>
    <xf numFmtId="0" fontId="0" fillId="0" borderId="8" xfId="0" applyFont="1" applyBorder="1" applyAlignment="1">
      <alignment horizontal="center" vertical="center"/>
    </xf>
    <xf numFmtId="0" fontId="0" fillId="0" borderId="87" xfId="0" applyFont="1" applyBorder="1" applyAlignment="1">
      <alignment horizontal="center" vertical="center" wrapText="1"/>
    </xf>
    <xf numFmtId="0" fontId="0" fillId="0" borderId="87" xfId="0" applyFont="1" applyBorder="1" applyAlignment="1">
      <alignment horizontal="center" vertical="center" shrinkToFit="1"/>
    </xf>
    <xf numFmtId="194" fontId="0" fillId="5" borderId="87" xfId="0" applyNumberFormat="1" applyFont="1" applyFill="1" applyBorder="1" applyAlignment="1">
      <alignment vertical="center" shrinkToFit="1"/>
    </xf>
    <xf numFmtId="0" fontId="0" fillId="0" borderId="14" xfId="0" applyFont="1" applyBorder="1" applyAlignment="1">
      <alignment horizontal="center" vertical="center" shrinkToFit="1"/>
    </xf>
    <xf numFmtId="178" fontId="0" fillId="0" borderId="120" xfId="0" applyNumberFormat="1" applyFont="1" applyBorder="1" applyAlignment="1">
      <alignment horizontal="center" vertical="center" shrinkToFit="1"/>
    </xf>
    <xf numFmtId="177" fontId="0" fillId="4" borderId="34" xfId="0" applyNumberFormat="1" applyFont="1" applyFill="1" applyBorder="1" applyAlignment="1">
      <alignment vertical="center" shrinkToFit="1"/>
    </xf>
    <xf numFmtId="177" fontId="0" fillId="4" borderId="35" xfId="0" applyNumberFormat="1" applyFont="1" applyFill="1" applyBorder="1" applyAlignment="1">
      <alignment vertical="center" shrinkToFit="1"/>
    </xf>
    <xf numFmtId="177" fontId="0" fillId="4" borderId="36" xfId="0" applyNumberFormat="1" applyFont="1" applyFill="1" applyBorder="1" applyAlignment="1">
      <alignment vertical="center" shrinkToFit="1"/>
    </xf>
    <xf numFmtId="0" fontId="0" fillId="0" borderId="20" xfId="0" applyFont="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20" xfId="0" applyFont="1" applyBorder="1" applyAlignment="1">
      <alignment horizontal="center" vertical="center" shrinkToFit="1"/>
    </xf>
    <xf numFmtId="190" fontId="16" fillId="4" borderId="24" xfId="0" applyNumberFormat="1" applyFont="1" applyFill="1" applyBorder="1" applyAlignment="1">
      <alignment horizontal="right" vertical="center" shrinkToFit="1"/>
    </xf>
    <xf numFmtId="190" fontId="16" fillId="4" borderId="25" xfId="0" applyNumberFormat="1" applyFont="1" applyFill="1" applyBorder="1" applyAlignment="1">
      <alignment horizontal="right" vertical="center" shrinkToFit="1"/>
    </xf>
    <xf numFmtId="190" fontId="16" fillId="4" borderId="10" xfId="0" applyNumberFormat="1" applyFont="1" applyFill="1" applyBorder="1" applyAlignment="1">
      <alignment horizontal="right" vertical="center" shrinkToFit="1"/>
    </xf>
    <xf numFmtId="178" fontId="0" fillId="0" borderId="87" xfId="0" applyNumberFormat="1" applyFont="1" applyBorder="1" applyAlignment="1">
      <alignment horizontal="center" vertical="center" shrinkToFit="1"/>
    </xf>
    <xf numFmtId="177" fontId="0" fillId="4" borderId="81" xfId="0" applyNumberFormat="1" applyFont="1" applyFill="1" applyBorder="1" applyAlignment="1">
      <alignment vertical="center" shrinkToFit="1"/>
    </xf>
    <xf numFmtId="177" fontId="0" fillId="4" borderId="82" xfId="0" applyNumberFormat="1" applyFont="1" applyFill="1" applyBorder="1" applyAlignment="1">
      <alignment vertical="center" shrinkToFit="1"/>
    </xf>
    <xf numFmtId="177" fontId="0" fillId="4" borderId="83" xfId="0" applyNumberFormat="1" applyFont="1" applyFill="1" applyBorder="1" applyAlignment="1">
      <alignment vertical="center" shrinkToFit="1"/>
    </xf>
    <xf numFmtId="178" fontId="0" fillId="10" borderId="87" xfId="0" applyNumberFormat="1" applyFont="1" applyFill="1" applyBorder="1" applyAlignment="1">
      <alignment horizontal="center" vertical="center" shrinkToFit="1"/>
    </xf>
    <xf numFmtId="193" fontId="0" fillId="0" borderId="87" xfId="0" applyNumberFormat="1" applyFont="1" applyBorder="1" applyAlignment="1">
      <alignment horizontal="center" vertical="center" shrinkToFit="1"/>
    </xf>
    <xf numFmtId="178" fontId="0" fillId="4" borderId="87" xfId="0" applyNumberFormat="1" applyFont="1" applyFill="1" applyBorder="1" applyAlignment="1">
      <alignment horizontal="center" vertical="center" shrinkToFit="1"/>
    </xf>
    <xf numFmtId="0" fontId="0" fillId="4" borderId="87" xfId="0" applyFont="1" applyFill="1" applyBorder="1" applyAlignment="1">
      <alignment horizontal="center" vertical="center" shrinkToFit="1"/>
    </xf>
    <xf numFmtId="0" fontId="9" fillId="0" borderId="87" xfId="0" applyFont="1" applyBorder="1" applyAlignment="1">
      <alignment horizontal="center" vertical="center"/>
    </xf>
    <xf numFmtId="0" fontId="9" fillId="0" borderId="2" xfId="0" applyFont="1" applyBorder="1" applyAlignment="1">
      <alignment horizontal="center" vertical="center"/>
    </xf>
    <xf numFmtId="0" fontId="0" fillId="0" borderId="118" xfId="0" applyFont="1" applyBorder="1" applyAlignment="1">
      <alignment horizontal="center" vertical="center" shrinkToFit="1"/>
    </xf>
    <xf numFmtId="0" fontId="0" fillId="0" borderId="121" xfId="0" applyFont="1" applyBorder="1" applyAlignment="1">
      <alignment horizontal="center" vertical="center" shrinkToFit="1"/>
    </xf>
    <xf numFmtId="0" fontId="0" fillId="0" borderId="119"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12" xfId="0" applyFont="1" applyBorder="1" applyAlignment="1">
      <alignment horizontal="center" vertical="center" shrinkToFit="1"/>
    </xf>
    <xf numFmtId="0" fontId="19" fillId="0" borderId="81" xfId="4" applyFont="1" applyBorder="1" applyAlignment="1">
      <alignment horizontal="center" vertical="center"/>
    </xf>
    <xf numFmtId="0" fontId="19" fillId="0" borderId="83" xfId="4" applyFont="1" applyBorder="1" applyAlignment="1">
      <alignment horizontal="center" vertical="center"/>
    </xf>
    <xf numFmtId="0" fontId="19" fillId="0" borderId="81" xfId="4" applyFont="1" applyBorder="1" applyAlignment="1">
      <alignment horizontal="center" vertical="center" shrinkToFit="1"/>
    </xf>
    <xf numFmtId="0" fontId="19" fillId="0" borderId="82" xfId="4" applyFont="1" applyBorder="1" applyAlignment="1">
      <alignment horizontal="center" vertical="center" shrinkToFit="1"/>
    </xf>
    <xf numFmtId="0" fontId="19" fillId="0" borderId="83"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6" fillId="0" borderId="118" xfId="4" applyFont="1" applyBorder="1" applyAlignment="1">
      <alignment horizontal="left" vertical="center"/>
    </xf>
    <xf numFmtId="0" fontId="6" fillId="0" borderId="8" xfId="4" applyFont="1" applyBorder="1" applyAlignment="1">
      <alignment horizontal="left" vertical="center"/>
    </xf>
    <xf numFmtId="0" fontId="6" fillId="0" borderId="87" xfId="4" applyFont="1" applyBorder="1" applyAlignment="1">
      <alignment horizontal="left" vertical="center"/>
    </xf>
    <xf numFmtId="0" fontId="6" fillId="0" borderId="87" xfId="4" applyFont="1" applyBorder="1" applyAlignment="1">
      <alignment horizontal="left" vertical="center" shrinkToFit="1"/>
    </xf>
    <xf numFmtId="0" fontId="23" fillId="0" borderId="118" xfId="4" applyFont="1" applyBorder="1" applyAlignment="1">
      <alignment horizontal="left" vertical="center"/>
    </xf>
    <xf numFmtId="0" fontId="23" fillId="0" borderId="8" xfId="4" applyFont="1" applyBorder="1" applyAlignment="1">
      <alignment horizontal="left" vertical="center"/>
    </xf>
    <xf numFmtId="0" fontId="23" fillId="0" borderId="87" xfId="4" applyFont="1" applyBorder="1" applyAlignment="1">
      <alignment horizontal="left" vertical="center" shrinkToFit="1"/>
    </xf>
    <xf numFmtId="0" fontId="6" fillId="0" borderId="82" xfId="4" applyFont="1" applyBorder="1" applyAlignment="1">
      <alignment horizontal="left" vertical="center"/>
    </xf>
    <xf numFmtId="0" fontId="6" fillId="0" borderId="83" xfId="4" applyFont="1" applyBorder="1" applyAlignment="1">
      <alignment horizontal="left" vertical="center"/>
    </xf>
  </cellXfs>
  <cellStyles count="10">
    <cellStyle name="桁区切り" xfId="1" builtinId="6"/>
    <cellStyle name="桁区切り 2" xfId="2"/>
    <cellStyle name="通貨 2" xfId="3"/>
    <cellStyle name="標準" xfId="0" builtinId="0"/>
    <cellStyle name="標準 2" xfId="4"/>
    <cellStyle name="標準 2 2" xfId="5"/>
    <cellStyle name="標準 2 3" xfId="6"/>
    <cellStyle name="標準 2 4" xfId="7"/>
    <cellStyle name="標準_190711正誤（地下鉄）　⑲地域振興費（県分）★算出資料★（事業費補正）" xfId="8"/>
    <cellStyle name="標準_H20算定用　算出資料（その他の土木費・市分）仮エクセル化しました" xfId="9"/>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0</xdr:row>
      <xdr:rowOff>85725</xdr:rowOff>
    </xdr:from>
    <xdr:to>
      <xdr:col>10</xdr:col>
      <xdr:colOff>40016</xdr:colOff>
      <xdr:row>1</xdr:row>
      <xdr:rowOff>142875</xdr:rowOff>
    </xdr:to>
    <xdr:sp macro="" textlink="">
      <xdr:nvSpPr>
        <xdr:cNvPr id="2" name="テキスト ボックス 1"/>
        <xdr:cNvSpPr txBox="1"/>
      </xdr:nvSpPr>
      <xdr:spPr>
        <a:xfrm>
          <a:off x="76200" y="85725"/>
          <a:ext cx="4352925"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r>
            <a:rPr kumimoji="1" lang="ja-JP" altLang="en-US" sz="1100"/>
            <a:t>４⑩表　基準財政需要額算入見込額・総括表（市町村分）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xdr:cNvSpPr>
          <a:spLocks noChangeArrowheads="1"/>
        </xdr:cNvSpPr>
      </xdr:nvSpPr>
      <xdr:spPr bwMode="auto">
        <a:xfrm>
          <a:off x="15497175" y="3855720"/>
          <a:ext cx="752094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3"/>
        <xdr:cNvSpPr>
          <a:spLocks noChangeArrowheads="1"/>
        </xdr:cNvSpPr>
      </xdr:nvSpPr>
      <xdr:spPr bwMode="auto">
        <a:xfrm>
          <a:off x="10654665" y="3328035"/>
          <a:ext cx="1737360" cy="51244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4" name="左大かっこ 4"/>
        <xdr:cNvSpPr>
          <a:spLocks/>
        </xdr:cNvSpPr>
      </xdr:nvSpPr>
      <xdr:spPr bwMode="auto">
        <a:xfrm rot="-5400000">
          <a:off x="3734752" y="681038"/>
          <a:ext cx="108585" cy="510921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5" name="大かっこ 4"/>
        <xdr:cNvSpPr>
          <a:spLocks noChangeArrowheads="1"/>
        </xdr:cNvSpPr>
      </xdr:nvSpPr>
      <xdr:spPr bwMode="auto">
        <a:xfrm>
          <a:off x="4257675" y="3901440"/>
          <a:ext cx="211074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6" name="下矢印 3"/>
        <xdr:cNvSpPr>
          <a:spLocks noChangeArrowheads="1"/>
        </xdr:cNvSpPr>
      </xdr:nvSpPr>
      <xdr:spPr bwMode="auto">
        <a:xfrm>
          <a:off x="3011805" y="3373755"/>
          <a:ext cx="388620" cy="51244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7" name="左大かっこ 4"/>
        <xdr:cNvSpPr>
          <a:spLocks/>
        </xdr:cNvSpPr>
      </xdr:nvSpPr>
      <xdr:spPr bwMode="auto">
        <a:xfrm rot="-5400000">
          <a:off x="1033462" y="2528888"/>
          <a:ext cx="108585" cy="15049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8" name="大かっこ 7"/>
        <xdr:cNvSpPr>
          <a:spLocks noChangeArrowheads="1"/>
        </xdr:cNvSpPr>
      </xdr:nvSpPr>
      <xdr:spPr bwMode="auto">
        <a:xfrm>
          <a:off x="4257675" y="3901440"/>
          <a:ext cx="2110740" cy="33528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9" name="下矢印 3"/>
        <xdr:cNvSpPr>
          <a:spLocks noChangeArrowheads="1"/>
        </xdr:cNvSpPr>
      </xdr:nvSpPr>
      <xdr:spPr bwMode="auto">
        <a:xfrm>
          <a:off x="3011805" y="3373755"/>
          <a:ext cx="388620" cy="51244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10" name="左大かっこ 4"/>
        <xdr:cNvSpPr>
          <a:spLocks/>
        </xdr:cNvSpPr>
      </xdr:nvSpPr>
      <xdr:spPr bwMode="auto">
        <a:xfrm rot="-5400000">
          <a:off x="1033462" y="2528888"/>
          <a:ext cx="108585" cy="1504950"/>
        </a:xfrm>
        <a:prstGeom prst="leftBracket">
          <a:avLst>
            <a:gd name="adj" fmla="val 749"/>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1524000</xdr:colOff>
      <xdr:row>23</xdr:row>
      <xdr:rowOff>152400</xdr:rowOff>
    </xdr:from>
    <xdr:to>
      <xdr:col>5</xdr:col>
      <xdr:colOff>1822706</xdr:colOff>
      <xdr:row>26</xdr:row>
      <xdr:rowOff>11364</xdr:rowOff>
    </xdr:to>
    <xdr:sp macro="" textlink="">
      <xdr:nvSpPr>
        <xdr:cNvPr id="2" name="テキスト ボックス 1"/>
        <xdr:cNvSpPr txBox="1"/>
      </xdr:nvSpPr>
      <xdr:spPr>
        <a:xfrm>
          <a:off x="3703320" y="4008120"/>
          <a:ext cx="1526" cy="361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30</xdr:row>
      <xdr:rowOff>152400</xdr:rowOff>
    </xdr:from>
    <xdr:to>
      <xdr:col>5</xdr:col>
      <xdr:colOff>1822706</xdr:colOff>
      <xdr:row>33</xdr:row>
      <xdr:rowOff>11508</xdr:rowOff>
    </xdr:to>
    <xdr:sp macro="" textlink="">
      <xdr:nvSpPr>
        <xdr:cNvPr id="3" name="テキスト ボックス 2"/>
        <xdr:cNvSpPr txBox="1"/>
      </xdr:nvSpPr>
      <xdr:spPr>
        <a:xfrm>
          <a:off x="3703320" y="5181600"/>
          <a:ext cx="1526" cy="362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30</xdr:row>
      <xdr:rowOff>152400</xdr:rowOff>
    </xdr:from>
    <xdr:to>
      <xdr:col>5</xdr:col>
      <xdr:colOff>1822706</xdr:colOff>
      <xdr:row>33</xdr:row>
      <xdr:rowOff>11508</xdr:rowOff>
    </xdr:to>
    <xdr:sp macro="" textlink="">
      <xdr:nvSpPr>
        <xdr:cNvPr id="4" name="テキスト ボックス 3"/>
        <xdr:cNvSpPr txBox="1"/>
      </xdr:nvSpPr>
      <xdr:spPr>
        <a:xfrm>
          <a:off x="3703320" y="5181600"/>
          <a:ext cx="1526" cy="362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23</xdr:row>
      <xdr:rowOff>152400</xdr:rowOff>
    </xdr:from>
    <xdr:to>
      <xdr:col>5</xdr:col>
      <xdr:colOff>1822706</xdr:colOff>
      <xdr:row>26</xdr:row>
      <xdr:rowOff>11364</xdr:rowOff>
    </xdr:to>
    <xdr:sp macro="" textlink="">
      <xdr:nvSpPr>
        <xdr:cNvPr id="5" name="テキスト ボックス 4"/>
        <xdr:cNvSpPr txBox="1"/>
      </xdr:nvSpPr>
      <xdr:spPr>
        <a:xfrm>
          <a:off x="5234940" y="4389120"/>
          <a:ext cx="131066" cy="361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30</xdr:row>
      <xdr:rowOff>152400</xdr:rowOff>
    </xdr:from>
    <xdr:to>
      <xdr:col>5</xdr:col>
      <xdr:colOff>1822706</xdr:colOff>
      <xdr:row>33</xdr:row>
      <xdr:rowOff>11508</xdr:rowOff>
    </xdr:to>
    <xdr:sp macro="" textlink="">
      <xdr:nvSpPr>
        <xdr:cNvPr id="6" name="テキスト ボックス 5"/>
        <xdr:cNvSpPr txBox="1"/>
      </xdr:nvSpPr>
      <xdr:spPr>
        <a:xfrm>
          <a:off x="5234940" y="5562600"/>
          <a:ext cx="131066" cy="362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twoCellAnchor>
    <xdr:from>
      <xdr:col>5</xdr:col>
      <xdr:colOff>1524000</xdr:colOff>
      <xdr:row>30</xdr:row>
      <xdr:rowOff>152400</xdr:rowOff>
    </xdr:from>
    <xdr:to>
      <xdr:col>5</xdr:col>
      <xdr:colOff>1822706</xdr:colOff>
      <xdr:row>33</xdr:row>
      <xdr:rowOff>11508</xdr:rowOff>
    </xdr:to>
    <xdr:sp macro="" textlink="">
      <xdr:nvSpPr>
        <xdr:cNvPr id="7" name="テキスト ボックス 6"/>
        <xdr:cNvSpPr txBox="1"/>
      </xdr:nvSpPr>
      <xdr:spPr>
        <a:xfrm>
          <a:off x="5234940" y="5562600"/>
          <a:ext cx="131066" cy="362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123825</xdr:colOff>
      <xdr:row>9</xdr:row>
      <xdr:rowOff>152400</xdr:rowOff>
    </xdr:from>
    <xdr:to>
      <xdr:col>7</xdr:col>
      <xdr:colOff>104775</xdr:colOff>
      <xdr:row>15</xdr:row>
      <xdr:rowOff>28575</xdr:rowOff>
    </xdr:to>
    <xdr:sp macro="" textlink="">
      <xdr:nvSpPr>
        <xdr:cNvPr id="2" name="AutoShape 1"/>
        <xdr:cNvSpPr>
          <a:spLocks/>
        </xdr:cNvSpPr>
      </xdr:nvSpPr>
      <xdr:spPr bwMode="auto">
        <a:xfrm>
          <a:off x="1431925" y="1689100"/>
          <a:ext cx="215900" cy="866775"/>
        </a:xfrm>
        <a:prstGeom prst="leftBrace">
          <a:avLst>
            <a:gd name="adj1" fmla="val 211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25</xdr:row>
      <xdr:rowOff>152400</xdr:rowOff>
    </xdr:from>
    <xdr:to>
      <xdr:col>2</xdr:col>
      <xdr:colOff>0</xdr:colOff>
      <xdr:row>43</xdr:row>
      <xdr:rowOff>66675</xdr:rowOff>
    </xdr:to>
    <xdr:sp macro="" textlink="">
      <xdr:nvSpPr>
        <xdr:cNvPr id="3" name="AutoShape 2"/>
        <xdr:cNvSpPr>
          <a:spLocks/>
        </xdr:cNvSpPr>
      </xdr:nvSpPr>
      <xdr:spPr bwMode="auto">
        <a:xfrm>
          <a:off x="238125" y="4330700"/>
          <a:ext cx="130175" cy="2886075"/>
        </a:xfrm>
        <a:prstGeom prst="leftBrace">
          <a:avLst>
            <a:gd name="adj1" fmla="val 1093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2087880</xdr:colOff>
      <xdr:row>0</xdr:row>
      <xdr:rowOff>200025</xdr:rowOff>
    </xdr:from>
    <xdr:to>
      <xdr:col>5</xdr:col>
      <xdr:colOff>125160</xdr:colOff>
      <xdr:row>2</xdr:row>
      <xdr:rowOff>76200</xdr:rowOff>
    </xdr:to>
    <xdr:sp macro="" textlink="">
      <xdr:nvSpPr>
        <xdr:cNvPr id="2" name="テキスト ボックス 1"/>
        <xdr:cNvSpPr txBox="1">
          <a:spLocks noChangeArrowheads="1"/>
        </xdr:cNvSpPr>
      </xdr:nvSpPr>
      <xdr:spPr bwMode="auto">
        <a:xfrm>
          <a:off x="3779520" y="200025"/>
          <a:ext cx="63570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2095500</xdr:colOff>
      <xdr:row>0</xdr:row>
      <xdr:rowOff>200025</xdr:rowOff>
    </xdr:from>
    <xdr:to>
      <xdr:col>5</xdr:col>
      <xdr:colOff>133350</xdr:colOff>
      <xdr:row>2</xdr:row>
      <xdr:rowOff>76200</xdr:rowOff>
    </xdr:to>
    <xdr:sp macro="" textlink="">
      <xdr:nvSpPr>
        <xdr:cNvPr id="3" name="テキスト ボックス 2"/>
        <xdr:cNvSpPr txBox="1">
          <a:spLocks noChangeArrowheads="1"/>
        </xdr:cNvSpPr>
      </xdr:nvSpPr>
      <xdr:spPr bwMode="auto">
        <a:xfrm>
          <a:off x="3779520" y="200025"/>
          <a:ext cx="64389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2087880</xdr:colOff>
      <xdr:row>0</xdr:row>
      <xdr:rowOff>200025</xdr:rowOff>
    </xdr:from>
    <xdr:to>
      <xdr:col>5</xdr:col>
      <xdr:colOff>125160</xdr:colOff>
      <xdr:row>2</xdr:row>
      <xdr:rowOff>76200</xdr:rowOff>
    </xdr:to>
    <xdr:sp macro="" textlink="">
      <xdr:nvSpPr>
        <xdr:cNvPr id="4" name="テキスト ボックス 3"/>
        <xdr:cNvSpPr txBox="1">
          <a:spLocks noChangeArrowheads="1"/>
        </xdr:cNvSpPr>
      </xdr:nvSpPr>
      <xdr:spPr bwMode="auto">
        <a:xfrm>
          <a:off x="3779520" y="200025"/>
          <a:ext cx="63570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2095500</xdr:colOff>
      <xdr:row>0</xdr:row>
      <xdr:rowOff>200025</xdr:rowOff>
    </xdr:from>
    <xdr:to>
      <xdr:col>5</xdr:col>
      <xdr:colOff>133350</xdr:colOff>
      <xdr:row>2</xdr:row>
      <xdr:rowOff>76200</xdr:rowOff>
    </xdr:to>
    <xdr:sp macro="" textlink="">
      <xdr:nvSpPr>
        <xdr:cNvPr id="5" name="テキスト ボックス 4"/>
        <xdr:cNvSpPr txBox="1">
          <a:spLocks noChangeArrowheads="1"/>
        </xdr:cNvSpPr>
      </xdr:nvSpPr>
      <xdr:spPr bwMode="auto">
        <a:xfrm>
          <a:off x="3779520" y="200025"/>
          <a:ext cx="64389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2087880</xdr:colOff>
      <xdr:row>0</xdr:row>
      <xdr:rowOff>200025</xdr:rowOff>
    </xdr:from>
    <xdr:to>
      <xdr:col>5</xdr:col>
      <xdr:colOff>125160</xdr:colOff>
      <xdr:row>2</xdr:row>
      <xdr:rowOff>76200</xdr:rowOff>
    </xdr:to>
    <xdr:sp macro="" textlink="">
      <xdr:nvSpPr>
        <xdr:cNvPr id="6" name="テキスト ボックス 5"/>
        <xdr:cNvSpPr txBox="1">
          <a:spLocks noChangeArrowheads="1"/>
        </xdr:cNvSpPr>
      </xdr:nvSpPr>
      <xdr:spPr bwMode="auto">
        <a:xfrm>
          <a:off x="3779520" y="200025"/>
          <a:ext cx="63570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2095500</xdr:colOff>
      <xdr:row>0</xdr:row>
      <xdr:rowOff>200025</xdr:rowOff>
    </xdr:from>
    <xdr:to>
      <xdr:col>5</xdr:col>
      <xdr:colOff>133350</xdr:colOff>
      <xdr:row>2</xdr:row>
      <xdr:rowOff>76200</xdr:rowOff>
    </xdr:to>
    <xdr:sp macro="" textlink="">
      <xdr:nvSpPr>
        <xdr:cNvPr id="7" name="テキスト ボックス 6"/>
        <xdr:cNvSpPr txBox="1">
          <a:spLocks noChangeArrowheads="1"/>
        </xdr:cNvSpPr>
      </xdr:nvSpPr>
      <xdr:spPr bwMode="auto">
        <a:xfrm>
          <a:off x="3779520" y="200025"/>
          <a:ext cx="64389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2087880</xdr:colOff>
      <xdr:row>0</xdr:row>
      <xdr:rowOff>200025</xdr:rowOff>
    </xdr:from>
    <xdr:to>
      <xdr:col>5</xdr:col>
      <xdr:colOff>125160</xdr:colOff>
      <xdr:row>2</xdr:row>
      <xdr:rowOff>76200</xdr:rowOff>
    </xdr:to>
    <xdr:sp macro="" textlink="">
      <xdr:nvSpPr>
        <xdr:cNvPr id="8" name="テキスト ボックス 7"/>
        <xdr:cNvSpPr txBox="1">
          <a:spLocks noChangeArrowheads="1"/>
        </xdr:cNvSpPr>
      </xdr:nvSpPr>
      <xdr:spPr bwMode="auto">
        <a:xfrm>
          <a:off x="3779520" y="200025"/>
          <a:ext cx="63570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twoCellAnchor>
    <xdr:from>
      <xdr:col>3</xdr:col>
      <xdr:colOff>2095500</xdr:colOff>
      <xdr:row>0</xdr:row>
      <xdr:rowOff>200025</xdr:rowOff>
    </xdr:from>
    <xdr:to>
      <xdr:col>5</xdr:col>
      <xdr:colOff>133350</xdr:colOff>
      <xdr:row>2</xdr:row>
      <xdr:rowOff>76200</xdr:rowOff>
    </xdr:to>
    <xdr:sp macro="" textlink="">
      <xdr:nvSpPr>
        <xdr:cNvPr id="9" name="テキスト ボックス 8"/>
        <xdr:cNvSpPr txBox="1">
          <a:spLocks noChangeArrowheads="1"/>
        </xdr:cNvSpPr>
      </xdr:nvSpPr>
      <xdr:spPr bwMode="auto">
        <a:xfrm>
          <a:off x="3779520" y="200025"/>
          <a:ext cx="643890" cy="28765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strike="noStrike">
              <a:solidFill>
                <a:srgbClr val="000000"/>
              </a:solidFill>
              <a:latin typeface="ＭＳ Ｐゴシック"/>
              <a:ea typeface="ＭＳ Ｐゴシック"/>
            </a:rPr>
            <a:t>市町村名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371475</xdr:colOff>
      <xdr:row>11</xdr:row>
      <xdr:rowOff>123825</xdr:rowOff>
    </xdr:from>
    <xdr:to>
      <xdr:col>8</xdr:col>
      <xdr:colOff>895350</xdr:colOff>
      <xdr:row>11</xdr:row>
      <xdr:rowOff>123825</xdr:rowOff>
    </xdr:to>
    <xdr:sp macro="" textlink="">
      <xdr:nvSpPr>
        <xdr:cNvPr id="648550" name="Line 1"/>
        <xdr:cNvSpPr>
          <a:spLocks noChangeShapeType="1"/>
        </xdr:cNvSpPr>
      </xdr:nvSpPr>
      <xdr:spPr bwMode="auto">
        <a:xfrm>
          <a:off x="657225" y="2457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xdr:row>
      <xdr:rowOff>9525</xdr:rowOff>
    </xdr:from>
    <xdr:to>
      <xdr:col>11</xdr:col>
      <xdr:colOff>142875</xdr:colOff>
      <xdr:row>13</xdr:row>
      <xdr:rowOff>0</xdr:rowOff>
    </xdr:to>
    <xdr:sp macro="" textlink="">
      <xdr:nvSpPr>
        <xdr:cNvPr id="648551" name="AutoShape 2"/>
        <xdr:cNvSpPr>
          <a:spLocks noChangeArrowheads="1"/>
        </xdr:cNvSpPr>
      </xdr:nvSpPr>
      <xdr:spPr bwMode="auto">
        <a:xfrm>
          <a:off x="485775" y="2105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52" name="Line 3"/>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19</xdr:row>
      <xdr:rowOff>9525</xdr:rowOff>
    </xdr:from>
    <xdr:to>
      <xdr:col>11</xdr:col>
      <xdr:colOff>142875</xdr:colOff>
      <xdr:row>22</xdr:row>
      <xdr:rowOff>0</xdr:rowOff>
    </xdr:to>
    <xdr:sp macro="" textlink="">
      <xdr:nvSpPr>
        <xdr:cNvPr id="648553" name="AutoShape 4"/>
        <xdr:cNvSpPr>
          <a:spLocks noChangeArrowheads="1"/>
        </xdr:cNvSpPr>
      </xdr:nvSpPr>
      <xdr:spPr bwMode="auto">
        <a:xfrm>
          <a:off x="485775" y="381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54" name="Line 5"/>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27</xdr:row>
      <xdr:rowOff>9525</xdr:rowOff>
    </xdr:from>
    <xdr:to>
      <xdr:col>11</xdr:col>
      <xdr:colOff>142875</xdr:colOff>
      <xdr:row>30</xdr:row>
      <xdr:rowOff>0</xdr:rowOff>
    </xdr:to>
    <xdr:sp macro="" textlink="">
      <xdr:nvSpPr>
        <xdr:cNvPr id="648555" name="AutoShape 6"/>
        <xdr:cNvSpPr>
          <a:spLocks noChangeArrowheads="1"/>
        </xdr:cNvSpPr>
      </xdr:nvSpPr>
      <xdr:spPr bwMode="auto">
        <a:xfrm>
          <a:off x="485775" y="553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56" name="Line 7"/>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37</xdr:row>
      <xdr:rowOff>9525</xdr:rowOff>
    </xdr:from>
    <xdr:to>
      <xdr:col>11</xdr:col>
      <xdr:colOff>142875</xdr:colOff>
      <xdr:row>40</xdr:row>
      <xdr:rowOff>0</xdr:rowOff>
    </xdr:to>
    <xdr:sp macro="" textlink="">
      <xdr:nvSpPr>
        <xdr:cNvPr id="648557" name="AutoShape 8"/>
        <xdr:cNvSpPr>
          <a:spLocks noChangeArrowheads="1"/>
        </xdr:cNvSpPr>
      </xdr:nvSpPr>
      <xdr:spPr bwMode="auto">
        <a:xfrm>
          <a:off x="485775" y="762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40</xdr:row>
      <xdr:rowOff>0</xdr:rowOff>
    </xdr:from>
    <xdr:to>
      <xdr:col>11</xdr:col>
      <xdr:colOff>142875</xdr:colOff>
      <xdr:row>40</xdr:row>
      <xdr:rowOff>0</xdr:rowOff>
    </xdr:to>
    <xdr:sp macro="" textlink="">
      <xdr:nvSpPr>
        <xdr:cNvPr id="648558" name="AutoShape 10"/>
        <xdr:cNvSpPr>
          <a:spLocks noChangeArrowheads="1"/>
        </xdr:cNvSpPr>
      </xdr:nvSpPr>
      <xdr:spPr bwMode="auto">
        <a:xfrm>
          <a:off x="485775" y="8334375"/>
          <a:ext cx="53244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59" name="Line 1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45</xdr:row>
      <xdr:rowOff>9525</xdr:rowOff>
    </xdr:from>
    <xdr:to>
      <xdr:col>11</xdr:col>
      <xdr:colOff>142875</xdr:colOff>
      <xdr:row>48</xdr:row>
      <xdr:rowOff>0</xdr:rowOff>
    </xdr:to>
    <xdr:sp macro="" textlink="">
      <xdr:nvSpPr>
        <xdr:cNvPr id="648560" name="AutoShape 12"/>
        <xdr:cNvSpPr>
          <a:spLocks noChangeArrowheads="1"/>
        </xdr:cNvSpPr>
      </xdr:nvSpPr>
      <xdr:spPr bwMode="auto">
        <a:xfrm>
          <a:off x="485775" y="934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61" name="Line 13"/>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55</xdr:row>
      <xdr:rowOff>9525</xdr:rowOff>
    </xdr:from>
    <xdr:to>
      <xdr:col>11</xdr:col>
      <xdr:colOff>142875</xdr:colOff>
      <xdr:row>58</xdr:row>
      <xdr:rowOff>0</xdr:rowOff>
    </xdr:to>
    <xdr:sp macro="" textlink="">
      <xdr:nvSpPr>
        <xdr:cNvPr id="648562" name="AutoShape 14"/>
        <xdr:cNvSpPr>
          <a:spLocks noChangeArrowheads="1"/>
        </xdr:cNvSpPr>
      </xdr:nvSpPr>
      <xdr:spPr bwMode="auto">
        <a:xfrm>
          <a:off x="485775" y="11563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63" name="Line 1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64</xdr:row>
      <xdr:rowOff>9525</xdr:rowOff>
    </xdr:from>
    <xdr:to>
      <xdr:col>11</xdr:col>
      <xdr:colOff>142875</xdr:colOff>
      <xdr:row>67</xdr:row>
      <xdr:rowOff>0</xdr:rowOff>
    </xdr:to>
    <xdr:sp macro="" textlink="">
      <xdr:nvSpPr>
        <xdr:cNvPr id="648564" name="AutoShape 16"/>
        <xdr:cNvSpPr>
          <a:spLocks noChangeArrowheads="1"/>
        </xdr:cNvSpPr>
      </xdr:nvSpPr>
      <xdr:spPr bwMode="auto">
        <a:xfrm>
          <a:off x="485775" y="132778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65" name="Line 17"/>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72</xdr:row>
      <xdr:rowOff>9525</xdr:rowOff>
    </xdr:from>
    <xdr:to>
      <xdr:col>11</xdr:col>
      <xdr:colOff>142875</xdr:colOff>
      <xdr:row>75</xdr:row>
      <xdr:rowOff>0</xdr:rowOff>
    </xdr:to>
    <xdr:sp macro="" textlink="">
      <xdr:nvSpPr>
        <xdr:cNvPr id="648566" name="AutoShape 18"/>
        <xdr:cNvSpPr>
          <a:spLocks noChangeArrowheads="1"/>
        </xdr:cNvSpPr>
      </xdr:nvSpPr>
      <xdr:spPr bwMode="auto">
        <a:xfrm>
          <a:off x="485775" y="14992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67" name="Line 19"/>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68" name="Line 20"/>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69" name="Line 2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70" name="Line 23"/>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71" name="Line 24"/>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72" name="Line 2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73" name="Line 26"/>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74" name="Line 1"/>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75" name="Line 1"/>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76" name="Line 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77" name="Line 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78" name="Line 1"/>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79" name="Line 1"/>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80" name="Line 1"/>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11</xdr:row>
      <xdr:rowOff>123825</xdr:rowOff>
    </xdr:from>
    <xdr:to>
      <xdr:col>8</xdr:col>
      <xdr:colOff>895350</xdr:colOff>
      <xdr:row>11</xdr:row>
      <xdr:rowOff>123825</xdr:rowOff>
    </xdr:to>
    <xdr:sp macro="" textlink="">
      <xdr:nvSpPr>
        <xdr:cNvPr id="648581" name="Line 1"/>
        <xdr:cNvSpPr>
          <a:spLocks noChangeShapeType="1"/>
        </xdr:cNvSpPr>
      </xdr:nvSpPr>
      <xdr:spPr bwMode="auto">
        <a:xfrm>
          <a:off x="657225" y="2457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xdr:row>
      <xdr:rowOff>9525</xdr:rowOff>
    </xdr:from>
    <xdr:to>
      <xdr:col>11</xdr:col>
      <xdr:colOff>142875</xdr:colOff>
      <xdr:row>13</xdr:row>
      <xdr:rowOff>0</xdr:rowOff>
    </xdr:to>
    <xdr:sp macro="" textlink="">
      <xdr:nvSpPr>
        <xdr:cNvPr id="648582" name="AutoShape 2"/>
        <xdr:cNvSpPr>
          <a:spLocks noChangeArrowheads="1"/>
        </xdr:cNvSpPr>
      </xdr:nvSpPr>
      <xdr:spPr bwMode="auto">
        <a:xfrm>
          <a:off x="485775" y="2105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83" name="Line 3"/>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19</xdr:row>
      <xdr:rowOff>9525</xdr:rowOff>
    </xdr:from>
    <xdr:to>
      <xdr:col>11</xdr:col>
      <xdr:colOff>142875</xdr:colOff>
      <xdr:row>22</xdr:row>
      <xdr:rowOff>0</xdr:rowOff>
    </xdr:to>
    <xdr:sp macro="" textlink="">
      <xdr:nvSpPr>
        <xdr:cNvPr id="648584" name="AutoShape 4"/>
        <xdr:cNvSpPr>
          <a:spLocks noChangeArrowheads="1"/>
        </xdr:cNvSpPr>
      </xdr:nvSpPr>
      <xdr:spPr bwMode="auto">
        <a:xfrm>
          <a:off x="485775" y="381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85" name="Line 5"/>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27</xdr:row>
      <xdr:rowOff>9525</xdr:rowOff>
    </xdr:from>
    <xdr:to>
      <xdr:col>11</xdr:col>
      <xdr:colOff>142875</xdr:colOff>
      <xdr:row>30</xdr:row>
      <xdr:rowOff>0</xdr:rowOff>
    </xdr:to>
    <xdr:sp macro="" textlink="">
      <xdr:nvSpPr>
        <xdr:cNvPr id="648586" name="AutoShape 6"/>
        <xdr:cNvSpPr>
          <a:spLocks noChangeArrowheads="1"/>
        </xdr:cNvSpPr>
      </xdr:nvSpPr>
      <xdr:spPr bwMode="auto">
        <a:xfrm>
          <a:off x="485775" y="553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587" name="Line 7"/>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37</xdr:row>
      <xdr:rowOff>9525</xdr:rowOff>
    </xdr:from>
    <xdr:to>
      <xdr:col>11</xdr:col>
      <xdr:colOff>142875</xdr:colOff>
      <xdr:row>40</xdr:row>
      <xdr:rowOff>0</xdr:rowOff>
    </xdr:to>
    <xdr:sp macro="" textlink="">
      <xdr:nvSpPr>
        <xdr:cNvPr id="648588" name="AutoShape 8"/>
        <xdr:cNvSpPr>
          <a:spLocks noChangeArrowheads="1"/>
        </xdr:cNvSpPr>
      </xdr:nvSpPr>
      <xdr:spPr bwMode="auto">
        <a:xfrm>
          <a:off x="485775" y="76295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200025</xdr:colOff>
      <xdr:row>40</xdr:row>
      <xdr:rowOff>0</xdr:rowOff>
    </xdr:from>
    <xdr:to>
      <xdr:col>11</xdr:col>
      <xdr:colOff>142875</xdr:colOff>
      <xdr:row>40</xdr:row>
      <xdr:rowOff>0</xdr:rowOff>
    </xdr:to>
    <xdr:sp macro="" textlink="">
      <xdr:nvSpPr>
        <xdr:cNvPr id="648589" name="AutoShape 10"/>
        <xdr:cNvSpPr>
          <a:spLocks noChangeArrowheads="1"/>
        </xdr:cNvSpPr>
      </xdr:nvSpPr>
      <xdr:spPr bwMode="auto">
        <a:xfrm>
          <a:off x="485775" y="8334375"/>
          <a:ext cx="53244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590" name="Line 1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45</xdr:row>
      <xdr:rowOff>9525</xdr:rowOff>
    </xdr:from>
    <xdr:to>
      <xdr:col>11</xdr:col>
      <xdr:colOff>142875</xdr:colOff>
      <xdr:row>48</xdr:row>
      <xdr:rowOff>0</xdr:rowOff>
    </xdr:to>
    <xdr:sp macro="" textlink="">
      <xdr:nvSpPr>
        <xdr:cNvPr id="648591" name="AutoShape 12"/>
        <xdr:cNvSpPr>
          <a:spLocks noChangeArrowheads="1"/>
        </xdr:cNvSpPr>
      </xdr:nvSpPr>
      <xdr:spPr bwMode="auto">
        <a:xfrm>
          <a:off x="485775" y="934402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592" name="Line 13"/>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55</xdr:row>
      <xdr:rowOff>9525</xdr:rowOff>
    </xdr:from>
    <xdr:to>
      <xdr:col>11</xdr:col>
      <xdr:colOff>142875</xdr:colOff>
      <xdr:row>58</xdr:row>
      <xdr:rowOff>0</xdr:rowOff>
    </xdr:to>
    <xdr:sp macro="" textlink="">
      <xdr:nvSpPr>
        <xdr:cNvPr id="648593" name="AutoShape 14"/>
        <xdr:cNvSpPr>
          <a:spLocks noChangeArrowheads="1"/>
        </xdr:cNvSpPr>
      </xdr:nvSpPr>
      <xdr:spPr bwMode="auto">
        <a:xfrm>
          <a:off x="485775" y="11563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594" name="Line 1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64</xdr:row>
      <xdr:rowOff>9525</xdr:rowOff>
    </xdr:from>
    <xdr:to>
      <xdr:col>11</xdr:col>
      <xdr:colOff>142875</xdr:colOff>
      <xdr:row>67</xdr:row>
      <xdr:rowOff>0</xdr:rowOff>
    </xdr:to>
    <xdr:sp macro="" textlink="">
      <xdr:nvSpPr>
        <xdr:cNvPr id="648595" name="AutoShape 16"/>
        <xdr:cNvSpPr>
          <a:spLocks noChangeArrowheads="1"/>
        </xdr:cNvSpPr>
      </xdr:nvSpPr>
      <xdr:spPr bwMode="auto">
        <a:xfrm>
          <a:off x="485775" y="132778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596" name="Line 17"/>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72</xdr:row>
      <xdr:rowOff>9525</xdr:rowOff>
    </xdr:from>
    <xdr:to>
      <xdr:col>11</xdr:col>
      <xdr:colOff>142875</xdr:colOff>
      <xdr:row>75</xdr:row>
      <xdr:rowOff>0</xdr:rowOff>
    </xdr:to>
    <xdr:sp macro="" textlink="">
      <xdr:nvSpPr>
        <xdr:cNvPr id="648597" name="AutoShape 18"/>
        <xdr:cNvSpPr>
          <a:spLocks noChangeArrowheads="1"/>
        </xdr:cNvSpPr>
      </xdr:nvSpPr>
      <xdr:spPr bwMode="auto">
        <a:xfrm>
          <a:off x="485775" y="14992350"/>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598" name="Line 19"/>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599" name="Line 20"/>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600" name="Line 2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601" name="Line 23"/>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602" name="Line 24"/>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603" name="Line 25"/>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604" name="Line 26"/>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20</xdr:row>
      <xdr:rowOff>123825</xdr:rowOff>
    </xdr:from>
    <xdr:to>
      <xdr:col>8</xdr:col>
      <xdr:colOff>895350</xdr:colOff>
      <xdr:row>20</xdr:row>
      <xdr:rowOff>123825</xdr:rowOff>
    </xdr:to>
    <xdr:sp macro="" textlink="">
      <xdr:nvSpPr>
        <xdr:cNvPr id="648605" name="Line 1"/>
        <xdr:cNvSpPr>
          <a:spLocks noChangeShapeType="1"/>
        </xdr:cNvSpPr>
      </xdr:nvSpPr>
      <xdr:spPr bwMode="auto">
        <a:xfrm>
          <a:off x="657225" y="417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28</xdr:row>
      <xdr:rowOff>123825</xdr:rowOff>
    </xdr:from>
    <xdr:to>
      <xdr:col>8</xdr:col>
      <xdr:colOff>895350</xdr:colOff>
      <xdr:row>28</xdr:row>
      <xdr:rowOff>123825</xdr:rowOff>
    </xdr:to>
    <xdr:sp macro="" textlink="">
      <xdr:nvSpPr>
        <xdr:cNvPr id="648606" name="Line 1"/>
        <xdr:cNvSpPr>
          <a:spLocks noChangeShapeType="1"/>
        </xdr:cNvSpPr>
      </xdr:nvSpPr>
      <xdr:spPr bwMode="auto">
        <a:xfrm>
          <a:off x="657225" y="588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38</xdr:row>
      <xdr:rowOff>123825</xdr:rowOff>
    </xdr:from>
    <xdr:to>
      <xdr:col>8</xdr:col>
      <xdr:colOff>895350</xdr:colOff>
      <xdr:row>38</xdr:row>
      <xdr:rowOff>123825</xdr:rowOff>
    </xdr:to>
    <xdr:sp macro="" textlink="">
      <xdr:nvSpPr>
        <xdr:cNvPr id="648607" name="Line 1"/>
        <xdr:cNvSpPr>
          <a:spLocks noChangeShapeType="1"/>
        </xdr:cNvSpPr>
      </xdr:nvSpPr>
      <xdr:spPr bwMode="auto">
        <a:xfrm>
          <a:off x="657225" y="79819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46</xdr:row>
      <xdr:rowOff>123825</xdr:rowOff>
    </xdr:from>
    <xdr:to>
      <xdr:col>8</xdr:col>
      <xdr:colOff>895350</xdr:colOff>
      <xdr:row>46</xdr:row>
      <xdr:rowOff>123825</xdr:rowOff>
    </xdr:to>
    <xdr:sp macro="" textlink="">
      <xdr:nvSpPr>
        <xdr:cNvPr id="648608" name="Line 1"/>
        <xdr:cNvSpPr>
          <a:spLocks noChangeShapeType="1"/>
        </xdr:cNvSpPr>
      </xdr:nvSpPr>
      <xdr:spPr bwMode="auto">
        <a:xfrm>
          <a:off x="657225" y="969645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56</xdr:row>
      <xdr:rowOff>123825</xdr:rowOff>
    </xdr:from>
    <xdr:to>
      <xdr:col>8</xdr:col>
      <xdr:colOff>895350</xdr:colOff>
      <xdr:row>56</xdr:row>
      <xdr:rowOff>123825</xdr:rowOff>
    </xdr:to>
    <xdr:sp macro="" textlink="">
      <xdr:nvSpPr>
        <xdr:cNvPr id="648609" name="Line 1"/>
        <xdr:cNvSpPr>
          <a:spLocks noChangeShapeType="1"/>
        </xdr:cNvSpPr>
      </xdr:nvSpPr>
      <xdr:spPr bwMode="auto">
        <a:xfrm>
          <a:off x="657225" y="11915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65</xdr:row>
      <xdr:rowOff>123825</xdr:rowOff>
    </xdr:from>
    <xdr:to>
      <xdr:col>8</xdr:col>
      <xdr:colOff>895350</xdr:colOff>
      <xdr:row>65</xdr:row>
      <xdr:rowOff>123825</xdr:rowOff>
    </xdr:to>
    <xdr:sp macro="" textlink="">
      <xdr:nvSpPr>
        <xdr:cNvPr id="648610" name="Line 1"/>
        <xdr:cNvSpPr>
          <a:spLocks noChangeShapeType="1"/>
        </xdr:cNvSpPr>
      </xdr:nvSpPr>
      <xdr:spPr bwMode="auto">
        <a:xfrm>
          <a:off x="657225" y="136302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73</xdr:row>
      <xdr:rowOff>123825</xdr:rowOff>
    </xdr:from>
    <xdr:to>
      <xdr:col>8</xdr:col>
      <xdr:colOff>895350</xdr:colOff>
      <xdr:row>73</xdr:row>
      <xdr:rowOff>123825</xdr:rowOff>
    </xdr:to>
    <xdr:sp macro="" textlink="">
      <xdr:nvSpPr>
        <xdr:cNvPr id="648611" name="Line 1"/>
        <xdr:cNvSpPr>
          <a:spLocks noChangeShapeType="1"/>
        </xdr:cNvSpPr>
      </xdr:nvSpPr>
      <xdr:spPr bwMode="auto">
        <a:xfrm>
          <a:off x="657225" y="15344775"/>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12" name="Line 13"/>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84</xdr:row>
      <xdr:rowOff>9525</xdr:rowOff>
    </xdr:from>
    <xdr:to>
      <xdr:col>11</xdr:col>
      <xdr:colOff>142875</xdr:colOff>
      <xdr:row>87</xdr:row>
      <xdr:rowOff>0</xdr:rowOff>
    </xdr:to>
    <xdr:sp macro="" textlink="">
      <xdr:nvSpPr>
        <xdr:cNvPr id="648613" name="AutoShape 14"/>
        <xdr:cNvSpPr>
          <a:spLocks noChangeArrowheads="1"/>
        </xdr:cNvSpPr>
      </xdr:nvSpPr>
      <xdr:spPr bwMode="auto">
        <a:xfrm>
          <a:off x="485775" y="17592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14" name="Line 1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93</xdr:row>
      <xdr:rowOff>9525</xdr:rowOff>
    </xdr:from>
    <xdr:to>
      <xdr:col>11</xdr:col>
      <xdr:colOff>142875</xdr:colOff>
      <xdr:row>96</xdr:row>
      <xdr:rowOff>0</xdr:rowOff>
    </xdr:to>
    <xdr:sp macro="" textlink="">
      <xdr:nvSpPr>
        <xdr:cNvPr id="648615" name="AutoShape 16"/>
        <xdr:cNvSpPr>
          <a:spLocks noChangeArrowheads="1"/>
        </xdr:cNvSpPr>
      </xdr:nvSpPr>
      <xdr:spPr bwMode="auto">
        <a:xfrm>
          <a:off x="485775" y="193071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16"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101</xdr:row>
      <xdr:rowOff>9525</xdr:rowOff>
    </xdr:from>
    <xdr:to>
      <xdr:col>11</xdr:col>
      <xdr:colOff>142875</xdr:colOff>
      <xdr:row>104</xdr:row>
      <xdr:rowOff>0</xdr:rowOff>
    </xdr:to>
    <xdr:sp macro="" textlink="">
      <xdr:nvSpPr>
        <xdr:cNvPr id="648617" name="AutoShape 18"/>
        <xdr:cNvSpPr>
          <a:spLocks noChangeArrowheads="1"/>
        </xdr:cNvSpPr>
      </xdr:nvSpPr>
      <xdr:spPr bwMode="auto">
        <a:xfrm>
          <a:off x="485775" y="21021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18" name="Line 24"/>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19" name="Line 2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20"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21"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22"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23"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24" name="Line 13"/>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84</xdr:row>
      <xdr:rowOff>9525</xdr:rowOff>
    </xdr:from>
    <xdr:to>
      <xdr:col>11</xdr:col>
      <xdr:colOff>142875</xdr:colOff>
      <xdr:row>87</xdr:row>
      <xdr:rowOff>0</xdr:rowOff>
    </xdr:to>
    <xdr:sp macro="" textlink="">
      <xdr:nvSpPr>
        <xdr:cNvPr id="648625" name="AutoShape 14"/>
        <xdr:cNvSpPr>
          <a:spLocks noChangeArrowheads="1"/>
        </xdr:cNvSpPr>
      </xdr:nvSpPr>
      <xdr:spPr bwMode="auto">
        <a:xfrm>
          <a:off x="485775" y="17592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26" name="Line 1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93</xdr:row>
      <xdr:rowOff>9525</xdr:rowOff>
    </xdr:from>
    <xdr:to>
      <xdr:col>11</xdr:col>
      <xdr:colOff>142875</xdr:colOff>
      <xdr:row>96</xdr:row>
      <xdr:rowOff>0</xdr:rowOff>
    </xdr:to>
    <xdr:sp macro="" textlink="">
      <xdr:nvSpPr>
        <xdr:cNvPr id="648627" name="AutoShape 16"/>
        <xdr:cNvSpPr>
          <a:spLocks noChangeArrowheads="1"/>
        </xdr:cNvSpPr>
      </xdr:nvSpPr>
      <xdr:spPr bwMode="auto">
        <a:xfrm>
          <a:off x="485775" y="193071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28"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101</xdr:row>
      <xdr:rowOff>9525</xdr:rowOff>
    </xdr:from>
    <xdr:to>
      <xdr:col>11</xdr:col>
      <xdr:colOff>142875</xdr:colOff>
      <xdr:row>104</xdr:row>
      <xdr:rowOff>0</xdr:rowOff>
    </xdr:to>
    <xdr:sp macro="" textlink="">
      <xdr:nvSpPr>
        <xdr:cNvPr id="648629" name="AutoShape 18"/>
        <xdr:cNvSpPr>
          <a:spLocks noChangeArrowheads="1"/>
        </xdr:cNvSpPr>
      </xdr:nvSpPr>
      <xdr:spPr bwMode="auto">
        <a:xfrm>
          <a:off x="485775" y="21021675"/>
          <a:ext cx="5324475" cy="704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0" name="Line 24"/>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31" name="Line 25"/>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32"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3"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34"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35"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6" name="Line 17"/>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7" name="Line 26"/>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8"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39" name="Line 17"/>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40" name="Line 26"/>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85</xdr:row>
      <xdr:rowOff>123825</xdr:rowOff>
    </xdr:from>
    <xdr:to>
      <xdr:col>8</xdr:col>
      <xdr:colOff>895350</xdr:colOff>
      <xdr:row>85</xdr:row>
      <xdr:rowOff>123825</xdr:rowOff>
    </xdr:to>
    <xdr:sp macro="" textlink="">
      <xdr:nvSpPr>
        <xdr:cNvPr id="648641" name="Line 1"/>
        <xdr:cNvSpPr>
          <a:spLocks noChangeShapeType="1"/>
        </xdr:cNvSpPr>
      </xdr:nvSpPr>
      <xdr:spPr bwMode="auto">
        <a:xfrm>
          <a:off x="657225" y="17945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2" name="Line 17"/>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3" name="Line 26"/>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4"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5" name="Line 17"/>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6" name="Line 26"/>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94</xdr:row>
      <xdr:rowOff>123825</xdr:rowOff>
    </xdr:from>
    <xdr:to>
      <xdr:col>8</xdr:col>
      <xdr:colOff>895350</xdr:colOff>
      <xdr:row>94</xdr:row>
      <xdr:rowOff>123825</xdr:rowOff>
    </xdr:to>
    <xdr:sp macro="" textlink="">
      <xdr:nvSpPr>
        <xdr:cNvPr id="648647" name="Line 1"/>
        <xdr:cNvSpPr>
          <a:spLocks noChangeShapeType="1"/>
        </xdr:cNvSpPr>
      </xdr:nvSpPr>
      <xdr:spPr bwMode="auto">
        <a:xfrm>
          <a:off x="657225" y="196596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48"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49"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0"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1" name="Line 17"/>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2" name="Line 26"/>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371475</xdr:colOff>
      <xdr:row>102</xdr:row>
      <xdr:rowOff>123825</xdr:rowOff>
    </xdr:from>
    <xdr:to>
      <xdr:col>8</xdr:col>
      <xdr:colOff>895350</xdr:colOff>
      <xdr:row>102</xdr:row>
      <xdr:rowOff>123825</xdr:rowOff>
    </xdr:to>
    <xdr:sp macro="" textlink="">
      <xdr:nvSpPr>
        <xdr:cNvPr id="648653" name="Line 1"/>
        <xdr:cNvSpPr>
          <a:spLocks noChangeShapeType="1"/>
        </xdr:cNvSpPr>
      </xdr:nvSpPr>
      <xdr:spPr bwMode="auto">
        <a:xfrm>
          <a:off x="657225" y="21374100"/>
          <a:ext cx="392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0</xdr:row>
      <xdr:rowOff>0</xdr:rowOff>
    </xdr:from>
    <xdr:to>
      <xdr:col>25</xdr:col>
      <xdr:colOff>9525</xdr:colOff>
      <xdr:row>0</xdr:row>
      <xdr:rowOff>0</xdr:rowOff>
    </xdr:to>
    <xdr:sp macro="" textlink="">
      <xdr:nvSpPr>
        <xdr:cNvPr id="2" name="Line 1"/>
        <xdr:cNvSpPr>
          <a:spLocks noChangeShapeType="1"/>
        </xdr:cNvSpPr>
      </xdr:nvSpPr>
      <xdr:spPr bwMode="auto">
        <a:xfrm>
          <a:off x="2628900" y="0"/>
          <a:ext cx="2981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3" name="Line 2"/>
        <xdr:cNvSpPr>
          <a:spLocks noChangeShapeType="1"/>
        </xdr:cNvSpPr>
      </xdr:nvSpPr>
      <xdr:spPr bwMode="auto">
        <a:xfrm>
          <a:off x="8572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4" name="Line 3"/>
        <xdr:cNvSpPr>
          <a:spLocks noChangeShapeType="1"/>
        </xdr:cNvSpPr>
      </xdr:nvSpPr>
      <xdr:spPr bwMode="auto">
        <a:xfrm>
          <a:off x="2628900" y="0"/>
          <a:ext cx="2971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5" name="Line 4"/>
        <xdr:cNvSpPr>
          <a:spLocks noChangeShapeType="1"/>
        </xdr:cNvSpPr>
      </xdr:nvSpPr>
      <xdr:spPr bwMode="auto">
        <a:xfrm>
          <a:off x="2628900" y="0"/>
          <a:ext cx="2971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6" name="Line 5"/>
        <xdr:cNvSpPr>
          <a:spLocks noChangeShapeType="1"/>
        </xdr:cNvSpPr>
      </xdr:nvSpPr>
      <xdr:spPr bwMode="auto">
        <a:xfrm>
          <a:off x="2628900" y="0"/>
          <a:ext cx="2971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7" name="Line 6"/>
        <xdr:cNvSpPr>
          <a:spLocks noChangeShapeType="1"/>
        </xdr:cNvSpPr>
      </xdr:nvSpPr>
      <xdr:spPr bwMode="auto">
        <a:xfrm>
          <a:off x="8572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0</xdr:row>
      <xdr:rowOff>0</xdr:rowOff>
    </xdr:from>
    <xdr:to>
      <xdr:col>38</xdr:col>
      <xdr:colOff>0</xdr:colOff>
      <xdr:row>0</xdr:row>
      <xdr:rowOff>0</xdr:rowOff>
    </xdr:to>
    <xdr:sp macro="" textlink="">
      <xdr:nvSpPr>
        <xdr:cNvPr id="8" name="Line 7"/>
        <xdr:cNvSpPr>
          <a:spLocks noChangeShapeType="1"/>
        </xdr:cNvSpPr>
      </xdr:nvSpPr>
      <xdr:spPr bwMode="auto">
        <a:xfrm>
          <a:off x="85725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0</xdr:row>
      <xdr:rowOff>0</xdr:rowOff>
    </xdr:from>
    <xdr:to>
      <xdr:col>25</xdr:col>
      <xdr:colOff>0</xdr:colOff>
      <xdr:row>0</xdr:row>
      <xdr:rowOff>0</xdr:rowOff>
    </xdr:to>
    <xdr:sp macro="" textlink="">
      <xdr:nvSpPr>
        <xdr:cNvPr id="9" name="Line 8"/>
        <xdr:cNvSpPr>
          <a:spLocks noChangeShapeType="1"/>
        </xdr:cNvSpPr>
      </xdr:nvSpPr>
      <xdr:spPr bwMode="auto">
        <a:xfrm>
          <a:off x="2628900" y="0"/>
          <a:ext cx="2971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66675</xdr:colOff>
      <xdr:row>23</xdr:row>
      <xdr:rowOff>0</xdr:rowOff>
    </xdr:from>
    <xdr:to>
      <xdr:col>37</xdr:col>
      <xdr:colOff>180975</xdr:colOff>
      <xdr:row>25</xdr:row>
      <xdr:rowOff>0</xdr:rowOff>
    </xdr:to>
    <xdr:sp macro="" textlink="">
      <xdr:nvSpPr>
        <xdr:cNvPr id="2" name="大かっこ 1"/>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3" name="下矢印 3"/>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4" name="左大かっこ 4"/>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5" name="大かっこ 4"/>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6" name="下矢印 3"/>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7" name="左大かっこ 4"/>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23</xdr:row>
      <xdr:rowOff>0</xdr:rowOff>
    </xdr:from>
    <xdr:to>
      <xdr:col>37</xdr:col>
      <xdr:colOff>180975</xdr:colOff>
      <xdr:row>25</xdr:row>
      <xdr:rowOff>0</xdr:rowOff>
    </xdr:to>
    <xdr:sp macro="" textlink="">
      <xdr:nvSpPr>
        <xdr:cNvPr id="8" name="大かっこ 7"/>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19</xdr:row>
      <xdr:rowOff>142875</xdr:rowOff>
    </xdr:from>
    <xdr:to>
      <xdr:col>20</xdr:col>
      <xdr:colOff>47625</xdr:colOff>
      <xdr:row>22</xdr:row>
      <xdr:rowOff>152400</xdr:rowOff>
    </xdr:to>
    <xdr:sp macro="" textlink="">
      <xdr:nvSpPr>
        <xdr:cNvPr id="9" name="下矢印 3"/>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18</xdr:row>
      <xdr:rowOff>171450</xdr:rowOff>
    </xdr:from>
    <xdr:to>
      <xdr:col>10</xdr:col>
      <xdr:colOff>171450</xdr:colOff>
      <xdr:row>19</xdr:row>
      <xdr:rowOff>104775</xdr:rowOff>
    </xdr:to>
    <xdr:sp macro="" textlink="">
      <xdr:nvSpPr>
        <xdr:cNvPr id="10" name="左大かっこ 4"/>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1" name="大かっこ 10"/>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2" name="下矢印 3"/>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3" name="左大かっこ 4"/>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4" name="大かっこ 13"/>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5" name="下矢印 3"/>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6" name="左大かっこ 4"/>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twoCellAnchor>
    <xdr:from>
      <xdr:col>25</xdr:col>
      <xdr:colOff>66675</xdr:colOff>
      <xdr:row>40</xdr:row>
      <xdr:rowOff>0</xdr:rowOff>
    </xdr:from>
    <xdr:to>
      <xdr:col>37</xdr:col>
      <xdr:colOff>180975</xdr:colOff>
      <xdr:row>42</xdr:row>
      <xdr:rowOff>0</xdr:rowOff>
    </xdr:to>
    <xdr:sp macro="" textlink="">
      <xdr:nvSpPr>
        <xdr:cNvPr id="17" name="大かっこ 16"/>
        <xdr:cNvSpPr>
          <a:spLocks noChangeArrowheads="1"/>
        </xdr:cNvSpPr>
      </xdr:nvSpPr>
      <xdr:spPr bwMode="auto">
        <a:xfrm>
          <a:off x="4829175" y="3981450"/>
          <a:ext cx="2400300" cy="3429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36</xdr:row>
      <xdr:rowOff>142875</xdr:rowOff>
    </xdr:from>
    <xdr:to>
      <xdr:col>20</xdr:col>
      <xdr:colOff>47625</xdr:colOff>
      <xdr:row>39</xdr:row>
      <xdr:rowOff>152400</xdr:rowOff>
    </xdr:to>
    <xdr:sp macro="" textlink="">
      <xdr:nvSpPr>
        <xdr:cNvPr id="18" name="下矢印 3"/>
        <xdr:cNvSpPr>
          <a:spLocks noChangeArrowheads="1"/>
        </xdr:cNvSpPr>
      </xdr:nvSpPr>
      <xdr:spPr bwMode="auto">
        <a:xfrm>
          <a:off x="3400425" y="3438525"/>
          <a:ext cx="457200" cy="523875"/>
        </a:xfrm>
        <a:prstGeom prst="downArrow">
          <a:avLst>
            <a:gd name="adj1" fmla="val 50000"/>
            <a:gd name="adj2" fmla="val 65647"/>
          </a:avLst>
        </a:prstGeom>
        <a:solidFill>
          <a:srgbClr val="FFFFFF"/>
        </a:solidFill>
        <a:ln w="9525" algn="ctr">
          <a:solidFill>
            <a:srgbClr val="000000"/>
          </a:solidFill>
          <a:round/>
          <a:headEnd/>
          <a:tailEnd/>
        </a:ln>
      </xdr:spPr>
    </xdr:sp>
    <xdr:clientData/>
  </xdr:twoCellAnchor>
  <xdr:twoCellAnchor>
    <xdr:from>
      <xdr:col>2</xdr:col>
      <xdr:colOff>0</xdr:colOff>
      <xdr:row>35</xdr:row>
      <xdr:rowOff>171450</xdr:rowOff>
    </xdr:from>
    <xdr:to>
      <xdr:col>10</xdr:col>
      <xdr:colOff>171450</xdr:colOff>
      <xdr:row>36</xdr:row>
      <xdr:rowOff>104775</xdr:rowOff>
    </xdr:to>
    <xdr:sp macro="" textlink="">
      <xdr:nvSpPr>
        <xdr:cNvPr id="19" name="左大かっこ 4"/>
        <xdr:cNvSpPr>
          <a:spLocks/>
        </xdr:cNvSpPr>
      </xdr:nvSpPr>
      <xdr:spPr bwMode="auto">
        <a:xfrm rot="-5400000">
          <a:off x="1176337" y="2500313"/>
          <a:ext cx="104775" cy="1695450"/>
        </a:xfrm>
        <a:prstGeom prst="leftBracket">
          <a:avLst>
            <a:gd name="adj" fmla="val 749"/>
          </a:avLst>
        </a:prstGeom>
        <a:solidFill>
          <a:srgbClr val="FFFFFF"/>
        </a:solidFill>
        <a:ln w="9525" algn="ctr">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xdr:colOff>
      <xdr:row>23</xdr:row>
      <xdr:rowOff>171450</xdr:rowOff>
    </xdr:from>
    <xdr:to>
      <xdr:col>17</xdr:col>
      <xdr:colOff>9525</xdr:colOff>
      <xdr:row>24</xdr:row>
      <xdr:rowOff>123825</xdr:rowOff>
    </xdr:to>
    <xdr:sp macro="" textlink="">
      <xdr:nvSpPr>
        <xdr:cNvPr id="3" name="右大かっこ 2"/>
        <xdr:cNvSpPr>
          <a:spLocks/>
        </xdr:cNvSpPr>
      </xdr:nvSpPr>
      <xdr:spPr bwMode="auto">
        <a:xfrm rot="5400000">
          <a:off x="1538287" y="3069908"/>
          <a:ext cx="127635" cy="2514600"/>
        </a:xfrm>
        <a:prstGeom prst="rightBracket">
          <a:avLst>
            <a:gd name="adj" fmla="val 641"/>
          </a:avLst>
        </a:prstGeom>
        <a:solidFill>
          <a:srgbClr val="FFFFFF"/>
        </a:solidFill>
        <a:ln w="9525" algn="ctr">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afil01\e\&#29694;&#20219;&#32773;(&#20491;&#20154;&#12501;&#12449;&#12452;&#12523;)\&#27022;&#25144;\&#22320;&#22495;&#25391;&#33288;&#36027;&#65288;&#24066;&#12539;&#38754;&#31309;&#65289;%20with&#65288;&#30476;&#12539;&#20154;&#21475;&#65289;\&#24179;&#25104;&#65297;&#65305;&#24180;&#24230;\02&#65343;&#36947;&#24220;&#30476;&#20998;&#12288;&#8594;&#22320;&#22495;&#25391;&#33288;&#36027;&#65288;&#20154;&#21475;&#12408;&#65289;\&#65403;&#65343;&#31639;&#20986;&#36039;&#26009;&#65288;&#22320;&#22495;&#25391;&#33288;&#36027;&#65289;\&#9733;&#20250;&#35696;&#24460;&#25171;&#12383;&#12428;&#12288;0709&#65374;&#9733;\190711&#27491;&#35492;&#65288;&#22320;&#19979;&#37444;&#65289;&#12288;&#9330;&#22320;&#22495;&#25391;&#33288;&#36027;&#65288;&#30476;&#20998;&#65289;&#9733;&#31639;&#20986;&#36039;&#26009;&#9733;&#65288;&#20107;&#26989;&#36027;&#35036;&#2749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その１（旧企画）"/>
      <sheetName val="その２（旧その諸）"/>
      <sheetName val="その３（旧〃その土）"/>
      <sheetName val="その３（旧〃その土）つづき"/>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L50"/>
  <sheetViews>
    <sheetView tabSelected="1" view="pageBreakPreview" zoomScaleNormal="100" zoomScaleSheetLayoutView="100" workbookViewId="0">
      <selection activeCell="U7" sqref="U7"/>
    </sheetView>
  </sheetViews>
  <sheetFormatPr defaultColWidth="5.75" defaultRowHeight="18.75" customHeight="1"/>
  <cols>
    <col min="1" max="10" width="5.75" style="65" customWidth="1"/>
    <col min="11" max="14" width="5.75" style="75" customWidth="1"/>
    <col min="15" max="64" width="5.75" style="65"/>
    <col min="65" max="16384" width="5.75" style="1"/>
  </cols>
  <sheetData>
    <row r="1" spans="1:15" ht="18.75" customHeight="1">
      <c r="A1" s="64"/>
      <c r="B1" s="64"/>
      <c r="C1" s="64"/>
      <c r="D1" s="64"/>
      <c r="E1" s="64"/>
      <c r="F1" s="64"/>
      <c r="G1" s="64"/>
      <c r="H1" s="64"/>
      <c r="I1" s="64"/>
      <c r="J1" s="64"/>
      <c r="K1" s="64"/>
      <c r="L1" s="64"/>
      <c r="M1" s="64"/>
      <c r="N1" s="64"/>
      <c r="O1" s="64"/>
    </row>
    <row r="3" spans="1:15" ht="18.75" customHeight="1">
      <c r="D3" s="1282" t="s">
        <v>17</v>
      </c>
      <c r="E3" s="1283"/>
      <c r="F3" s="1282" t="s">
        <v>13</v>
      </c>
      <c r="G3" s="1283"/>
      <c r="H3" s="1282" t="s">
        <v>93</v>
      </c>
      <c r="I3" s="1283"/>
      <c r="J3" s="1282" t="s">
        <v>14</v>
      </c>
      <c r="K3" s="1283"/>
      <c r="L3" s="1282" t="s">
        <v>15</v>
      </c>
      <c r="M3" s="1283"/>
      <c r="N3" s="1282" t="s">
        <v>18</v>
      </c>
      <c r="O3" s="1283"/>
    </row>
    <row r="4" spans="1:15" ht="18.75" customHeight="1">
      <c r="D4" s="1271"/>
      <c r="E4" s="1272"/>
      <c r="F4" s="1271"/>
      <c r="G4" s="1272"/>
      <c r="H4" s="1271"/>
      <c r="I4" s="1272"/>
      <c r="J4" s="1271"/>
      <c r="K4" s="1272"/>
      <c r="L4" s="1271"/>
      <c r="M4" s="1272"/>
      <c r="N4" s="1275"/>
      <c r="O4" s="1276"/>
    </row>
    <row r="5" spans="1:15" ht="18.75" customHeight="1">
      <c r="D5" s="1273"/>
      <c r="E5" s="1274"/>
      <c r="F5" s="1273"/>
      <c r="G5" s="1274"/>
      <c r="H5" s="1273"/>
      <c r="I5" s="1274"/>
      <c r="J5" s="1273"/>
      <c r="K5" s="1274"/>
      <c r="L5" s="1273"/>
      <c r="M5" s="1274"/>
      <c r="N5" s="1277"/>
      <c r="O5" s="1278"/>
    </row>
    <row r="6" spans="1:15" ht="18.75" customHeight="1">
      <c r="G6" s="66"/>
      <c r="H6" s="66"/>
      <c r="I6" s="66"/>
      <c r="J6" s="66"/>
      <c r="K6" s="67"/>
      <c r="L6" s="67"/>
      <c r="M6" s="67"/>
      <c r="N6" s="67"/>
    </row>
    <row r="7" spans="1:15" ht="18.75" customHeight="1">
      <c r="K7" s="68"/>
      <c r="L7" s="68"/>
      <c r="M7" s="68"/>
      <c r="N7" s="68" t="s">
        <v>16</v>
      </c>
    </row>
    <row r="8" spans="1:15" ht="18.75" customHeight="1">
      <c r="A8" s="1233" t="s">
        <v>19</v>
      </c>
      <c r="B8" s="1234"/>
      <c r="C8" s="1234"/>
      <c r="D8" s="1234"/>
      <c r="E8" s="1234"/>
      <c r="F8" s="1267"/>
      <c r="G8" s="1233" t="s">
        <v>20</v>
      </c>
      <c r="H8" s="1234"/>
      <c r="I8" s="1234"/>
      <c r="J8" s="1267"/>
      <c r="K8" s="1268" t="s">
        <v>91</v>
      </c>
      <c r="L8" s="1269"/>
      <c r="M8" s="1269"/>
      <c r="N8" s="1270"/>
      <c r="O8" s="69"/>
    </row>
    <row r="9" spans="1:15" ht="18.75" customHeight="1">
      <c r="A9" s="70" t="s">
        <v>52</v>
      </c>
      <c r="B9" s="71"/>
      <c r="C9" s="1247" t="s">
        <v>21</v>
      </c>
      <c r="D9" s="1247"/>
      <c r="E9" s="1247"/>
      <c r="F9" s="1248"/>
      <c r="G9" s="1249" t="s">
        <v>22</v>
      </c>
      <c r="H9" s="1247"/>
      <c r="I9" s="1247"/>
      <c r="J9" s="1248"/>
      <c r="K9" s="1279">
        <f>●消防費!J37</f>
        <v>0</v>
      </c>
      <c r="L9" s="1280"/>
      <c r="M9" s="1280"/>
      <c r="N9" s="1281"/>
      <c r="O9" s="69" t="s">
        <v>68</v>
      </c>
    </row>
    <row r="10" spans="1:15" ht="18.75" customHeight="1">
      <c r="A10" s="70" t="s">
        <v>55</v>
      </c>
      <c r="B10" s="71"/>
      <c r="C10" s="1247" t="s">
        <v>12</v>
      </c>
      <c r="D10" s="1247"/>
      <c r="E10" s="1247"/>
      <c r="F10" s="1248"/>
      <c r="G10" s="1249" t="s">
        <v>23</v>
      </c>
      <c r="H10" s="1247"/>
      <c r="I10" s="1247"/>
      <c r="J10" s="1248"/>
      <c r="K10" s="1262" t="e">
        <f>●道路橋りょう費!J255</f>
        <v>#DIV/0!</v>
      </c>
      <c r="L10" s="1263"/>
      <c r="M10" s="1263"/>
      <c r="N10" s="1264"/>
      <c r="O10" s="69" t="s">
        <v>69</v>
      </c>
    </row>
    <row r="11" spans="1:15" ht="18.75" customHeight="1">
      <c r="A11" s="72" t="s">
        <v>56</v>
      </c>
      <c r="B11" s="71">
        <v>1</v>
      </c>
      <c r="C11" s="1247" t="s">
        <v>4</v>
      </c>
      <c r="D11" s="1247"/>
      <c r="E11" s="1247"/>
      <c r="F11" s="1248"/>
      <c r="G11" s="1249" t="s">
        <v>24</v>
      </c>
      <c r="H11" s="1247"/>
      <c r="I11" s="1247"/>
      <c r="J11" s="1248"/>
      <c r="K11" s="1262">
        <f>+'●港湾費（港湾）'!J57</f>
        <v>0</v>
      </c>
      <c r="L11" s="1263"/>
      <c r="M11" s="1263"/>
      <c r="N11" s="1264"/>
      <c r="O11" s="69" t="s">
        <v>67</v>
      </c>
    </row>
    <row r="12" spans="1:15" ht="18.75" customHeight="1">
      <c r="A12" s="73"/>
      <c r="B12" s="71">
        <v>2</v>
      </c>
      <c r="C12" s="1247" t="s">
        <v>5</v>
      </c>
      <c r="D12" s="1247"/>
      <c r="E12" s="1247"/>
      <c r="F12" s="1248"/>
      <c r="G12" s="1249" t="s">
        <v>24</v>
      </c>
      <c r="H12" s="1247"/>
      <c r="I12" s="1247"/>
      <c r="J12" s="1248"/>
      <c r="K12" s="1262">
        <f>+'●港湾費（漁港） '!J57</f>
        <v>0</v>
      </c>
      <c r="L12" s="1263"/>
      <c r="M12" s="1263"/>
      <c r="N12" s="1264"/>
      <c r="O12" s="69" t="s">
        <v>66</v>
      </c>
    </row>
    <row r="13" spans="1:15" ht="18.75" customHeight="1">
      <c r="A13" s="70" t="s">
        <v>57</v>
      </c>
      <c r="B13" s="71"/>
      <c r="C13" s="1247" t="s">
        <v>10</v>
      </c>
      <c r="D13" s="1247"/>
      <c r="E13" s="1247"/>
      <c r="F13" s="1248"/>
      <c r="G13" s="1249" t="s">
        <v>25</v>
      </c>
      <c r="H13" s="1247"/>
      <c r="I13" s="1247"/>
      <c r="J13" s="1248"/>
      <c r="K13" s="1262">
        <f>●都市計画費!J473</f>
        <v>0</v>
      </c>
      <c r="L13" s="1263"/>
      <c r="M13" s="1263"/>
      <c r="N13" s="1264"/>
      <c r="O13" s="69" t="s">
        <v>65</v>
      </c>
    </row>
    <row r="14" spans="1:15" ht="18.75" customHeight="1">
      <c r="A14" s="70" t="s">
        <v>58</v>
      </c>
      <c r="B14" s="71"/>
      <c r="C14" s="1247" t="s">
        <v>92</v>
      </c>
      <c r="D14" s="1247"/>
      <c r="E14" s="1247"/>
      <c r="F14" s="1248"/>
      <c r="G14" s="1249" t="s">
        <v>22</v>
      </c>
      <c r="H14" s="1247"/>
      <c r="I14" s="1247"/>
      <c r="J14" s="1248"/>
      <c r="K14" s="1262">
        <f>●公園費!J23</f>
        <v>0</v>
      </c>
      <c r="L14" s="1263"/>
      <c r="M14" s="1263"/>
      <c r="N14" s="1264"/>
      <c r="O14" s="69" t="s">
        <v>70</v>
      </c>
    </row>
    <row r="15" spans="1:15" ht="18.75" customHeight="1">
      <c r="A15" s="70" t="s">
        <v>59</v>
      </c>
      <c r="B15" s="71"/>
      <c r="C15" s="1247" t="s">
        <v>94</v>
      </c>
      <c r="D15" s="1247"/>
      <c r="E15" s="1247"/>
      <c r="F15" s="1248"/>
      <c r="G15" s="1249" t="s">
        <v>22</v>
      </c>
      <c r="H15" s="1247"/>
      <c r="I15" s="1247"/>
      <c r="J15" s="1248"/>
      <c r="K15" s="1262">
        <f>○下水道費２!J219</f>
        <v>0</v>
      </c>
      <c r="L15" s="1263"/>
      <c r="M15" s="1263"/>
      <c r="N15" s="1264"/>
      <c r="O15" s="69" t="s">
        <v>71</v>
      </c>
    </row>
    <row r="16" spans="1:15" ht="18.75" customHeight="1">
      <c r="A16" s="70" t="s">
        <v>60</v>
      </c>
      <c r="B16" s="71"/>
      <c r="C16" s="1247" t="s">
        <v>11</v>
      </c>
      <c r="D16" s="1247"/>
      <c r="E16" s="1247"/>
      <c r="F16" s="1248"/>
      <c r="G16" s="1249" t="s">
        <v>22</v>
      </c>
      <c r="H16" s="1247"/>
      <c r="I16" s="1247"/>
      <c r="J16" s="1248"/>
      <c r="K16" s="1262">
        <f>●その他の土木費!J468</f>
        <v>0</v>
      </c>
      <c r="L16" s="1265"/>
      <c r="M16" s="1265"/>
      <c r="N16" s="1266"/>
      <c r="O16" s="69" t="s">
        <v>72</v>
      </c>
    </row>
    <row r="17" spans="1:15" ht="18.75" customHeight="1">
      <c r="A17" s="70" t="s">
        <v>61</v>
      </c>
      <c r="B17" s="71"/>
      <c r="C17" s="1247" t="s">
        <v>26</v>
      </c>
      <c r="D17" s="1247"/>
      <c r="E17" s="1247"/>
      <c r="F17" s="1248"/>
      <c r="G17" s="1249" t="s">
        <v>27</v>
      </c>
      <c r="H17" s="1247"/>
      <c r="I17" s="1247"/>
      <c r="J17" s="1248"/>
      <c r="K17" s="1262">
        <f>+小学校費!J273</f>
        <v>0</v>
      </c>
      <c r="L17" s="1263"/>
      <c r="M17" s="1263"/>
      <c r="N17" s="1264"/>
      <c r="O17" s="69" t="s">
        <v>73</v>
      </c>
    </row>
    <row r="18" spans="1:15" ht="18.75" customHeight="1">
      <c r="A18" s="70" t="s">
        <v>62</v>
      </c>
      <c r="B18" s="71"/>
      <c r="C18" s="1247" t="s">
        <v>28</v>
      </c>
      <c r="D18" s="1247"/>
      <c r="E18" s="1247"/>
      <c r="F18" s="1248"/>
      <c r="G18" s="1249" t="s">
        <v>27</v>
      </c>
      <c r="H18" s="1247"/>
      <c r="I18" s="1247"/>
      <c r="J18" s="1248"/>
      <c r="K18" s="1262">
        <f>中学校費!J289</f>
        <v>0</v>
      </c>
      <c r="L18" s="1263"/>
      <c r="M18" s="1263"/>
      <c r="N18" s="1264"/>
      <c r="O18" s="69" t="s">
        <v>74</v>
      </c>
    </row>
    <row r="19" spans="1:15" ht="18.75" customHeight="1">
      <c r="A19" s="70" t="s">
        <v>75</v>
      </c>
      <c r="B19" s="71"/>
      <c r="C19" s="1247" t="s">
        <v>29</v>
      </c>
      <c r="D19" s="1247"/>
      <c r="E19" s="1247"/>
      <c r="F19" s="1248"/>
      <c r="G19" s="1249" t="s">
        <v>30</v>
      </c>
      <c r="H19" s="1247"/>
      <c r="I19" s="1247"/>
      <c r="J19" s="1248"/>
      <c r="K19" s="1239">
        <f>+●高等学校費!J44</f>
        <v>0</v>
      </c>
      <c r="L19" s="1240"/>
      <c r="M19" s="1240"/>
      <c r="N19" s="1241"/>
      <c r="O19" s="69" t="s">
        <v>64</v>
      </c>
    </row>
    <row r="20" spans="1:15" ht="18.75" customHeight="1">
      <c r="A20" s="70" t="s">
        <v>1383</v>
      </c>
      <c r="B20" s="71"/>
      <c r="C20" s="1247" t="s">
        <v>9</v>
      </c>
      <c r="D20" s="1247"/>
      <c r="E20" s="1247"/>
      <c r="F20" s="1248"/>
      <c r="G20" s="1249" t="s">
        <v>22</v>
      </c>
      <c r="H20" s="1247"/>
      <c r="I20" s="1247"/>
      <c r="J20" s="1248"/>
      <c r="K20" s="1239">
        <f>●社会福祉費!J68</f>
        <v>0</v>
      </c>
      <c r="L20" s="1240"/>
      <c r="M20" s="1240"/>
      <c r="N20" s="1241"/>
      <c r="O20" s="69" t="s">
        <v>1384</v>
      </c>
    </row>
    <row r="21" spans="1:15" ht="18.75" customHeight="1">
      <c r="A21" s="70" t="s">
        <v>63</v>
      </c>
      <c r="B21" s="71"/>
      <c r="C21" s="1247" t="s">
        <v>51</v>
      </c>
      <c r="D21" s="1247"/>
      <c r="E21" s="1247"/>
      <c r="F21" s="1248"/>
      <c r="G21" s="1249" t="s">
        <v>22</v>
      </c>
      <c r="H21" s="1247"/>
      <c r="I21" s="1247"/>
      <c r="J21" s="1248"/>
      <c r="K21" s="1262">
        <f>'●保健衛生費 '!K467</f>
        <v>0</v>
      </c>
      <c r="L21" s="1263"/>
      <c r="M21" s="1263"/>
      <c r="N21" s="1264"/>
      <c r="O21" s="69" t="s">
        <v>1385</v>
      </c>
    </row>
    <row r="22" spans="1:15" ht="18.75" customHeight="1">
      <c r="A22" s="70" t="s">
        <v>77</v>
      </c>
      <c r="B22" s="71"/>
      <c r="C22" s="1247" t="s">
        <v>8</v>
      </c>
      <c r="D22" s="1247"/>
      <c r="E22" s="1247"/>
      <c r="F22" s="1248"/>
      <c r="G22" s="1249" t="s">
        <v>31</v>
      </c>
      <c r="H22" s="1247"/>
      <c r="I22" s="1247"/>
      <c r="J22" s="1248"/>
      <c r="K22" s="1239">
        <f>●高齢者保健福祉費!J36</f>
        <v>0</v>
      </c>
      <c r="L22" s="1240"/>
      <c r="M22" s="1240"/>
      <c r="N22" s="1241"/>
      <c r="O22" s="69" t="s">
        <v>78</v>
      </c>
    </row>
    <row r="23" spans="1:15" ht="18.75" customHeight="1">
      <c r="A23" s="70" t="s">
        <v>79</v>
      </c>
      <c r="B23" s="71"/>
      <c r="C23" s="1247" t="s">
        <v>32</v>
      </c>
      <c r="D23" s="1247"/>
      <c r="E23" s="1247"/>
      <c r="F23" s="1248"/>
      <c r="G23" s="1249" t="s">
        <v>22</v>
      </c>
      <c r="H23" s="1247"/>
      <c r="I23" s="1247"/>
      <c r="J23" s="1248"/>
      <c r="K23" s="1262">
        <f>●清掃費!J104</f>
        <v>0</v>
      </c>
      <c r="L23" s="1263"/>
      <c r="M23" s="1263"/>
      <c r="N23" s="1264"/>
      <c r="O23" s="69" t="s">
        <v>80</v>
      </c>
    </row>
    <row r="24" spans="1:15" ht="18.75" customHeight="1">
      <c r="A24" s="70" t="s">
        <v>81</v>
      </c>
      <c r="B24" s="71"/>
      <c r="C24" s="1247" t="s">
        <v>6</v>
      </c>
      <c r="D24" s="1247"/>
      <c r="E24" s="1247"/>
      <c r="F24" s="1248"/>
      <c r="G24" s="1249" t="s">
        <v>33</v>
      </c>
      <c r="H24" s="1247"/>
      <c r="I24" s="1247"/>
      <c r="J24" s="1248"/>
      <c r="K24" s="1262" t="e">
        <f>'●農業行政費(2)'!J160</f>
        <v>#DIV/0!</v>
      </c>
      <c r="L24" s="1263"/>
      <c r="M24" s="1263"/>
      <c r="N24" s="1264"/>
      <c r="O24" s="69" t="s">
        <v>1386</v>
      </c>
    </row>
    <row r="25" spans="1:15" ht="18.75" customHeight="1">
      <c r="A25" s="70" t="s">
        <v>83</v>
      </c>
      <c r="B25" s="71"/>
      <c r="C25" s="1247" t="s">
        <v>7</v>
      </c>
      <c r="D25" s="1247"/>
      <c r="E25" s="1247"/>
      <c r="F25" s="1248"/>
      <c r="G25" s="1249" t="s">
        <v>34</v>
      </c>
      <c r="H25" s="1247"/>
      <c r="I25" s="1247"/>
      <c r="J25" s="1248"/>
      <c r="K25" s="1262" t="e">
        <f>●林野水産行政費!J80</f>
        <v>#DIV/0!</v>
      </c>
      <c r="L25" s="1263"/>
      <c r="M25" s="1263"/>
      <c r="N25" s="1264"/>
      <c r="O25" s="69" t="s">
        <v>1387</v>
      </c>
    </row>
    <row r="26" spans="1:15" ht="18.75" customHeight="1">
      <c r="A26" s="484" t="s">
        <v>84</v>
      </c>
      <c r="B26" s="71">
        <v>1</v>
      </c>
      <c r="C26" s="1247" t="s">
        <v>35</v>
      </c>
      <c r="D26" s="1247"/>
      <c r="E26" s="1247"/>
      <c r="F26" s="1248"/>
      <c r="G26" s="1249" t="s">
        <v>22</v>
      </c>
      <c r="H26" s="1247"/>
      <c r="I26" s="1247"/>
      <c r="J26" s="1248"/>
      <c r="K26" s="1250">
        <f>'地域振興費（人口）その２'!J584</f>
        <v>0</v>
      </c>
      <c r="L26" s="1251"/>
      <c r="M26" s="1251"/>
      <c r="N26" s="1252"/>
      <c r="O26" s="69" t="s">
        <v>1388</v>
      </c>
    </row>
    <row r="27" spans="1:15" ht="18.75" customHeight="1">
      <c r="A27" s="73"/>
      <c r="B27" s="71">
        <v>2</v>
      </c>
      <c r="C27" s="1247" t="s">
        <v>35</v>
      </c>
      <c r="D27" s="1247"/>
      <c r="E27" s="1247"/>
      <c r="F27" s="1248"/>
      <c r="G27" s="1249" t="s">
        <v>36</v>
      </c>
      <c r="H27" s="1247"/>
      <c r="I27" s="1247"/>
      <c r="J27" s="1248"/>
      <c r="K27" s="1239" t="e">
        <f>地域振興費・面積!J120</f>
        <v>#DIV/0!</v>
      </c>
      <c r="L27" s="1240"/>
      <c r="M27" s="1240"/>
      <c r="N27" s="1241"/>
      <c r="O27" s="69" t="s">
        <v>86</v>
      </c>
    </row>
    <row r="28" spans="1:15" ht="18.75" customHeight="1" thickBot="1">
      <c r="A28" s="70" t="s">
        <v>85</v>
      </c>
      <c r="B28" s="71"/>
      <c r="C28" s="1247" t="s">
        <v>37</v>
      </c>
      <c r="D28" s="1247"/>
      <c r="E28" s="1247"/>
      <c r="F28" s="1248"/>
      <c r="G28" s="1253"/>
      <c r="H28" s="1254"/>
      <c r="I28" s="1254"/>
      <c r="J28" s="1255"/>
      <c r="K28" s="1256" t="e">
        <f>K50</f>
        <v>#DIV/0!</v>
      </c>
      <c r="L28" s="1257"/>
      <c r="M28" s="1257"/>
      <c r="N28" s="1258"/>
      <c r="O28" s="69" t="s">
        <v>87</v>
      </c>
    </row>
    <row r="29" spans="1:15" ht="18.75" customHeight="1" thickBot="1">
      <c r="A29" s="74"/>
      <c r="B29" s="74"/>
      <c r="C29" s="74"/>
      <c r="D29" s="74"/>
      <c r="E29" s="74"/>
      <c r="F29" s="74"/>
      <c r="G29" s="1259" t="s">
        <v>38</v>
      </c>
      <c r="H29" s="1260"/>
      <c r="I29" s="1260"/>
      <c r="J29" s="1261"/>
      <c r="K29" s="1236" t="e">
        <f>SUM(K9:N28)</f>
        <v>#DIV/0!</v>
      </c>
      <c r="L29" s="1237"/>
      <c r="M29" s="1237"/>
      <c r="N29" s="1238"/>
      <c r="O29" s="69"/>
    </row>
    <row r="32" spans="1:15" ht="18.75" customHeight="1">
      <c r="A32" s="65" t="s">
        <v>39</v>
      </c>
    </row>
    <row r="33" spans="1:15" ht="18.75" customHeight="1">
      <c r="A33" s="76">
        <v>19</v>
      </c>
      <c r="B33" s="71">
        <v>1</v>
      </c>
      <c r="C33" s="1228" t="s">
        <v>0</v>
      </c>
      <c r="D33" s="1228"/>
      <c r="E33" s="1228"/>
      <c r="F33" s="1228"/>
      <c r="G33" s="1228"/>
      <c r="H33" s="1228"/>
      <c r="I33" s="1228"/>
      <c r="J33" s="1229"/>
      <c r="K33" s="1239" t="e">
        <f>○災害復旧費!AC16</f>
        <v>#DIV/0!</v>
      </c>
      <c r="L33" s="1245"/>
      <c r="M33" s="1245"/>
      <c r="N33" s="1246"/>
      <c r="O33" s="69" t="s">
        <v>88</v>
      </c>
    </row>
    <row r="34" spans="1:15" ht="18.75" customHeight="1">
      <c r="A34" s="77"/>
      <c r="B34" s="71">
        <v>2</v>
      </c>
      <c r="C34" s="1228" t="s">
        <v>40</v>
      </c>
      <c r="D34" s="1228"/>
      <c r="E34" s="1228"/>
      <c r="F34" s="1228"/>
      <c r="G34" s="1228"/>
      <c r="H34" s="1228"/>
      <c r="I34" s="1228"/>
      <c r="J34" s="1229"/>
      <c r="K34" s="1239">
        <f>○その他公債費!J5</f>
        <v>0</v>
      </c>
      <c r="L34" s="1240"/>
      <c r="M34" s="1240"/>
      <c r="N34" s="1241"/>
      <c r="O34" s="69" t="s">
        <v>53</v>
      </c>
    </row>
    <row r="35" spans="1:15" ht="18.75" customHeight="1">
      <c r="A35" s="77"/>
      <c r="B35" s="71">
        <v>3</v>
      </c>
      <c r="C35" s="1228" t="s">
        <v>41</v>
      </c>
      <c r="D35" s="1228"/>
      <c r="E35" s="1228"/>
      <c r="F35" s="1228"/>
      <c r="G35" s="1228"/>
      <c r="H35" s="1228"/>
      <c r="I35" s="1228"/>
      <c r="J35" s="1229"/>
      <c r="K35" s="1239">
        <f>'○補正（10以前）'!J16</f>
        <v>0</v>
      </c>
      <c r="L35" s="1240"/>
      <c r="M35" s="1240"/>
      <c r="N35" s="1241"/>
      <c r="O35" s="69" t="s">
        <v>89</v>
      </c>
    </row>
    <row r="36" spans="1:15" ht="18.75" customHeight="1">
      <c r="A36" s="77"/>
      <c r="B36" s="71">
        <v>4</v>
      </c>
      <c r="C36" s="1228" t="s">
        <v>42</v>
      </c>
      <c r="D36" s="1228"/>
      <c r="E36" s="1228"/>
      <c r="F36" s="1228"/>
      <c r="G36" s="1228"/>
      <c r="H36" s="1228"/>
      <c r="I36" s="1228"/>
      <c r="J36" s="1229"/>
      <c r="K36" s="1239">
        <f>'○補正（11以降）'!J97</f>
        <v>0</v>
      </c>
      <c r="L36" s="1240"/>
      <c r="M36" s="1240"/>
      <c r="N36" s="1241"/>
      <c r="O36" s="69" t="s">
        <v>54</v>
      </c>
    </row>
    <row r="37" spans="1:15" ht="18.75" customHeight="1">
      <c r="A37" s="77"/>
      <c r="B37" s="71">
        <v>5</v>
      </c>
      <c r="C37" s="1228" t="s">
        <v>770</v>
      </c>
      <c r="D37" s="1228"/>
      <c r="E37" s="1228"/>
      <c r="F37" s="1228"/>
      <c r="G37" s="1228"/>
      <c r="H37" s="1228"/>
      <c r="I37" s="1228"/>
      <c r="J37" s="1229"/>
      <c r="K37" s="1239">
        <f>○減収補填債!J40</f>
        <v>0</v>
      </c>
      <c r="L37" s="1240"/>
      <c r="M37" s="1240"/>
      <c r="N37" s="1241"/>
      <c r="O37" s="69" t="s">
        <v>90</v>
      </c>
    </row>
    <row r="38" spans="1:15" ht="18.75" hidden="1" customHeight="1">
      <c r="A38" s="77"/>
      <c r="B38" s="71"/>
      <c r="C38" s="1228" t="s">
        <v>1</v>
      </c>
      <c r="D38" s="1228"/>
      <c r="E38" s="1228"/>
      <c r="F38" s="1228"/>
      <c r="G38" s="1228"/>
      <c r="H38" s="1228"/>
      <c r="I38" s="1228"/>
      <c r="J38" s="1229"/>
      <c r="K38" s="1242"/>
      <c r="L38" s="1243"/>
      <c r="M38" s="1243"/>
      <c r="N38" s="1244"/>
      <c r="O38" s="69"/>
    </row>
    <row r="39" spans="1:15" ht="18.75" customHeight="1">
      <c r="A39" s="77"/>
      <c r="B39" s="71">
        <v>6</v>
      </c>
      <c r="C39" s="1228" t="s">
        <v>2</v>
      </c>
      <c r="D39" s="1228"/>
      <c r="E39" s="1228"/>
      <c r="F39" s="1228"/>
      <c r="G39" s="1228"/>
      <c r="H39" s="1228"/>
      <c r="I39" s="1228"/>
      <c r="J39" s="1229"/>
      <c r="K39" s="1239">
        <f>○財源対策債!J122</f>
        <v>0</v>
      </c>
      <c r="L39" s="1240"/>
      <c r="M39" s="1240"/>
      <c r="N39" s="1241"/>
      <c r="O39" s="69" t="s">
        <v>2052</v>
      </c>
    </row>
    <row r="40" spans="1:15" ht="18.75" customHeight="1">
      <c r="A40" s="77"/>
      <c r="B40" s="71">
        <v>7</v>
      </c>
      <c r="C40" s="1228" t="s">
        <v>771</v>
      </c>
      <c r="D40" s="1228"/>
      <c r="E40" s="1228"/>
      <c r="F40" s="1228"/>
      <c r="G40" s="1228"/>
      <c r="H40" s="1228"/>
      <c r="I40" s="1228"/>
      <c r="J40" s="1229"/>
      <c r="K40" s="1239">
        <f>○減税補填債!J27</f>
        <v>0</v>
      </c>
      <c r="L40" s="1240"/>
      <c r="M40" s="1240"/>
      <c r="N40" s="1241"/>
      <c r="O40" s="69" t="s">
        <v>2051</v>
      </c>
    </row>
    <row r="41" spans="1:15" ht="18.75" customHeight="1">
      <c r="A41" s="77"/>
      <c r="B41" s="71">
        <v>8</v>
      </c>
      <c r="C41" s="1228" t="s">
        <v>3</v>
      </c>
      <c r="D41" s="1228"/>
      <c r="E41" s="1228"/>
      <c r="F41" s="1228"/>
      <c r="G41" s="1228"/>
      <c r="H41" s="1228"/>
      <c r="I41" s="1228"/>
      <c r="J41" s="1229"/>
      <c r="K41" s="1239">
        <f>○臨時財政対策!J44</f>
        <v>0</v>
      </c>
      <c r="L41" s="1240"/>
      <c r="M41" s="1240"/>
      <c r="N41" s="1241"/>
      <c r="O41" s="69" t="s">
        <v>2050</v>
      </c>
    </row>
    <row r="42" spans="1:15" ht="18.75" customHeight="1">
      <c r="A42" s="77"/>
      <c r="B42" s="71">
        <v>9</v>
      </c>
      <c r="C42" s="1228" t="s">
        <v>944</v>
      </c>
      <c r="D42" s="1228"/>
      <c r="E42" s="1228"/>
      <c r="F42" s="1228"/>
      <c r="G42" s="1228"/>
      <c r="H42" s="1228"/>
      <c r="I42" s="1228"/>
      <c r="J42" s="1229"/>
      <c r="K42" s="1239">
        <f>○緊防債!K30</f>
        <v>0</v>
      </c>
      <c r="L42" s="1240"/>
      <c r="M42" s="1240"/>
      <c r="N42" s="1241"/>
      <c r="O42" s="69" t="s">
        <v>2049</v>
      </c>
    </row>
    <row r="43" spans="1:15" ht="18.75" customHeight="1">
      <c r="A43" s="77"/>
      <c r="B43" s="71">
        <v>10</v>
      </c>
      <c r="C43" s="1228" t="s">
        <v>43</v>
      </c>
      <c r="D43" s="1228"/>
      <c r="E43" s="1228"/>
      <c r="F43" s="1228"/>
      <c r="G43" s="1228"/>
      <c r="H43" s="1228"/>
      <c r="I43" s="1228"/>
      <c r="J43" s="1229"/>
      <c r="K43" s="1239">
        <f>○その他公債費!J11</f>
        <v>0</v>
      </c>
      <c r="L43" s="1240"/>
      <c r="M43" s="1240"/>
      <c r="N43" s="1241"/>
      <c r="O43" s="69" t="s">
        <v>2048</v>
      </c>
    </row>
    <row r="44" spans="1:15" ht="18.75" customHeight="1">
      <c r="A44" s="77"/>
      <c r="B44" s="71">
        <v>11</v>
      </c>
      <c r="C44" s="1228" t="s">
        <v>44</v>
      </c>
      <c r="D44" s="1228"/>
      <c r="E44" s="1228"/>
      <c r="F44" s="1228"/>
      <c r="G44" s="1228"/>
      <c r="H44" s="1228"/>
      <c r="I44" s="1228"/>
      <c r="J44" s="1229"/>
      <c r="K44" s="1239">
        <f>○その他公債費!J17</f>
        <v>0</v>
      </c>
      <c r="L44" s="1240"/>
      <c r="M44" s="1240"/>
      <c r="N44" s="1241"/>
      <c r="O44" s="69" t="s">
        <v>2047</v>
      </c>
    </row>
    <row r="45" spans="1:15" ht="18.75" customHeight="1">
      <c r="A45" s="77"/>
      <c r="B45" s="71">
        <v>12</v>
      </c>
      <c r="C45" s="1228" t="s">
        <v>45</v>
      </c>
      <c r="D45" s="1228"/>
      <c r="E45" s="1228"/>
      <c r="F45" s="1228"/>
      <c r="G45" s="1228"/>
      <c r="H45" s="1228"/>
      <c r="I45" s="1228"/>
      <c r="J45" s="1229"/>
      <c r="K45" s="1239">
        <f>○その他公債費!J23</f>
        <v>0</v>
      </c>
      <c r="L45" s="1240"/>
      <c r="M45" s="1240"/>
      <c r="N45" s="1241"/>
      <c r="O45" s="69" t="s">
        <v>2046</v>
      </c>
    </row>
    <row r="46" spans="1:15" ht="18.75" customHeight="1">
      <c r="A46" s="77"/>
      <c r="B46" s="71">
        <v>13</v>
      </c>
      <c r="C46" s="1228" t="s">
        <v>46</v>
      </c>
      <c r="D46" s="1228"/>
      <c r="E46" s="1228"/>
      <c r="F46" s="1228"/>
      <c r="G46" s="1228"/>
      <c r="H46" s="1228"/>
      <c r="I46" s="1228"/>
      <c r="J46" s="1229"/>
      <c r="K46" s="1239">
        <f>○その他公債費!J29</f>
        <v>0</v>
      </c>
      <c r="L46" s="1240"/>
      <c r="M46" s="1240"/>
      <c r="N46" s="1241"/>
      <c r="O46" s="69" t="s">
        <v>2045</v>
      </c>
    </row>
    <row r="47" spans="1:15" ht="18.75" customHeight="1">
      <c r="A47" s="77"/>
      <c r="B47" s="71">
        <v>14</v>
      </c>
      <c r="C47" s="1228" t="s">
        <v>47</v>
      </c>
      <c r="D47" s="1228"/>
      <c r="E47" s="1228"/>
      <c r="F47" s="1228"/>
      <c r="G47" s="1228"/>
      <c r="H47" s="1228"/>
      <c r="I47" s="1228"/>
      <c r="J47" s="1229"/>
      <c r="K47" s="1239">
        <f>○その他公債費!J35</f>
        <v>0</v>
      </c>
      <c r="L47" s="1240"/>
      <c r="M47" s="1240"/>
      <c r="N47" s="1241"/>
      <c r="O47" s="69" t="s">
        <v>2044</v>
      </c>
    </row>
    <row r="48" spans="1:15" ht="18.75" customHeight="1">
      <c r="A48" s="77"/>
      <c r="B48" s="71">
        <v>15</v>
      </c>
      <c r="C48" s="1228" t="s">
        <v>48</v>
      </c>
      <c r="D48" s="1228"/>
      <c r="E48" s="1228"/>
      <c r="F48" s="1228"/>
      <c r="G48" s="1228"/>
      <c r="H48" s="1228"/>
      <c r="I48" s="1228"/>
      <c r="J48" s="1229"/>
      <c r="K48" s="1239">
        <f>○その他公債費!J41</f>
        <v>0</v>
      </c>
      <c r="L48" s="1240"/>
      <c r="M48" s="1240"/>
      <c r="N48" s="1241"/>
      <c r="O48" s="69" t="s">
        <v>2043</v>
      </c>
    </row>
    <row r="49" spans="1:15" ht="18.75" customHeight="1" thickBot="1">
      <c r="A49" s="77"/>
      <c r="B49" s="71">
        <v>16</v>
      </c>
      <c r="C49" s="1228" t="s">
        <v>49</v>
      </c>
      <c r="D49" s="1228"/>
      <c r="E49" s="1228"/>
      <c r="F49" s="1228"/>
      <c r="G49" s="1228"/>
      <c r="H49" s="1228"/>
      <c r="I49" s="1228"/>
      <c r="J49" s="1229"/>
      <c r="K49" s="1230">
        <f>○その他公債費!J47</f>
        <v>0</v>
      </c>
      <c r="L49" s="1231"/>
      <c r="M49" s="1231"/>
      <c r="N49" s="1232"/>
      <c r="O49" s="69" t="s">
        <v>2042</v>
      </c>
    </row>
    <row r="50" spans="1:15" ht="18.75" customHeight="1" thickBot="1">
      <c r="A50" s="1233" t="s">
        <v>50</v>
      </c>
      <c r="B50" s="1234"/>
      <c r="C50" s="1234"/>
      <c r="D50" s="1234"/>
      <c r="E50" s="1234"/>
      <c r="F50" s="1234"/>
      <c r="G50" s="1234"/>
      <c r="H50" s="1234"/>
      <c r="I50" s="1234"/>
      <c r="J50" s="1235"/>
      <c r="K50" s="1236" t="e">
        <f>SUM(K33:N49)</f>
        <v>#DIV/0!</v>
      </c>
      <c r="L50" s="1237"/>
      <c r="M50" s="1237"/>
      <c r="N50" s="1238"/>
      <c r="O50" s="69" t="s">
        <v>87</v>
      </c>
    </row>
  </sheetData>
  <customSheetViews>
    <customSheetView guid="{EC46CD94-62E4-4462-A1B3-5E8509EFFCDA}" scale="130" showPageBreaks="1" hiddenRows="1" view="pageBreakPreview" topLeftCell="A10">
      <selection activeCell="H6" sqref="H6"/>
      <rowBreaks count="1" manualBreakCount="1">
        <brk id="32" max="16383" man="1"/>
      </rowBreaks>
      <pageMargins left="0.78700000000000003" right="0.78700000000000003" top="0.98399999999999999" bottom="0.98399999999999999" header="0.51200000000000001" footer="0.51200000000000001"/>
      <pageSetup paperSize="9" orientation="portrait" r:id="rId1"/>
      <headerFooter alignWithMargins="0"/>
    </customSheetView>
    <customSheetView guid="{BF35C5C6-A3C6-42F7-8627-51C970A332A1}" scale="130" showPageBreaks="1" hiddenRows="1" view="pageBreakPreview">
      <selection activeCell="H6" sqref="H6"/>
      <rowBreaks count="1" manualBreakCount="1">
        <brk id="32" max="16383" man="1"/>
      </rowBreaks>
      <pageMargins left="0.78700000000000003" right="0.78700000000000003" top="0.98399999999999999" bottom="0.98399999999999999" header="0.51200000000000001" footer="0.51200000000000001"/>
      <pageSetup paperSize="9" orientation="portrait" r:id="rId2"/>
      <headerFooter alignWithMargins="0"/>
    </customSheetView>
    <customSheetView guid="{7ECC69F7-CC97-4F9B-B486-7318BE064811}" scale="130" showPageBreaks="1" hiddenRows="1" view="pageBreakPreview">
      <selection activeCell="D7" sqref="D7"/>
      <rowBreaks count="1" manualBreakCount="1">
        <brk id="32" max="16383" man="1"/>
      </rowBreaks>
      <pageMargins left="0.78700000000000003" right="0.78700000000000003" top="0.98399999999999999" bottom="0.98399999999999999" header="0.51200000000000001" footer="0.51200000000000001"/>
      <pageSetup paperSize="9" orientation="portrait" r:id="rId3"/>
      <headerFooter alignWithMargins="0"/>
    </customSheetView>
    <customSheetView guid="{1947FFE7-8D82-4F09-9510-9A27BB54E34B}" scale="130" showPageBreaks="1" hiddenRows="1" view="pageBreakPreview">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4"/>
      <headerFooter alignWithMargins="0"/>
    </customSheetView>
    <customSheetView guid="{C30AA9B7-41F3-42AD-9B8E-7396EE9C2375}" scale="130" showPageBreaks="1" hiddenRows="1" view="pageBreakPreview">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5"/>
      <headerFooter alignWithMargins="0"/>
    </customSheetView>
    <customSheetView guid="{B277AE7E-1032-4305-910D-1C8A935181B3}" scale="130" showPageBreaks="1" hiddenRows="1" view="pageBreakPreview" topLeftCell="A43">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6"/>
      <headerFooter alignWithMargins="0"/>
    </customSheetView>
    <customSheetView guid="{C21E437E-A9AE-4D92-B0B3-1AE7931C1507}" scale="130" showPageBreaks="1" hiddenRows="1" view="pageBreakPreview" topLeftCell="A22">
      <selection sqref="A1:IV65536"/>
      <rowBreaks count="1" manualBreakCount="1">
        <brk id="32" max="16383" man="1"/>
      </rowBreaks>
      <pageMargins left="0.78700000000000003" right="0.78700000000000003" top="0.98399999999999999" bottom="0.98399999999999999" header="0.51200000000000001" footer="0.51200000000000001"/>
      <pageSetup paperSize="9" orientation="portrait" r:id="rId7"/>
      <headerFooter alignWithMargins="0"/>
    </customSheetView>
    <customSheetView guid="{60164960-A02C-4B81-A042-4F7F421EC2AD}" scale="130" showPageBreaks="1" hiddenRows="1" view="pageBreakPreview" topLeftCell="A43">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8"/>
      <headerFooter alignWithMargins="0"/>
    </customSheetView>
    <customSheetView guid="{A5A20B3D-D424-4261-8AB6-D1F1115C976B}" scale="130" showPageBreaks="1" hiddenRows="1" view="pageBreakPreview" topLeftCell="A43">
      <selection activeCell="K20" sqref="K20:N20"/>
      <rowBreaks count="1" manualBreakCount="1">
        <brk id="32" max="16383" man="1"/>
      </rowBreaks>
      <pageMargins left="0.78700000000000003" right="0.78700000000000003" top="0.98399999999999999" bottom="0.98399999999999999" header="0.51200000000000001" footer="0.51200000000000001"/>
      <pageSetup paperSize="9" orientation="portrait" r:id="rId9"/>
      <headerFooter alignWithMargins="0"/>
    </customSheetView>
    <customSheetView guid="{3440C0F6-9CA9-4EA5-9903-1F2301F788AC}" scale="130" showPageBreaks="1" hiddenRows="1" view="pageBreakPreview">
      <selection activeCell="H4" sqref="H4:I5"/>
      <rowBreaks count="1" manualBreakCount="1">
        <brk id="32" max="16383" man="1"/>
      </rowBreaks>
      <pageMargins left="0.78700000000000003" right="0.78700000000000003" top="0.98399999999999999" bottom="0.98399999999999999" header="0.51200000000000001" footer="0.51200000000000001"/>
      <pageSetup paperSize="9" orientation="portrait" r:id="rId10"/>
      <headerFooter alignWithMargins="0"/>
    </customSheetView>
    <customSheetView guid="{6BA8A50B-56F5-4A82-A2F9-F3001B2C1B67}" scale="130" showPageBreaks="1" hiddenRows="1" view="pageBreakPreview">
      <selection activeCell="H6" sqref="H6"/>
      <rowBreaks count="1" manualBreakCount="1">
        <brk id="32" max="16383" man="1"/>
      </rowBreaks>
      <pageMargins left="0.78700000000000003" right="0.78700000000000003" top="0.98399999999999999" bottom="0.98399999999999999" header="0.51200000000000001" footer="0.51200000000000001"/>
      <pageSetup paperSize="9" orientation="portrait" r:id="rId11"/>
      <headerFooter alignWithMargins="0"/>
    </customSheetView>
  </customSheetViews>
  <mergeCells count="113">
    <mergeCell ref="L3:M3"/>
    <mergeCell ref="N3:O3"/>
    <mergeCell ref="D4:E5"/>
    <mergeCell ref="F4:G5"/>
    <mergeCell ref="D3:E3"/>
    <mergeCell ref="F3:G3"/>
    <mergeCell ref="H3:I3"/>
    <mergeCell ref="J3:K3"/>
    <mergeCell ref="H4:I5"/>
    <mergeCell ref="J4:K5"/>
    <mergeCell ref="A8:F8"/>
    <mergeCell ref="G8:J8"/>
    <mergeCell ref="K8:N8"/>
    <mergeCell ref="L4:M5"/>
    <mergeCell ref="N4:O5"/>
    <mergeCell ref="C9:F9"/>
    <mergeCell ref="G9:J9"/>
    <mergeCell ref="K9:N9"/>
    <mergeCell ref="C10:F10"/>
    <mergeCell ref="G10:J10"/>
    <mergeCell ref="K10:N10"/>
    <mergeCell ref="C11:F11"/>
    <mergeCell ref="G11:J11"/>
    <mergeCell ref="K11:N11"/>
    <mergeCell ref="C12:F12"/>
    <mergeCell ref="G12:J12"/>
    <mergeCell ref="K12:N12"/>
    <mergeCell ref="C13:F13"/>
    <mergeCell ref="G13:J13"/>
    <mergeCell ref="K13:N13"/>
    <mergeCell ref="C14:F14"/>
    <mergeCell ref="G14:J14"/>
    <mergeCell ref="K14:N14"/>
    <mergeCell ref="C15:F15"/>
    <mergeCell ref="G15:J15"/>
    <mergeCell ref="K15:N15"/>
    <mergeCell ref="C16:F16"/>
    <mergeCell ref="G16:J16"/>
    <mergeCell ref="K16:N16"/>
    <mergeCell ref="C17:F17"/>
    <mergeCell ref="G17:J17"/>
    <mergeCell ref="K17:N17"/>
    <mergeCell ref="C18:F18"/>
    <mergeCell ref="G18:J18"/>
    <mergeCell ref="K18:N18"/>
    <mergeCell ref="C19:F19"/>
    <mergeCell ref="G19:J19"/>
    <mergeCell ref="K19:N19"/>
    <mergeCell ref="C20:F20"/>
    <mergeCell ref="G20:J20"/>
    <mergeCell ref="K20:N20"/>
    <mergeCell ref="C21:F21"/>
    <mergeCell ref="G21:J21"/>
    <mergeCell ref="K21:N21"/>
    <mergeCell ref="C22:F22"/>
    <mergeCell ref="G22:J22"/>
    <mergeCell ref="K22:N22"/>
    <mergeCell ref="C23:F23"/>
    <mergeCell ref="G23:J23"/>
    <mergeCell ref="K23:N23"/>
    <mergeCell ref="C24:F24"/>
    <mergeCell ref="G24:J24"/>
    <mergeCell ref="K24:N24"/>
    <mergeCell ref="C25:F25"/>
    <mergeCell ref="G25:J25"/>
    <mergeCell ref="K25:N25"/>
    <mergeCell ref="C26:F26"/>
    <mergeCell ref="G26:J26"/>
    <mergeCell ref="K26:N26"/>
    <mergeCell ref="C35:J35"/>
    <mergeCell ref="K35:N35"/>
    <mergeCell ref="C27:F27"/>
    <mergeCell ref="G27:J27"/>
    <mergeCell ref="K27:N27"/>
    <mergeCell ref="C28:F28"/>
    <mergeCell ref="G28:J28"/>
    <mergeCell ref="K28:N28"/>
    <mergeCell ref="G29:J29"/>
    <mergeCell ref="K29:N29"/>
    <mergeCell ref="C38:J38"/>
    <mergeCell ref="K38:N38"/>
    <mergeCell ref="C39:J39"/>
    <mergeCell ref="K39:N39"/>
    <mergeCell ref="C33:J33"/>
    <mergeCell ref="K33:N33"/>
    <mergeCell ref="C34:J34"/>
    <mergeCell ref="K34:N34"/>
    <mergeCell ref="C36:J36"/>
    <mergeCell ref="K36:N36"/>
    <mergeCell ref="C37:J37"/>
    <mergeCell ref="K37:N37"/>
    <mergeCell ref="C43:J43"/>
    <mergeCell ref="K43:N43"/>
    <mergeCell ref="C44:J44"/>
    <mergeCell ref="K44:N44"/>
    <mergeCell ref="K46:N46"/>
    <mergeCell ref="C47:J47"/>
    <mergeCell ref="C40:J40"/>
    <mergeCell ref="K40:N40"/>
    <mergeCell ref="C42:J42"/>
    <mergeCell ref="K42:N42"/>
    <mergeCell ref="C41:J41"/>
    <mergeCell ref="K41:N41"/>
    <mergeCell ref="C49:J49"/>
    <mergeCell ref="K49:N49"/>
    <mergeCell ref="A50:J50"/>
    <mergeCell ref="K50:N50"/>
    <mergeCell ref="C45:J45"/>
    <mergeCell ref="K45:N45"/>
    <mergeCell ref="C46:J46"/>
    <mergeCell ref="K47:N47"/>
    <mergeCell ref="C48:J48"/>
    <mergeCell ref="K48:N48"/>
  </mergeCells>
  <phoneticPr fontId="2"/>
  <pageMargins left="0.78700000000000003" right="0.78700000000000003" top="0.98399999999999999" bottom="0.98399999999999999" header="0.51200000000000001" footer="0.51200000000000001"/>
  <pageSetup paperSize="9" scale="83" orientation="portrait" r:id="rId12"/>
  <headerFooter alignWithMargins="0"/>
  <rowBreaks count="1" manualBreakCount="1">
    <brk id="31" max="16383" man="1"/>
  </rowBreaks>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9"/>
  <sheetViews>
    <sheetView view="pageBreakPreview" zoomScale="110" zoomScaleNormal="100" zoomScaleSheetLayoutView="110" workbookViewId="0"/>
  </sheetViews>
  <sheetFormatPr defaultColWidth="9" defaultRowHeight="13.5"/>
  <cols>
    <col min="1" max="1" width="4.5" style="4" bestFit="1" customWidth="1"/>
    <col min="2" max="2" width="6.75" style="4" customWidth="1"/>
    <col min="3" max="3" width="12.25" style="4" bestFit="1" customWidth="1"/>
    <col min="4" max="4" width="10.375" style="4" customWidth="1"/>
    <col min="5" max="5" width="2.25" style="4" bestFit="1" customWidth="1"/>
    <col min="6" max="6" width="10.625" style="4" bestFit="1" customWidth="1"/>
    <col min="7" max="7" width="2.25" style="4" bestFit="1" customWidth="1"/>
    <col min="8" max="8" width="12.375" style="4" bestFit="1" customWidth="1"/>
    <col min="9" max="9" width="2.25" style="4" bestFit="1" customWidth="1"/>
    <col min="10" max="10" width="16.5" style="4" customWidth="1"/>
    <col min="11" max="11" width="3.75" style="4" bestFit="1" customWidth="1"/>
    <col min="12" max="16384" width="9" style="4"/>
  </cols>
  <sheetData>
    <row r="1" spans="1:15" s="2" customFormat="1" ht="18.75" customHeight="1">
      <c r="A1" s="99">
        <v>11</v>
      </c>
      <c r="B1" s="4" t="s">
        <v>237</v>
      </c>
      <c r="F1" s="88"/>
      <c r="H1" s="214"/>
      <c r="J1" s="168"/>
    </row>
    <row r="2" spans="1:15" s="2" customFormat="1" ht="8.25" customHeight="1">
      <c r="A2" s="104"/>
      <c r="F2" s="88"/>
      <c r="H2" s="214"/>
      <c r="J2" s="168"/>
    </row>
    <row r="3" spans="1:15" s="2" customFormat="1" ht="18.75" customHeight="1">
      <c r="A3" s="104"/>
      <c r="B3" s="1371" t="s">
        <v>170</v>
      </c>
      <c r="C3" s="1372"/>
      <c r="D3" s="1371" t="s">
        <v>142</v>
      </c>
      <c r="E3" s="1372"/>
      <c r="F3" s="843" t="s">
        <v>141</v>
      </c>
      <c r="G3" s="827"/>
      <c r="H3" s="876" t="s">
        <v>140</v>
      </c>
      <c r="I3" s="827"/>
      <c r="J3" s="891" t="s">
        <v>91</v>
      </c>
      <c r="K3" s="3"/>
      <c r="N3" s="3"/>
    </row>
    <row r="4" spans="1:15" s="2" customFormat="1" ht="15" customHeight="1">
      <c r="A4" s="104"/>
      <c r="B4" s="858"/>
      <c r="C4" s="854"/>
      <c r="D4" s="848"/>
      <c r="E4" s="849"/>
      <c r="F4" s="863"/>
      <c r="G4" s="852"/>
      <c r="H4" s="850"/>
      <c r="I4" s="852"/>
      <c r="J4" s="178" t="s">
        <v>139</v>
      </c>
      <c r="K4" s="3"/>
      <c r="N4" s="3"/>
    </row>
    <row r="5" spans="1:15" ht="15" customHeight="1">
      <c r="B5" s="821">
        <v>1</v>
      </c>
      <c r="C5" s="822" t="s">
        <v>127</v>
      </c>
      <c r="D5" s="1380" t="s">
        <v>236</v>
      </c>
      <c r="E5" s="1381"/>
      <c r="F5" s="696"/>
      <c r="G5" s="871" t="s">
        <v>120</v>
      </c>
      <c r="H5" s="760">
        <v>0.18099999999999999</v>
      </c>
      <c r="I5" s="871" t="s">
        <v>122</v>
      </c>
      <c r="J5" s="892">
        <f t="shared" ref="J5:J62" si="0">ROUND(F5*H5,0)</f>
        <v>0</v>
      </c>
      <c r="K5" s="3" t="s">
        <v>137</v>
      </c>
      <c r="N5" s="3"/>
      <c r="O5" s="3"/>
    </row>
    <row r="6" spans="1:15" ht="15" customHeight="1">
      <c r="B6" s="821">
        <v>2</v>
      </c>
      <c r="C6" s="822" t="s">
        <v>127</v>
      </c>
      <c r="D6" s="1380" t="s">
        <v>235</v>
      </c>
      <c r="E6" s="1381"/>
      <c r="F6" s="696"/>
      <c r="G6" s="871" t="s">
        <v>120</v>
      </c>
      <c r="H6" s="760">
        <v>0.18099999999999999</v>
      </c>
      <c r="I6" s="871" t="s">
        <v>122</v>
      </c>
      <c r="J6" s="892">
        <f t="shared" si="0"/>
        <v>0</v>
      </c>
      <c r="K6" s="3" t="s">
        <v>135</v>
      </c>
      <c r="N6" s="3"/>
      <c r="O6" s="3"/>
    </row>
    <row r="7" spans="1:15" ht="15" customHeight="1">
      <c r="B7" s="821">
        <v>3</v>
      </c>
      <c r="C7" s="822" t="s">
        <v>126</v>
      </c>
      <c r="D7" s="1380" t="s">
        <v>233</v>
      </c>
      <c r="E7" s="1381"/>
      <c r="F7" s="696"/>
      <c r="G7" s="871" t="s">
        <v>120</v>
      </c>
      <c r="H7" s="760">
        <v>0.21199999999999999</v>
      </c>
      <c r="I7" s="871" t="s">
        <v>122</v>
      </c>
      <c r="J7" s="892">
        <f t="shared" si="0"/>
        <v>0</v>
      </c>
      <c r="K7" s="3" t="s">
        <v>133</v>
      </c>
      <c r="N7" s="3"/>
      <c r="O7" s="3"/>
    </row>
    <row r="8" spans="1:15" ht="15" customHeight="1">
      <c r="B8" s="131"/>
      <c r="C8" s="859" t="s">
        <v>234</v>
      </c>
      <c r="D8" s="1380" t="s">
        <v>231</v>
      </c>
      <c r="E8" s="1381"/>
      <c r="F8" s="696"/>
      <c r="G8" s="871" t="s">
        <v>120</v>
      </c>
      <c r="H8" s="760">
        <f>H7</f>
        <v>0.21199999999999999</v>
      </c>
      <c r="I8" s="827" t="s">
        <v>122</v>
      </c>
      <c r="J8" s="893">
        <f t="shared" si="0"/>
        <v>0</v>
      </c>
      <c r="K8" s="3" t="s">
        <v>561</v>
      </c>
    </row>
    <row r="9" spans="1:15" ht="15" customHeight="1">
      <c r="B9" s="821">
        <v>4</v>
      </c>
      <c r="C9" s="822" t="s">
        <v>126</v>
      </c>
      <c r="D9" s="1380" t="s">
        <v>233</v>
      </c>
      <c r="E9" s="1381"/>
      <c r="F9" s="696"/>
      <c r="G9" s="871" t="s">
        <v>120</v>
      </c>
      <c r="H9" s="760">
        <f t="shared" ref="H9:H10" si="1">H8</f>
        <v>0.21199999999999999</v>
      </c>
      <c r="I9" s="871" t="s">
        <v>122</v>
      </c>
      <c r="J9" s="892">
        <f t="shared" si="0"/>
        <v>0</v>
      </c>
      <c r="K9" s="3" t="s">
        <v>560</v>
      </c>
      <c r="N9" s="3"/>
      <c r="O9" s="3"/>
    </row>
    <row r="10" spans="1:15" ht="15" customHeight="1">
      <c r="B10" s="131"/>
      <c r="C10" s="859" t="s">
        <v>232</v>
      </c>
      <c r="D10" s="1380" t="s">
        <v>231</v>
      </c>
      <c r="E10" s="1381"/>
      <c r="F10" s="696"/>
      <c r="G10" s="871" t="s">
        <v>120</v>
      </c>
      <c r="H10" s="760">
        <f t="shared" si="1"/>
        <v>0.21199999999999999</v>
      </c>
      <c r="I10" s="827" t="s">
        <v>122</v>
      </c>
      <c r="J10" s="893">
        <f t="shared" si="0"/>
        <v>0</v>
      </c>
      <c r="K10" s="3" t="s">
        <v>559</v>
      </c>
    </row>
    <row r="11" spans="1:15" ht="15" customHeight="1">
      <c r="B11" s="821">
        <v>5</v>
      </c>
      <c r="C11" s="822" t="s">
        <v>125</v>
      </c>
      <c r="D11" s="1380" t="s">
        <v>233</v>
      </c>
      <c r="E11" s="1381"/>
      <c r="F11" s="696"/>
      <c r="G11" s="871" t="s">
        <v>120</v>
      </c>
      <c r="H11" s="760">
        <v>0.23499999999999999</v>
      </c>
      <c r="I11" s="871" t="s">
        <v>122</v>
      </c>
      <c r="J11" s="892">
        <f t="shared" si="0"/>
        <v>0</v>
      </c>
      <c r="K11" s="3" t="s">
        <v>558</v>
      </c>
      <c r="N11" s="3"/>
      <c r="O11" s="3"/>
    </row>
    <row r="12" spans="1:15" ht="15" customHeight="1">
      <c r="B12" s="131"/>
      <c r="C12" s="859" t="s">
        <v>234</v>
      </c>
      <c r="D12" s="1380" t="s">
        <v>231</v>
      </c>
      <c r="E12" s="1381"/>
      <c r="F12" s="696"/>
      <c r="G12" s="871" t="s">
        <v>120</v>
      </c>
      <c r="H12" s="760">
        <f>H11</f>
        <v>0.23499999999999999</v>
      </c>
      <c r="I12" s="827" t="s">
        <v>122</v>
      </c>
      <c r="J12" s="893">
        <f t="shared" si="0"/>
        <v>0</v>
      </c>
      <c r="K12" s="3" t="s">
        <v>557</v>
      </c>
    </row>
    <row r="13" spans="1:15" ht="15" customHeight="1">
      <c r="B13" s="821">
        <v>6</v>
      </c>
      <c r="C13" s="822" t="s">
        <v>125</v>
      </c>
      <c r="D13" s="1380" t="s">
        <v>233</v>
      </c>
      <c r="E13" s="1381"/>
      <c r="F13" s="696"/>
      <c r="G13" s="871" t="s">
        <v>120</v>
      </c>
      <c r="H13" s="760">
        <f t="shared" ref="H13:H14" si="2">H12</f>
        <v>0.23499999999999999</v>
      </c>
      <c r="I13" s="871" t="s">
        <v>122</v>
      </c>
      <c r="J13" s="892">
        <f t="shared" si="0"/>
        <v>0</v>
      </c>
      <c r="K13" s="3" t="s">
        <v>553</v>
      </c>
      <c r="N13" s="3"/>
      <c r="O13" s="3"/>
    </row>
    <row r="14" spans="1:15" ht="15" customHeight="1">
      <c r="B14" s="131"/>
      <c r="C14" s="859" t="s">
        <v>232</v>
      </c>
      <c r="D14" s="1380" t="s">
        <v>231</v>
      </c>
      <c r="E14" s="1381"/>
      <c r="F14" s="696"/>
      <c r="G14" s="871" t="s">
        <v>120</v>
      </c>
      <c r="H14" s="760">
        <f t="shared" si="2"/>
        <v>0.23499999999999999</v>
      </c>
      <c r="I14" s="827" t="s">
        <v>122</v>
      </c>
      <c r="J14" s="893">
        <f t="shared" si="0"/>
        <v>0</v>
      </c>
      <c r="K14" s="3" t="s">
        <v>551</v>
      </c>
    </row>
    <row r="15" spans="1:15" ht="15" customHeight="1">
      <c r="B15" s="821">
        <v>7</v>
      </c>
      <c r="C15" s="822" t="s">
        <v>124</v>
      </c>
      <c r="D15" s="1380" t="s">
        <v>233</v>
      </c>
      <c r="E15" s="1381"/>
      <c r="F15" s="696"/>
      <c r="G15" s="871" t="s">
        <v>120</v>
      </c>
      <c r="H15" s="760">
        <v>0.26500000000000001</v>
      </c>
      <c r="I15" s="871" t="s">
        <v>122</v>
      </c>
      <c r="J15" s="892">
        <f t="shared" si="0"/>
        <v>0</v>
      </c>
      <c r="K15" s="3" t="s">
        <v>582</v>
      </c>
      <c r="N15" s="3"/>
      <c r="O15" s="3"/>
    </row>
    <row r="16" spans="1:15" ht="15" customHeight="1">
      <c r="B16" s="131"/>
      <c r="C16" s="859" t="s">
        <v>234</v>
      </c>
      <c r="D16" s="1380" t="s">
        <v>231</v>
      </c>
      <c r="E16" s="1381"/>
      <c r="F16" s="696"/>
      <c r="G16" s="871" t="s">
        <v>120</v>
      </c>
      <c r="H16" s="760">
        <f>H15</f>
        <v>0.26500000000000001</v>
      </c>
      <c r="I16" s="827" t="s">
        <v>122</v>
      </c>
      <c r="J16" s="893">
        <f t="shared" si="0"/>
        <v>0</v>
      </c>
      <c r="K16" s="3" t="s">
        <v>581</v>
      </c>
    </row>
    <row r="17" spans="2:15" ht="15" customHeight="1">
      <c r="B17" s="821">
        <v>8</v>
      </c>
      <c r="C17" s="822" t="s">
        <v>124</v>
      </c>
      <c r="D17" s="1380" t="s">
        <v>233</v>
      </c>
      <c r="E17" s="1381"/>
      <c r="F17" s="696"/>
      <c r="G17" s="871" t="s">
        <v>120</v>
      </c>
      <c r="H17" s="760">
        <f t="shared" ref="H17:H18" si="3">H16</f>
        <v>0.26500000000000001</v>
      </c>
      <c r="I17" s="871" t="s">
        <v>122</v>
      </c>
      <c r="J17" s="892">
        <f t="shared" si="0"/>
        <v>0</v>
      </c>
      <c r="K17" s="3" t="s">
        <v>580</v>
      </c>
      <c r="N17" s="3"/>
      <c r="O17" s="3"/>
    </row>
    <row r="18" spans="2:15" ht="15" customHeight="1">
      <c r="B18" s="131"/>
      <c r="C18" s="859" t="s">
        <v>232</v>
      </c>
      <c r="D18" s="1380" t="s">
        <v>231</v>
      </c>
      <c r="E18" s="1381"/>
      <c r="F18" s="696"/>
      <c r="G18" s="871" t="s">
        <v>120</v>
      </c>
      <c r="H18" s="760">
        <f t="shared" si="3"/>
        <v>0.26500000000000001</v>
      </c>
      <c r="I18" s="827" t="s">
        <v>122</v>
      </c>
      <c r="J18" s="893">
        <f t="shared" si="0"/>
        <v>0</v>
      </c>
      <c r="K18" s="3" t="s">
        <v>600</v>
      </c>
    </row>
    <row r="19" spans="2:15" ht="15" customHeight="1">
      <c r="B19" s="821">
        <v>9</v>
      </c>
      <c r="C19" s="822" t="s">
        <v>123</v>
      </c>
      <c r="D19" s="1380" t="s">
        <v>233</v>
      </c>
      <c r="E19" s="1381"/>
      <c r="F19" s="696"/>
      <c r="G19" s="871" t="s">
        <v>120</v>
      </c>
      <c r="H19" s="760">
        <v>0.29399999999999998</v>
      </c>
      <c r="I19" s="871" t="s">
        <v>122</v>
      </c>
      <c r="J19" s="892">
        <f t="shared" si="0"/>
        <v>0</v>
      </c>
      <c r="K19" s="3" t="s">
        <v>599</v>
      </c>
    </row>
    <row r="20" spans="2:15" ht="15" customHeight="1">
      <c r="B20" s="131"/>
      <c r="C20" s="859" t="s">
        <v>234</v>
      </c>
      <c r="D20" s="1380" t="s">
        <v>231</v>
      </c>
      <c r="E20" s="1381"/>
      <c r="F20" s="696"/>
      <c r="G20" s="871" t="s">
        <v>120</v>
      </c>
      <c r="H20" s="760">
        <f>H19</f>
        <v>0.29399999999999998</v>
      </c>
      <c r="I20" s="827" t="s">
        <v>122</v>
      </c>
      <c r="J20" s="893">
        <f t="shared" si="0"/>
        <v>0</v>
      </c>
      <c r="K20" s="3" t="s">
        <v>598</v>
      </c>
    </row>
    <row r="21" spans="2:15" ht="15" customHeight="1">
      <c r="B21" s="878">
        <v>10</v>
      </c>
      <c r="C21" s="822" t="s">
        <v>123</v>
      </c>
      <c r="D21" s="1380" t="s">
        <v>233</v>
      </c>
      <c r="E21" s="1381"/>
      <c r="F21" s="696"/>
      <c r="G21" s="871" t="s">
        <v>120</v>
      </c>
      <c r="H21" s="760">
        <f t="shared" ref="H21:H22" si="4">H20</f>
        <v>0.29399999999999998</v>
      </c>
      <c r="I21" s="871" t="s">
        <v>122</v>
      </c>
      <c r="J21" s="892">
        <f t="shared" si="0"/>
        <v>0</v>
      </c>
      <c r="K21" s="3" t="s">
        <v>597</v>
      </c>
    </row>
    <row r="22" spans="2:15" ht="15" customHeight="1">
      <c r="B22" s="213"/>
      <c r="C22" s="859" t="s">
        <v>232</v>
      </c>
      <c r="D22" s="1380" t="s">
        <v>231</v>
      </c>
      <c r="E22" s="1381"/>
      <c r="F22" s="696"/>
      <c r="G22" s="871" t="s">
        <v>120</v>
      </c>
      <c r="H22" s="760">
        <f t="shared" si="4"/>
        <v>0.29399999999999998</v>
      </c>
      <c r="I22" s="827" t="s">
        <v>122</v>
      </c>
      <c r="J22" s="893">
        <f t="shared" si="0"/>
        <v>0</v>
      </c>
      <c r="K22" s="3" t="s">
        <v>596</v>
      </c>
    </row>
    <row r="23" spans="2:15" ht="15" customHeight="1">
      <c r="B23" s="878">
        <v>11</v>
      </c>
      <c r="C23" s="822" t="s">
        <v>498</v>
      </c>
      <c r="D23" s="1380" t="s">
        <v>233</v>
      </c>
      <c r="E23" s="1381"/>
      <c r="F23" s="696"/>
      <c r="G23" s="871" t="s">
        <v>120</v>
      </c>
      <c r="H23" s="760">
        <v>0.32400000000000001</v>
      </c>
      <c r="I23" s="871" t="s">
        <v>122</v>
      </c>
      <c r="J23" s="892">
        <f t="shared" si="0"/>
        <v>0</v>
      </c>
      <c r="K23" s="3" t="s">
        <v>595</v>
      </c>
    </row>
    <row r="24" spans="2:15" ht="15" customHeight="1">
      <c r="B24" s="213"/>
      <c r="C24" s="859" t="s">
        <v>234</v>
      </c>
      <c r="D24" s="1380" t="s">
        <v>231</v>
      </c>
      <c r="E24" s="1381"/>
      <c r="F24" s="696"/>
      <c r="G24" s="871" t="s">
        <v>120</v>
      </c>
      <c r="H24" s="760">
        <f>H23</f>
        <v>0.32400000000000001</v>
      </c>
      <c r="I24" s="827" t="s">
        <v>122</v>
      </c>
      <c r="J24" s="893">
        <f t="shared" si="0"/>
        <v>0</v>
      </c>
      <c r="K24" s="3" t="s">
        <v>594</v>
      </c>
    </row>
    <row r="25" spans="2:15" ht="15" customHeight="1">
      <c r="B25" s="878">
        <v>12</v>
      </c>
      <c r="C25" s="822" t="s">
        <v>498</v>
      </c>
      <c r="D25" s="1380" t="s">
        <v>233</v>
      </c>
      <c r="E25" s="1381"/>
      <c r="F25" s="696"/>
      <c r="G25" s="871" t="s">
        <v>120</v>
      </c>
      <c r="H25" s="760">
        <f t="shared" ref="H25:H26" si="5">H24</f>
        <v>0.32400000000000001</v>
      </c>
      <c r="I25" s="871" t="s">
        <v>122</v>
      </c>
      <c r="J25" s="892">
        <f t="shared" si="0"/>
        <v>0</v>
      </c>
      <c r="K25" s="3" t="s">
        <v>593</v>
      </c>
    </row>
    <row r="26" spans="2:15" ht="15" customHeight="1">
      <c r="B26" s="213"/>
      <c r="C26" s="859" t="s">
        <v>232</v>
      </c>
      <c r="D26" s="1380" t="s">
        <v>231</v>
      </c>
      <c r="E26" s="1381"/>
      <c r="F26" s="696"/>
      <c r="G26" s="871" t="s">
        <v>120</v>
      </c>
      <c r="H26" s="760">
        <f t="shared" si="5"/>
        <v>0.32400000000000001</v>
      </c>
      <c r="I26" s="827" t="s">
        <v>122</v>
      </c>
      <c r="J26" s="893">
        <f t="shared" si="0"/>
        <v>0</v>
      </c>
      <c r="K26" s="3" t="s">
        <v>592</v>
      </c>
    </row>
    <row r="27" spans="2:15" ht="15" customHeight="1">
      <c r="B27" s="878">
        <v>13</v>
      </c>
      <c r="C27" s="822" t="s">
        <v>535</v>
      </c>
      <c r="D27" s="1380" t="s">
        <v>233</v>
      </c>
      <c r="E27" s="1381"/>
      <c r="F27" s="696"/>
      <c r="G27" s="871" t="s">
        <v>120</v>
      </c>
      <c r="H27" s="760">
        <v>0.35299999999999998</v>
      </c>
      <c r="I27" s="871" t="s">
        <v>122</v>
      </c>
      <c r="J27" s="892">
        <f t="shared" si="0"/>
        <v>0</v>
      </c>
      <c r="K27" s="3" t="s">
        <v>591</v>
      </c>
    </row>
    <row r="28" spans="2:15" ht="15" customHeight="1">
      <c r="B28" s="213"/>
      <c r="C28" s="859" t="s">
        <v>234</v>
      </c>
      <c r="D28" s="1380" t="s">
        <v>231</v>
      </c>
      <c r="E28" s="1381"/>
      <c r="F28" s="696"/>
      <c r="G28" s="871" t="s">
        <v>120</v>
      </c>
      <c r="H28" s="760">
        <f>H27</f>
        <v>0.35299999999999998</v>
      </c>
      <c r="I28" s="827" t="s">
        <v>122</v>
      </c>
      <c r="J28" s="893">
        <f t="shared" si="0"/>
        <v>0</v>
      </c>
      <c r="K28" s="3" t="s">
        <v>590</v>
      </c>
    </row>
    <row r="29" spans="2:15" ht="15" customHeight="1">
      <c r="B29" s="878">
        <v>14</v>
      </c>
      <c r="C29" s="822" t="s">
        <v>535</v>
      </c>
      <c r="D29" s="1380" t="s">
        <v>233</v>
      </c>
      <c r="E29" s="1381"/>
      <c r="F29" s="696"/>
      <c r="G29" s="871" t="s">
        <v>120</v>
      </c>
      <c r="H29" s="760">
        <f t="shared" ref="H29:H30" si="6">H28</f>
        <v>0.35299999999999998</v>
      </c>
      <c r="I29" s="871" t="s">
        <v>122</v>
      </c>
      <c r="J29" s="892">
        <f t="shared" si="0"/>
        <v>0</v>
      </c>
      <c r="K29" s="3" t="s">
        <v>611</v>
      </c>
    </row>
    <row r="30" spans="2:15" ht="15" customHeight="1">
      <c r="B30" s="131"/>
      <c r="C30" s="859" t="s">
        <v>232</v>
      </c>
      <c r="D30" s="1380" t="s">
        <v>231</v>
      </c>
      <c r="E30" s="1381"/>
      <c r="F30" s="696"/>
      <c r="G30" s="871" t="s">
        <v>120</v>
      </c>
      <c r="H30" s="760">
        <f t="shared" si="6"/>
        <v>0.35299999999999998</v>
      </c>
      <c r="I30" s="827" t="s">
        <v>122</v>
      </c>
      <c r="J30" s="893">
        <f t="shared" si="0"/>
        <v>0</v>
      </c>
      <c r="K30" s="3" t="s">
        <v>610</v>
      </c>
    </row>
    <row r="31" spans="2:15" ht="15" customHeight="1">
      <c r="B31" s="878">
        <v>15</v>
      </c>
      <c r="C31" s="822" t="s">
        <v>653</v>
      </c>
      <c r="D31" s="1380" t="s">
        <v>233</v>
      </c>
      <c r="E31" s="1381"/>
      <c r="F31" s="696"/>
      <c r="G31" s="871" t="s">
        <v>120</v>
      </c>
      <c r="H31" s="760">
        <v>0.38200000000000001</v>
      </c>
      <c r="I31" s="871" t="s">
        <v>122</v>
      </c>
      <c r="J31" s="892">
        <f t="shared" si="0"/>
        <v>0</v>
      </c>
      <c r="K31" s="3" t="s">
        <v>609</v>
      </c>
    </row>
    <row r="32" spans="2:15" ht="15" customHeight="1">
      <c r="B32" s="213"/>
      <c r="C32" s="859" t="s">
        <v>234</v>
      </c>
      <c r="D32" s="1380" t="s">
        <v>231</v>
      </c>
      <c r="E32" s="1381"/>
      <c r="F32" s="696"/>
      <c r="G32" s="871" t="s">
        <v>120</v>
      </c>
      <c r="H32" s="760">
        <f>H31</f>
        <v>0.38200000000000001</v>
      </c>
      <c r="I32" s="827" t="s">
        <v>122</v>
      </c>
      <c r="J32" s="893">
        <f t="shared" si="0"/>
        <v>0</v>
      </c>
      <c r="K32" s="3" t="s">
        <v>608</v>
      </c>
    </row>
    <row r="33" spans="2:11" ht="15" customHeight="1">
      <c r="B33" s="878">
        <v>16</v>
      </c>
      <c r="C33" s="822" t="s">
        <v>653</v>
      </c>
      <c r="D33" s="1380" t="s">
        <v>233</v>
      </c>
      <c r="E33" s="1381"/>
      <c r="F33" s="696"/>
      <c r="G33" s="871" t="s">
        <v>120</v>
      </c>
      <c r="H33" s="760">
        <f t="shared" ref="H33:H34" si="7">H32</f>
        <v>0.38200000000000001</v>
      </c>
      <c r="I33" s="871" t="s">
        <v>122</v>
      </c>
      <c r="J33" s="892">
        <f t="shared" si="0"/>
        <v>0</v>
      </c>
      <c r="K33" s="3" t="s">
        <v>607</v>
      </c>
    </row>
    <row r="34" spans="2:11" ht="15" customHeight="1">
      <c r="B34" s="131"/>
      <c r="C34" s="859" t="s">
        <v>232</v>
      </c>
      <c r="D34" s="1380" t="s">
        <v>231</v>
      </c>
      <c r="E34" s="1381"/>
      <c r="F34" s="696"/>
      <c r="G34" s="871" t="s">
        <v>120</v>
      </c>
      <c r="H34" s="760">
        <f t="shared" si="7"/>
        <v>0.38200000000000001</v>
      </c>
      <c r="I34" s="827" t="s">
        <v>122</v>
      </c>
      <c r="J34" s="893">
        <f t="shared" si="0"/>
        <v>0</v>
      </c>
      <c r="K34" s="3" t="s">
        <v>606</v>
      </c>
    </row>
    <row r="35" spans="2:11" ht="15" customHeight="1">
      <c r="B35" s="878">
        <v>17</v>
      </c>
      <c r="C35" s="822" t="s">
        <v>784</v>
      </c>
      <c r="D35" s="1380" t="s">
        <v>233</v>
      </c>
      <c r="E35" s="1381"/>
      <c r="F35" s="696"/>
      <c r="G35" s="871" t="s">
        <v>120</v>
      </c>
      <c r="H35" s="760">
        <v>0.41299999999999998</v>
      </c>
      <c r="I35" s="871" t="s">
        <v>122</v>
      </c>
      <c r="J35" s="892">
        <f t="shared" si="0"/>
        <v>0</v>
      </c>
      <c r="K35" s="3" t="s">
        <v>605</v>
      </c>
    </row>
    <row r="36" spans="2:11" ht="15" customHeight="1">
      <c r="B36" s="213"/>
      <c r="C36" s="859" t="s">
        <v>234</v>
      </c>
      <c r="D36" s="1380" t="s">
        <v>231</v>
      </c>
      <c r="E36" s="1381"/>
      <c r="F36" s="696"/>
      <c r="G36" s="871" t="s">
        <v>120</v>
      </c>
      <c r="H36" s="760">
        <f>H35</f>
        <v>0.41299999999999998</v>
      </c>
      <c r="I36" s="827" t="s">
        <v>122</v>
      </c>
      <c r="J36" s="893">
        <f t="shared" si="0"/>
        <v>0</v>
      </c>
      <c r="K36" s="3" t="s">
        <v>604</v>
      </c>
    </row>
    <row r="37" spans="2:11" ht="15" customHeight="1">
      <c r="B37" s="878">
        <v>18</v>
      </c>
      <c r="C37" s="822" t="s">
        <v>784</v>
      </c>
      <c r="D37" s="1380" t="s">
        <v>233</v>
      </c>
      <c r="E37" s="1381"/>
      <c r="F37" s="696"/>
      <c r="G37" s="871" t="s">
        <v>120</v>
      </c>
      <c r="H37" s="760">
        <f t="shared" ref="H37:H38" si="8">H36</f>
        <v>0.41299999999999998</v>
      </c>
      <c r="I37" s="871" t="s">
        <v>122</v>
      </c>
      <c r="J37" s="892">
        <f t="shared" si="0"/>
        <v>0</v>
      </c>
      <c r="K37" s="3" t="s">
        <v>619</v>
      </c>
    </row>
    <row r="38" spans="2:11" ht="15" customHeight="1">
      <c r="B38" s="131"/>
      <c r="C38" s="859" t="s">
        <v>232</v>
      </c>
      <c r="D38" s="1380" t="s">
        <v>231</v>
      </c>
      <c r="E38" s="1381"/>
      <c r="F38" s="696"/>
      <c r="G38" s="871" t="s">
        <v>120</v>
      </c>
      <c r="H38" s="760">
        <f t="shared" si="8"/>
        <v>0.41299999999999998</v>
      </c>
      <c r="I38" s="827" t="s">
        <v>122</v>
      </c>
      <c r="J38" s="893">
        <f t="shared" si="0"/>
        <v>0</v>
      </c>
      <c r="K38" s="3" t="s">
        <v>618</v>
      </c>
    </row>
    <row r="39" spans="2:11" ht="15" customHeight="1">
      <c r="B39" s="878">
        <v>19</v>
      </c>
      <c r="C39" s="822" t="s">
        <v>833</v>
      </c>
      <c r="D39" s="1380" t="s">
        <v>233</v>
      </c>
      <c r="E39" s="1381"/>
      <c r="F39" s="696"/>
      <c r="G39" s="871" t="s">
        <v>120</v>
      </c>
      <c r="H39" s="760">
        <v>0.441</v>
      </c>
      <c r="I39" s="871" t="s">
        <v>122</v>
      </c>
      <c r="J39" s="892">
        <f t="shared" si="0"/>
        <v>0</v>
      </c>
      <c r="K39" s="3" t="s">
        <v>647</v>
      </c>
    </row>
    <row r="40" spans="2:11" ht="15" customHeight="1">
      <c r="B40" s="213"/>
      <c r="C40" s="859" t="s">
        <v>234</v>
      </c>
      <c r="D40" s="1380" t="s">
        <v>231</v>
      </c>
      <c r="E40" s="1381"/>
      <c r="F40" s="696"/>
      <c r="G40" s="871" t="s">
        <v>120</v>
      </c>
      <c r="H40" s="760">
        <f>H39</f>
        <v>0.441</v>
      </c>
      <c r="I40" s="827" t="s">
        <v>1952</v>
      </c>
      <c r="J40" s="893">
        <f t="shared" si="0"/>
        <v>0</v>
      </c>
      <c r="K40" s="3" t="s">
        <v>1953</v>
      </c>
    </row>
    <row r="41" spans="2:11" ht="15" customHeight="1">
      <c r="B41" s="878">
        <v>20</v>
      </c>
      <c r="C41" s="822" t="s">
        <v>833</v>
      </c>
      <c r="D41" s="1380" t="s">
        <v>233</v>
      </c>
      <c r="E41" s="1381"/>
      <c r="F41" s="696"/>
      <c r="G41" s="871" t="s">
        <v>1954</v>
      </c>
      <c r="H41" s="760">
        <f t="shared" ref="H41:H42" si="9">H40</f>
        <v>0.441</v>
      </c>
      <c r="I41" s="871" t="s">
        <v>122</v>
      </c>
      <c r="J41" s="892">
        <f t="shared" si="0"/>
        <v>0</v>
      </c>
      <c r="K41" s="3" t="s">
        <v>666</v>
      </c>
    </row>
    <row r="42" spans="2:11" ht="15" customHeight="1">
      <c r="B42" s="131"/>
      <c r="C42" s="859" t="s">
        <v>232</v>
      </c>
      <c r="D42" s="1380" t="s">
        <v>231</v>
      </c>
      <c r="E42" s="1381"/>
      <c r="F42" s="696"/>
      <c r="G42" s="871" t="s">
        <v>120</v>
      </c>
      <c r="H42" s="760">
        <f t="shared" si="9"/>
        <v>0.441</v>
      </c>
      <c r="I42" s="827" t="s">
        <v>122</v>
      </c>
      <c r="J42" s="893">
        <f t="shared" si="0"/>
        <v>0</v>
      </c>
      <c r="K42" s="3" t="s">
        <v>665</v>
      </c>
    </row>
    <row r="43" spans="2:11" ht="15" customHeight="1">
      <c r="B43" s="878">
        <v>21</v>
      </c>
      <c r="C43" s="822" t="s">
        <v>961</v>
      </c>
      <c r="D43" s="1380" t="s">
        <v>233</v>
      </c>
      <c r="E43" s="1381"/>
      <c r="F43" s="696"/>
      <c r="G43" s="871" t="s">
        <v>120</v>
      </c>
      <c r="H43" s="760">
        <v>0.47099999999999997</v>
      </c>
      <c r="I43" s="871" t="s">
        <v>122</v>
      </c>
      <c r="J43" s="892">
        <f t="shared" si="0"/>
        <v>0</v>
      </c>
      <c r="K43" s="3" t="s">
        <v>664</v>
      </c>
    </row>
    <row r="44" spans="2:11" ht="15" customHeight="1">
      <c r="B44" s="213"/>
      <c r="C44" s="859" t="s">
        <v>234</v>
      </c>
      <c r="D44" s="1380" t="s">
        <v>231</v>
      </c>
      <c r="E44" s="1381"/>
      <c r="F44" s="696"/>
      <c r="G44" s="871" t="s">
        <v>120</v>
      </c>
      <c r="H44" s="760">
        <f>H43</f>
        <v>0.47099999999999997</v>
      </c>
      <c r="I44" s="827" t="s">
        <v>122</v>
      </c>
      <c r="J44" s="893">
        <f t="shared" si="0"/>
        <v>0</v>
      </c>
      <c r="K44" s="3" t="s">
        <v>663</v>
      </c>
    </row>
    <row r="45" spans="2:11" ht="15" customHeight="1">
      <c r="B45" s="878">
        <v>22</v>
      </c>
      <c r="C45" s="822" t="s">
        <v>961</v>
      </c>
      <c r="D45" s="1380" t="s">
        <v>233</v>
      </c>
      <c r="E45" s="1381"/>
      <c r="F45" s="696"/>
      <c r="G45" s="871" t="s">
        <v>120</v>
      </c>
      <c r="H45" s="760">
        <f t="shared" ref="H45:H46" si="10">H44</f>
        <v>0.47099999999999997</v>
      </c>
      <c r="I45" s="871" t="s">
        <v>122</v>
      </c>
      <c r="J45" s="892">
        <f t="shared" si="0"/>
        <v>0</v>
      </c>
      <c r="K45" s="3" t="s">
        <v>662</v>
      </c>
    </row>
    <row r="46" spans="2:11" ht="15" customHeight="1">
      <c r="B46" s="131"/>
      <c r="C46" s="859" t="s">
        <v>232</v>
      </c>
      <c r="D46" s="1380" t="s">
        <v>231</v>
      </c>
      <c r="E46" s="1381"/>
      <c r="F46" s="696"/>
      <c r="G46" s="871" t="s">
        <v>120</v>
      </c>
      <c r="H46" s="760">
        <f t="shared" si="10"/>
        <v>0.47099999999999997</v>
      </c>
      <c r="I46" s="827" t="s">
        <v>122</v>
      </c>
      <c r="J46" s="893">
        <f t="shared" si="0"/>
        <v>0</v>
      </c>
      <c r="K46" s="3" t="s">
        <v>661</v>
      </c>
    </row>
    <row r="47" spans="2:11" ht="15" customHeight="1">
      <c r="B47" s="878">
        <v>23</v>
      </c>
      <c r="C47" s="822" t="s">
        <v>1051</v>
      </c>
      <c r="D47" s="1380" t="s">
        <v>233</v>
      </c>
      <c r="E47" s="1381"/>
      <c r="F47" s="696"/>
      <c r="G47" s="871" t="s">
        <v>120</v>
      </c>
      <c r="H47" s="760">
        <v>0.5</v>
      </c>
      <c r="I47" s="871" t="s">
        <v>122</v>
      </c>
      <c r="J47" s="892">
        <f t="shared" si="0"/>
        <v>0</v>
      </c>
      <c r="K47" s="3" t="s">
        <v>660</v>
      </c>
    </row>
    <row r="48" spans="2:11" ht="15" customHeight="1">
      <c r="B48" s="131"/>
      <c r="C48" s="859" t="s">
        <v>234</v>
      </c>
      <c r="D48" s="1380" t="s">
        <v>231</v>
      </c>
      <c r="E48" s="1381"/>
      <c r="F48" s="696"/>
      <c r="G48" s="871" t="s">
        <v>120</v>
      </c>
      <c r="H48" s="760">
        <f>H47</f>
        <v>0.5</v>
      </c>
      <c r="I48" s="827" t="s">
        <v>122</v>
      </c>
      <c r="J48" s="893">
        <f t="shared" si="0"/>
        <v>0</v>
      </c>
      <c r="K48" s="3" t="s">
        <v>638</v>
      </c>
    </row>
    <row r="49" spans="2:12" ht="15" customHeight="1">
      <c r="B49" s="878">
        <v>24</v>
      </c>
      <c r="C49" s="822" t="s">
        <v>1051</v>
      </c>
      <c r="D49" s="1380" t="s">
        <v>233</v>
      </c>
      <c r="E49" s="1381"/>
      <c r="F49" s="696"/>
      <c r="G49" s="871" t="s">
        <v>120</v>
      </c>
      <c r="H49" s="760">
        <f t="shared" ref="H49:H50" si="11">H48</f>
        <v>0.5</v>
      </c>
      <c r="I49" s="871" t="s">
        <v>122</v>
      </c>
      <c r="J49" s="892">
        <f t="shared" si="0"/>
        <v>0</v>
      </c>
      <c r="K49" s="3" t="s">
        <v>659</v>
      </c>
    </row>
    <row r="50" spans="2:12" ht="15" customHeight="1">
      <c r="B50" s="131"/>
      <c r="C50" s="859" t="s">
        <v>232</v>
      </c>
      <c r="D50" s="1380" t="s">
        <v>231</v>
      </c>
      <c r="E50" s="1381"/>
      <c r="F50" s="696"/>
      <c r="G50" s="871" t="s">
        <v>120</v>
      </c>
      <c r="H50" s="760">
        <f t="shared" si="11"/>
        <v>0.5</v>
      </c>
      <c r="I50" s="827" t="s">
        <v>122</v>
      </c>
      <c r="J50" s="893">
        <f t="shared" si="0"/>
        <v>0</v>
      </c>
      <c r="K50" s="3" t="s">
        <v>637</v>
      </c>
    </row>
    <row r="51" spans="2:12" ht="15" customHeight="1">
      <c r="B51" s="878">
        <v>25</v>
      </c>
      <c r="C51" s="822" t="s">
        <v>1100</v>
      </c>
      <c r="D51" s="1380" t="s">
        <v>233</v>
      </c>
      <c r="E51" s="1381"/>
      <c r="F51" s="696"/>
      <c r="G51" s="871" t="s">
        <v>120</v>
      </c>
      <c r="H51" s="760">
        <v>0.5</v>
      </c>
      <c r="I51" s="871" t="s">
        <v>122</v>
      </c>
      <c r="J51" s="892">
        <f t="shared" si="0"/>
        <v>0</v>
      </c>
      <c r="K51" s="3" t="s">
        <v>636</v>
      </c>
    </row>
    <row r="52" spans="2:12" ht="15" customHeight="1">
      <c r="B52" s="131"/>
      <c r="C52" s="859" t="s">
        <v>234</v>
      </c>
      <c r="D52" s="1380" t="s">
        <v>231</v>
      </c>
      <c r="E52" s="1381"/>
      <c r="F52" s="696"/>
      <c r="G52" s="871" t="s">
        <v>120</v>
      </c>
      <c r="H52" s="760">
        <f>H51</f>
        <v>0.5</v>
      </c>
      <c r="I52" s="827" t="s">
        <v>122</v>
      </c>
      <c r="J52" s="893">
        <f t="shared" si="0"/>
        <v>0</v>
      </c>
      <c r="K52" s="3" t="s">
        <v>1364</v>
      </c>
    </row>
    <row r="53" spans="2:12" ht="15" customHeight="1">
      <c r="B53" s="878">
        <v>26</v>
      </c>
      <c r="C53" s="822" t="s">
        <v>1100</v>
      </c>
      <c r="D53" s="1380" t="s">
        <v>233</v>
      </c>
      <c r="E53" s="1381"/>
      <c r="F53" s="696"/>
      <c r="G53" s="871" t="s">
        <v>120</v>
      </c>
      <c r="H53" s="760">
        <f t="shared" ref="H53:H54" si="12">H52</f>
        <v>0.5</v>
      </c>
      <c r="I53" s="871" t="s">
        <v>122</v>
      </c>
      <c r="J53" s="892">
        <f t="shared" si="0"/>
        <v>0</v>
      </c>
      <c r="K53" s="3" t="s">
        <v>774</v>
      </c>
    </row>
    <row r="54" spans="2:12" ht="15" customHeight="1">
      <c r="B54" s="131"/>
      <c r="C54" s="859" t="s">
        <v>232</v>
      </c>
      <c r="D54" s="1380" t="s">
        <v>231</v>
      </c>
      <c r="E54" s="1381"/>
      <c r="F54" s="696"/>
      <c r="G54" s="871" t="s">
        <v>120</v>
      </c>
      <c r="H54" s="760">
        <f t="shared" si="12"/>
        <v>0.5</v>
      </c>
      <c r="I54" s="827" t="s">
        <v>122</v>
      </c>
      <c r="J54" s="893">
        <f t="shared" si="0"/>
        <v>0</v>
      </c>
      <c r="K54" s="3" t="s">
        <v>775</v>
      </c>
    </row>
    <row r="55" spans="2:12" s="256" customFormat="1" ht="15" customHeight="1">
      <c r="B55" s="879">
        <v>27</v>
      </c>
      <c r="C55" s="880" t="s">
        <v>1330</v>
      </c>
      <c r="D55" s="1396" t="s">
        <v>233</v>
      </c>
      <c r="E55" s="1397"/>
      <c r="F55" s="705"/>
      <c r="G55" s="706" t="s">
        <v>120</v>
      </c>
      <c r="H55" s="760">
        <v>0.5</v>
      </c>
      <c r="I55" s="706" t="s">
        <v>122</v>
      </c>
      <c r="J55" s="894">
        <f t="shared" ref="J55:J58" si="13">ROUND(F55*H55,0)</f>
        <v>0</v>
      </c>
      <c r="K55" s="257" t="s">
        <v>776</v>
      </c>
    </row>
    <row r="56" spans="2:12" s="256" customFormat="1" ht="15" customHeight="1">
      <c r="B56" s="708"/>
      <c r="C56" s="895" t="s">
        <v>234</v>
      </c>
      <c r="D56" s="1396" t="s">
        <v>231</v>
      </c>
      <c r="E56" s="1397"/>
      <c r="F56" s="705"/>
      <c r="G56" s="706" t="s">
        <v>120</v>
      </c>
      <c r="H56" s="760">
        <f>H55</f>
        <v>0.5</v>
      </c>
      <c r="I56" s="896" t="s">
        <v>122</v>
      </c>
      <c r="J56" s="897">
        <f t="shared" si="13"/>
        <v>0</v>
      </c>
      <c r="K56" s="257" t="s">
        <v>635</v>
      </c>
    </row>
    <row r="57" spans="2:12" s="256" customFormat="1" ht="15" customHeight="1">
      <c r="B57" s="879">
        <v>28</v>
      </c>
      <c r="C57" s="880" t="s">
        <v>1330</v>
      </c>
      <c r="D57" s="1396" t="s">
        <v>233</v>
      </c>
      <c r="E57" s="1397"/>
      <c r="F57" s="705"/>
      <c r="G57" s="706" t="s">
        <v>120</v>
      </c>
      <c r="H57" s="760">
        <f t="shared" ref="H57:H58" si="14">H56</f>
        <v>0.5</v>
      </c>
      <c r="I57" s="706" t="s">
        <v>122</v>
      </c>
      <c r="J57" s="894">
        <f t="shared" si="13"/>
        <v>0</v>
      </c>
      <c r="K57" s="257" t="s">
        <v>634</v>
      </c>
    </row>
    <row r="58" spans="2:12" s="256" customFormat="1" ht="15" customHeight="1">
      <c r="B58" s="708"/>
      <c r="C58" s="895" t="s">
        <v>232</v>
      </c>
      <c r="D58" s="1396" t="s">
        <v>231</v>
      </c>
      <c r="E58" s="1397"/>
      <c r="F58" s="705"/>
      <c r="G58" s="706" t="s">
        <v>120</v>
      </c>
      <c r="H58" s="760">
        <f t="shared" si="14"/>
        <v>0.5</v>
      </c>
      <c r="I58" s="896" t="s">
        <v>122</v>
      </c>
      <c r="J58" s="897">
        <f t="shared" si="13"/>
        <v>0</v>
      </c>
      <c r="K58" s="257" t="s">
        <v>633</v>
      </c>
    </row>
    <row r="59" spans="2:12" s="256" customFormat="1" ht="15" customHeight="1">
      <c r="B59" s="879">
        <v>29</v>
      </c>
      <c r="C59" s="880" t="s">
        <v>1672</v>
      </c>
      <c r="D59" s="1396" t="s">
        <v>233</v>
      </c>
      <c r="E59" s="1397"/>
      <c r="F59" s="705"/>
      <c r="G59" s="706" t="s">
        <v>120</v>
      </c>
      <c r="H59" s="760">
        <v>0.5</v>
      </c>
      <c r="I59" s="706" t="s">
        <v>122</v>
      </c>
      <c r="J59" s="894">
        <f t="shared" si="0"/>
        <v>0</v>
      </c>
      <c r="K59" s="257" t="s">
        <v>2605</v>
      </c>
    </row>
    <row r="60" spans="2:12" s="256" customFormat="1" ht="15" customHeight="1">
      <c r="B60" s="708"/>
      <c r="C60" s="895" t="s">
        <v>234</v>
      </c>
      <c r="D60" s="1396" t="s">
        <v>231</v>
      </c>
      <c r="E60" s="1397"/>
      <c r="F60" s="705"/>
      <c r="G60" s="706" t="s">
        <v>120</v>
      </c>
      <c r="H60" s="760">
        <f>H59</f>
        <v>0.5</v>
      </c>
      <c r="I60" s="896" t="s">
        <v>122</v>
      </c>
      <c r="J60" s="897">
        <f t="shared" si="0"/>
        <v>0</v>
      </c>
      <c r="K60" s="257" t="s">
        <v>838</v>
      </c>
    </row>
    <row r="61" spans="2:12" s="256" customFormat="1" ht="15" customHeight="1">
      <c r="B61" s="879">
        <v>30</v>
      </c>
      <c r="C61" s="880" t="s">
        <v>1672</v>
      </c>
      <c r="D61" s="1396" t="s">
        <v>233</v>
      </c>
      <c r="E61" s="1397"/>
      <c r="F61" s="705"/>
      <c r="G61" s="706" t="s">
        <v>120</v>
      </c>
      <c r="H61" s="760">
        <f t="shared" ref="H61:H62" si="15">H60</f>
        <v>0.5</v>
      </c>
      <c r="I61" s="706" t="s">
        <v>122</v>
      </c>
      <c r="J61" s="894">
        <f t="shared" si="0"/>
        <v>0</v>
      </c>
      <c r="K61" s="257" t="s">
        <v>839</v>
      </c>
    </row>
    <row r="62" spans="2:12" s="256" customFormat="1" ht="15" customHeight="1" thickBot="1">
      <c r="B62" s="708"/>
      <c r="C62" s="895" t="s">
        <v>232</v>
      </c>
      <c r="D62" s="1396" t="s">
        <v>231</v>
      </c>
      <c r="E62" s="1397"/>
      <c r="F62" s="705"/>
      <c r="G62" s="706" t="s">
        <v>120</v>
      </c>
      <c r="H62" s="760">
        <f t="shared" si="15"/>
        <v>0.5</v>
      </c>
      <c r="I62" s="896" t="s">
        <v>122</v>
      </c>
      <c r="J62" s="897">
        <f t="shared" si="0"/>
        <v>0</v>
      </c>
      <c r="K62" s="257" t="s">
        <v>840</v>
      </c>
    </row>
    <row r="63" spans="2:12" ht="15" customHeight="1">
      <c r="B63" s="106"/>
      <c r="C63" s="107"/>
      <c r="D63" s="106"/>
      <c r="E63" s="106"/>
      <c r="F63" s="93"/>
      <c r="G63" s="853"/>
      <c r="H63" s="1332" t="s">
        <v>2606</v>
      </c>
      <c r="I63" s="1333"/>
      <c r="J63" s="170"/>
      <c r="K63" s="3"/>
    </row>
    <row r="64" spans="2:12" ht="15" customHeight="1" thickBot="1">
      <c r="B64" s="3"/>
      <c r="C64" s="3"/>
      <c r="D64" s="3"/>
      <c r="E64" s="3"/>
      <c r="F64" s="92"/>
      <c r="G64" s="3"/>
      <c r="H64" s="1361" t="s">
        <v>121</v>
      </c>
      <c r="I64" s="1362"/>
      <c r="J64" s="169">
        <f>SUM(J5:J62)</f>
        <v>0</v>
      </c>
      <c r="K64" s="3" t="s">
        <v>1955</v>
      </c>
      <c r="L64" s="4" t="s">
        <v>1861</v>
      </c>
    </row>
    <row r="65" spans="1:14" ht="6" customHeight="1">
      <c r="B65" s="3"/>
      <c r="C65" s="3"/>
      <c r="D65" s="3"/>
      <c r="E65" s="3"/>
      <c r="F65" s="92"/>
      <c r="G65" s="3"/>
      <c r="H65" s="853"/>
      <c r="I65" s="853"/>
      <c r="J65" s="172"/>
      <c r="K65" s="3"/>
    </row>
    <row r="66" spans="1:14" s="2" customFormat="1" ht="18" customHeight="1">
      <c r="A66" s="99">
        <v>12</v>
      </c>
      <c r="B66" s="2" t="s">
        <v>230</v>
      </c>
      <c r="D66" s="88"/>
      <c r="F66" s="214"/>
      <c r="J66" s="168"/>
    </row>
    <row r="67" spans="1:14" s="2" customFormat="1" ht="12.75" customHeight="1">
      <c r="A67" s="104"/>
      <c r="B67" s="2" t="s">
        <v>229</v>
      </c>
      <c r="D67" s="88"/>
      <c r="F67" s="214"/>
      <c r="J67" s="168"/>
    </row>
    <row r="68" spans="1:14" s="2" customFormat="1" ht="12" customHeight="1">
      <c r="A68" s="104"/>
      <c r="B68" s="1393" t="s">
        <v>222</v>
      </c>
      <c r="C68" s="898" t="s">
        <v>228</v>
      </c>
      <c r="D68" s="843" t="s">
        <v>220</v>
      </c>
      <c r="E68" s="827"/>
      <c r="F68" s="876" t="s">
        <v>140</v>
      </c>
      <c r="G68" s="827"/>
      <c r="H68" s="899" t="s">
        <v>227</v>
      </c>
      <c r="I68" s="827"/>
      <c r="J68" s="891" t="s">
        <v>91</v>
      </c>
      <c r="K68" s="3"/>
      <c r="M68" s="3"/>
    </row>
    <row r="69" spans="1:14" s="2" customFormat="1" ht="12" customHeight="1">
      <c r="A69" s="104"/>
      <c r="B69" s="1394"/>
      <c r="C69" s="849" t="s">
        <v>160</v>
      </c>
      <c r="D69" s="863"/>
      <c r="E69" s="852"/>
      <c r="F69" s="850"/>
      <c r="G69" s="852"/>
      <c r="H69" s="852" t="s">
        <v>1956</v>
      </c>
      <c r="I69" s="852"/>
      <c r="J69" s="178" t="s">
        <v>1862</v>
      </c>
      <c r="K69" s="3"/>
      <c r="M69" s="3"/>
    </row>
    <row r="70" spans="1:14" ht="12" customHeight="1">
      <c r="B70" s="851" t="s">
        <v>217</v>
      </c>
      <c r="C70" s="648"/>
      <c r="D70" s="696"/>
      <c r="E70" s="871" t="s">
        <v>1957</v>
      </c>
      <c r="F70" s="900">
        <v>0.33</v>
      </c>
      <c r="G70" s="871" t="s">
        <v>1957</v>
      </c>
      <c r="H70" s="419"/>
      <c r="I70" s="871" t="s">
        <v>1958</v>
      </c>
      <c r="J70" s="892">
        <f t="shared" ref="J70:J75" si="16">ROUND(ROUND(D70*F70,)*H70,)</f>
        <v>0</v>
      </c>
      <c r="K70" s="3"/>
      <c r="M70" s="3"/>
      <c r="N70" s="3"/>
    </row>
    <row r="71" spans="1:14" ht="12" customHeight="1">
      <c r="B71" s="1393" t="s">
        <v>216</v>
      </c>
      <c r="C71" s="648"/>
      <c r="D71" s="696"/>
      <c r="E71" s="871" t="s">
        <v>1957</v>
      </c>
      <c r="F71" s="900">
        <v>0.33</v>
      </c>
      <c r="G71" s="871" t="s">
        <v>1957</v>
      </c>
      <c r="H71" s="419"/>
      <c r="I71" s="871" t="s">
        <v>1958</v>
      </c>
      <c r="J71" s="892">
        <f t="shared" si="16"/>
        <v>0</v>
      </c>
      <c r="K71" s="3"/>
    </row>
    <row r="72" spans="1:14" ht="12" customHeight="1">
      <c r="B72" s="1395"/>
      <c r="C72" s="648"/>
      <c r="D72" s="696"/>
      <c r="E72" s="871" t="s">
        <v>1957</v>
      </c>
      <c r="F72" s="900">
        <f>F71</f>
        <v>0.33</v>
      </c>
      <c r="G72" s="871" t="s">
        <v>120</v>
      </c>
      <c r="H72" s="419"/>
      <c r="I72" s="871" t="s">
        <v>122</v>
      </c>
      <c r="J72" s="892">
        <f t="shared" si="16"/>
        <v>0</v>
      </c>
      <c r="K72" s="3"/>
    </row>
    <row r="73" spans="1:14" ht="12" customHeight="1">
      <c r="B73" s="1395"/>
      <c r="C73" s="648"/>
      <c r="D73" s="696"/>
      <c r="E73" s="871" t="s">
        <v>120</v>
      </c>
      <c r="F73" s="900">
        <f t="shared" ref="F73:F75" si="17">F72</f>
        <v>0.33</v>
      </c>
      <c r="G73" s="871" t="s">
        <v>120</v>
      </c>
      <c r="H73" s="419"/>
      <c r="I73" s="871" t="s">
        <v>122</v>
      </c>
      <c r="J73" s="892">
        <f t="shared" si="16"/>
        <v>0</v>
      </c>
      <c r="K73" s="3"/>
    </row>
    <row r="74" spans="1:14" ht="12" customHeight="1">
      <c r="B74" s="1395"/>
      <c r="C74" s="648"/>
      <c r="D74" s="696"/>
      <c r="E74" s="871" t="s">
        <v>120</v>
      </c>
      <c r="F74" s="900">
        <f t="shared" si="17"/>
        <v>0.33</v>
      </c>
      <c r="G74" s="871" t="s">
        <v>120</v>
      </c>
      <c r="H74" s="419"/>
      <c r="I74" s="871" t="s">
        <v>122</v>
      </c>
      <c r="J74" s="892">
        <f t="shared" si="16"/>
        <v>0</v>
      </c>
      <c r="K74" s="3"/>
    </row>
    <row r="75" spans="1:14" ht="12" customHeight="1">
      <c r="B75" s="1394"/>
      <c r="C75" s="648"/>
      <c r="D75" s="696"/>
      <c r="E75" s="871" t="s">
        <v>120</v>
      </c>
      <c r="F75" s="900">
        <f t="shared" si="17"/>
        <v>0.33</v>
      </c>
      <c r="G75" s="871" t="s">
        <v>120</v>
      </c>
      <c r="H75" s="419"/>
      <c r="I75" s="871" t="s">
        <v>122</v>
      </c>
      <c r="J75" s="892">
        <f t="shared" si="16"/>
        <v>0</v>
      </c>
      <c r="K75" s="3"/>
    </row>
    <row r="76" spans="1:14" ht="12" customHeight="1">
      <c r="B76" s="1380" t="s">
        <v>149</v>
      </c>
      <c r="C76" s="1381"/>
      <c r="D76" s="901"/>
      <c r="E76" s="902"/>
      <c r="F76" s="903"/>
      <c r="G76" s="902"/>
      <c r="H76" s="215"/>
      <c r="I76" s="902"/>
      <c r="J76" s="892">
        <f>SUM(J70:J75)</f>
        <v>0</v>
      </c>
      <c r="K76" s="3" t="s">
        <v>137</v>
      </c>
    </row>
    <row r="77" spans="1:14" ht="12" customHeight="1"/>
    <row r="78" spans="1:14" ht="12" customHeight="1">
      <c r="B78" s="2" t="s">
        <v>226</v>
      </c>
      <c r="C78" s="2"/>
      <c r="D78" s="88"/>
      <c r="E78" s="2"/>
      <c r="F78" s="214"/>
      <c r="G78" s="2"/>
      <c r="H78" s="2"/>
      <c r="I78" s="2"/>
      <c r="J78" s="168"/>
      <c r="K78" s="2"/>
    </row>
    <row r="79" spans="1:14" ht="12" customHeight="1">
      <c r="B79" s="1393" t="s">
        <v>222</v>
      </c>
      <c r="C79" s="898" t="s">
        <v>225</v>
      </c>
      <c r="D79" s="843" t="s">
        <v>220</v>
      </c>
      <c r="E79" s="827"/>
      <c r="F79" s="876" t="s">
        <v>140</v>
      </c>
      <c r="G79" s="827"/>
      <c r="H79" s="899" t="s">
        <v>224</v>
      </c>
      <c r="I79" s="827"/>
      <c r="J79" s="891" t="s">
        <v>91</v>
      </c>
      <c r="K79" s="3"/>
    </row>
    <row r="80" spans="1:14" ht="12" customHeight="1">
      <c r="B80" s="1394"/>
      <c r="C80" s="849" t="s">
        <v>160</v>
      </c>
      <c r="D80" s="863"/>
      <c r="E80" s="852"/>
      <c r="F80" s="850"/>
      <c r="G80" s="852"/>
      <c r="H80" s="852" t="s">
        <v>1362</v>
      </c>
      <c r="I80" s="852"/>
      <c r="J80" s="178" t="s">
        <v>139</v>
      </c>
      <c r="K80" s="3"/>
    </row>
    <row r="81" spans="2:11" ht="12" customHeight="1">
      <c r="B81" s="851" t="s">
        <v>217</v>
      </c>
      <c r="C81" s="648"/>
      <c r="D81" s="696"/>
      <c r="E81" s="871" t="s">
        <v>1957</v>
      </c>
      <c r="F81" s="900">
        <v>0.371</v>
      </c>
      <c r="G81" s="871" t="s">
        <v>1957</v>
      </c>
      <c r="H81" s="419"/>
      <c r="I81" s="871" t="s">
        <v>1958</v>
      </c>
      <c r="J81" s="892">
        <f t="shared" ref="J81:J86" si="18">ROUND(ROUND(D81*F81,)*H81,)</f>
        <v>0</v>
      </c>
      <c r="K81" s="3"/>
    </row>
    <row r="82" spans="2:11" ht="12" customHeight="1">
      <c r="B82" s="1393" t="s">
        <v>216</v>
      </c>
      <c r="C82" s="648"/>
      <c r="D82" s="696"/>
      <c r="E82" s="871" t="s">
        <v>1957</v>
      </c>
      <c r="F82" s="900">
        <v>0.371</v>
      </c>
      <c r="G82" s="871" t="s">
        <v>1957</v>
      </c>
      <c r="H82" s="419"/>
      <c r="I82" s="871" t="s">
        <v>1958</v>
      </c>
      <c r="J82" s="892">
        <f t="shared" si="18"/>
        <v>0</v>
      </c>
      <c r="K82" s="3"/>
    </row>
    <row r="83" spans="2:11" ht="12" customHeight="1">
      <c r="B83" s="1395"/>
      <c r="C83" s="648"/>
      <c r="D83" s="696"/>
      <c r="E83" s="871" t="s">
        <v>1957</v>
      </c>
      <c r="F83" s="900">
        <f>F82</f>
        <v>0.371</v>
      </c>
      <c r="G83" s="871" t="s">
        <v>120</v>
      </c>
      <c r="H83" s="419"/>
      <c r="I83" s="871" t="s">
        <v>122</v>
      </c>
      <c r="J83" s="892">
        <f t="shared" si="18"/>
        <v>0</v>
      </c>
      <c r="K83" s="3"/>
    </row>
    <row r="84" spans="2:11" ht="12" customHeight="1">
      <c r="B84" s="1395"/>
      <c r="C84" s="648"/>
      <c r="D84" s="696"/>
      <c r="E84" s="871" t="s">
        <v>120</v>
      </c>
      <c r="F84" s="900">
        <f t="shared" ref="F84:F86" si="19">F83</f>
        <v>0.371</v>
      </c>
      <c r="G84" s="871" t="s">
        <v>120</v>
      </c>
      <c r="H84" s="419"/>
      <c r="I84" s="871" t="s">
        <v>122</v>
      </c>
      <c r="J84" s="892">
        <f t="shared" si="18"/>
        <v>0</v>
      </c>
      <c r="K84" s="3"/>
    </row>
    <row r="85" spans="2:11" ht="12" customHeight="1">
      <c r="B85" s="1395"/>
      <c r="C85" s="648"/>
      <c r="D85" s="696"/>
      <c r="E85" s="871" t="s">
        <v>120</v>
      </c>
      <c r="F85" s="900">
        <f t="shared" si="19"/>
        <v>0.371</v>
      </c>
      <c r="G85" s="871" t="s">
        <v>120</v>
      </c>
      <c r="H85" s="419"/>
      <c r="I85" s="871" t="s">
        <v>122</v>
      </c>
      <c r="J85" s="892">
        <f t="shared" si="18"/>
        <v>0</v>
      </c>
      <c r="K85" s="3"/>
    </row>
    <row r="86" spans="2:11" ht="12" customHeight="1">
      <c r="B86" s="1394"/>
      <c r="C86" s="648"/>
      <c r="D86" s="696"/>
      <c r="E86" s="871" t="s">
        <v>120</v>
      </c>
      <c r="F86" s="900">
        <f t="shared" si="19"/>
        <v>0.371</v>
      </c>
      <c r="G86" s="871" t="s">
        <v>120</v>
      </c>
      <c r="H86" s="419"/>
      <c r="I86" s="871" t="s">
        <v>122</v>
      </c>
      <c r="J86" s="892">
        <f t="shared" si="18"/>
        <v>0</v>
      </c>
      <c r="K86" s="3"/>
    </row>
    <row r="87" spans="2:11" ht="12" customHeight="1">
      <c r="B87" s="1380" t="s">
        <v>149</v>
      </c>
      <c r="C87" s="1381"/>
      <c r="D87" s="901"/>
      <c r="E87" s="902"/>
      <c r="F87" s="903"/>
      <c r="G87" s="902"/>
      <c r="H87" s="215"/>
      <c r="I87" s="902"/>
      <c r="J87" s="892">
        <f>SUM(J81:J86)</f>
        <v>0</v>
      </c>
      <c r="K87" s="3" t="s">
        <v>135</v>
      </c>
    </row>
    <row r="88" spans="2:11" ht="12" customHeight="1">
      <c r="B88" s="107"/>
      <c r="C88" s="107"/>
      <c r="D88" s="420"/>
      <c r="E88" s="421"/>
      <c r="F88" s="422"/>
      <c r="G88" s="421"/>
      <c r="H88" s="423"/>
      <c r="I88" s="421"/>
      <c r="J88" s="172"/>
      <c r="K88" s="3"/>
    </row>
    <row r="89" spans="2:11" ht="12" customHeight="1">
      <c r="B89" s="2" t="s">
        <v>223</v>
      </c>
      <c r="C89" s="2"/>
      <c r="D89" s="88"/>
      <c r="E89" s="2"/>
      <c r="F89" s="214"/>
      <c r="G89" s="2"/>
      <c r="H89" s="2"/>
      <c r="I89" s="2"/>
      <c r="J89" s="168"/>
      <c r="K89" s="2"/>
    </row>
    <row r="90" spans="2:11" ht="12" customHeight="1">
      <c r="B90" s="1393" t="s">
        <v>222</v>
      </c>
      <c r="C90" s="898" t="s">
        <v>221</v>
      </c>
      <c r="D90" s="843" t="s">
        <v>220</v>
      </c>
      <c r="E90" s="827"/>
      <c r="F90" s="876" t="s">
        <v>140</v>
      </c>
      <c r="G90" s="827"/>
      <c r="H90" s="899" t="s">
        <v>532</v>
      </c>
      <c r="I90" s="827"/>
      <c r="J90" s="891" t="s">
        <v>91</v>
      </c>
      <c r="K90" s="3"/>
    </row>
    <row r="91" spans="2:11" ht="12" customHeight="1">
      <c r="B91" s="1394"/>
      <c r="C91" s="849" t="s">
        <v>160</v>
      </c>
      <c r="D91" s="863"/>
      <c r="E91" s="852"/>
      <c r="F91" s="850"/>
      <c r="G91" s="852"/>
      <c r="H91" s="852" t="s">
        <v>1363</v>
      </c>
      <c r="I91" s="852"/>
      <c r="J91" s="178" t="s">
        <v>139</v>
      </c>
      <c r="K91" s="3"/>
    </row>
    <row r="92" spans="2:11" ht="12" customHeight="1">
      <c r="B92" s="851" t="s">
        <v>217</v>
      </c>
      <c r="C92" s="648"/>
      <c r="D92" s="696"/>
      <c r="E92" s="871" t="s">
        <v>1957</v>
      </c>
      <c r="F92" s="900">
        <v>0.41199999999999998</v>
      </c>
      <c r="G92" s="871" t="s">
        <v>1957</v>
      </c>
      <c r="H92" s="419"/>
      <c r="I92" s="871" t="s">
        <v>1958</v>
      </c>
      <c r="J92" s="892">
        <f t="shared" ref="J92:J97" si="20">ROUND(ROUND(D92*F92,)*H92,)</f>
        <v>0</v>
      </c>
      <c r="K92" s="3"/>
    </row>
    <row r="93" spans="2:11" ht="12" customHeight="1">
      <c r="B93" s="1393" t="s">
        <v>216</v>
      </c>
      <c r="C93" s="648"/>
      <c r="D93" s="696"/>
      <c r="E93" s="871" t="s">
        <v>1957</v>
      </c>
      <c r="F93" s="900">
        <v>0.41199999999999998</v>
      </c>
      <c r="G93" s="871" t="s">
        <v>1957</v>
      </c>
      <c r="H93" s="419"/>
      <c r="I93" s="871" t="s">
        <v>1958</v>
      </c>
      <c r="J93" s="892">
        <f t="shared" si="20"/>
        <v>0</v>
      </c>
      <c r="K93" s="3"/>
    </row>
    <row r="94" spans="2:11" ht="12" customHeight="1">
      <c r="B94" s="1395"/>
      <c r="C94" s="648"/>
      <c r="D94" s="696"/>
      <c r="E94" s="871" t="s">
        <v>1957</v>
      </c>
      <c r="F94" s="900">
        <f>F93</f>
        <v>0.41199999999999998</v>
      </c>
      <c r="G94" s="871" t="s">
        <v>120</v>
      </c>
      <c r="H94" s="419"/>
      <c r="I94" s="871" t="s">
        <v>122</v>
      </c>
      <c r="J94" s="892">
        <f t="shared" si="20"/>
        <v>0</v>
      </c>
      <c r="K94" s="3"/>
    </row>
    <row r="95" spans="2:11" ht="12" customHeight="1">
      <c r="B95" s="1395"/>
      <c r="C95" s="648"/>
      <c r="D95" s="696"/>
      <c r="E95" s="871" t="s">
        <v>120</v>
      </c>
      <c r="F95" s="900">
        <f t="shared" ref="F95:F97" si="21">F94</f>
        <v>0.41199999999999998</v>
      </c>
      <c r="G95" s="871" t="s">
        <v>120</v>
      </c>
      <c r="H95" s="419"/>
      <c r="I95" s="871" t="s">
        <v>122</v>
      </c>
      <c r="J95" s="892">
        <f t="shared" si="20"/>
        <v>0</v>
      </c>
      <c r="K95" s="3"/>
    </row>
    <row r="96" spans="2:11" ht="12" customHeight="1">
      <c r="B96" s="1395"/>
      <c r="C96" s="648"/>
      <c r="D96" s="696"/>
      <c r="E96" s="871" t="s">
        <v>120</v>
      </c>
      <c r="F96" s="900">
        <f t="shared" si="21"/>
        <v>0.41199999999999998</v>
      </c>
      <c r="G96" s="871" t="s">
        <v>120</v>
      </c>
      <c r="H96" s="419"/>
      <c r="I96" s="871" t="s">
        <v>122</v>
      </c>
      <c r="J96" s="892">
        <f t="shared" si="20"/>
        <v>0</v>
      </c>
      <c r="K96" s="3"/>
    </row>
    <row r="97" spans="1:14" ht="12" customHeight="1">
      <c r="B97" s="1394"/>
      <c r="C97" s="648"/>
      <c r="D97" s="696"/>
      <c r="E97" s="871" t="s">
        <v>120</v>
      </c>
      <c r="F97" s="900">
        <f t="shared" si="21"/>
        <v>0.41199999999999998</v>
      </c>
      <c r="G97" s="871" t="s">
        <v>120</v>
      </c>
      <c r="H97" s="419"/>
      <c r="I97" s="871" t="s">
        <v>122</v>
      </c>
      <c r="J97" s="892">
        <f t="shared" si="20"/>
        <v>0</v>
      </c>
      <c r="K97" s="3"/>
    </row>
    <row r="98" spans="1:14" ht="12" customHeight="1">
      <c r="B98" s="1380" t="s">
        <v>149</v>
      </c>
      <c r="C98" s="1381"/>
      <c r="D98" s="901"/>
      <c r="E98" s="902"/>
      <c r="F98" s="903"/>
      <c r="G98" s="902"/>
      <c r="H98" s="215"/>
      <c r="I98" s="902"/>
      <c r="J98" s="892">
        <f>SUM(J92:J97)</f>
        <v>0</v>
      </c>
      <c r="K98" s="3" t="s">
        <v>133</v>
      </c>
    </row>
    <row r="99" spans="1:14" ht="12" customHeight="1"/>
    <row r="100" spans="1:14" s="2" customFormat="1" ht="12" customHeight="1">
      <c r="A100" s="104"/>
      <c r="B100" s="2" t="s">
        <v>533</v>
      </c>
      <c r="D100" s="88"/>
      <c r="F100" s="214"/>
      <c r="J100" s="168"/>
    </row>
    <row r="101" spans="1:14" s="2" customFormat="1" ht="12" customHeight="1">
      <c r="A101" s="104"/>
      <c r="B101" s="1393" t="s">
        <v>222</v>
      </c>
      <c r="C101" s="898" t="s">
        <v>534</v>
      </c>
      <c r="D101" s="843" t="s">
        <v>220</v>
      </c>
      <c r="E101" s="827"/>
      <c r="F101" s="876" t="s">
        <v>140</v>
      </c>
      <c r="G101" s="827"/>
      <c r="H101" s="899" t="s">
        <v>631</v>
      </c>
      <c r="I101" s="827"/>
      <c r="J101" s="891" t="s">
        <v>91</v>
      </c>
      <c r="K101" s="3"/>
      <c r="M101" s="3"/>
    </row>
    <row r="102" spans="1:14" s="2" customFormat="1" ht="12" customHeight="1">
      <c r="A102" s="104"/>
      <c r="B102" s="1394"/>
      <c r="C102" s="849" t="s">
        <v>160</v>
      </c>
      <c r="D102" s="863"/>
      <c r="E102" s="852"/>
      <c r="F102" s="850"/>
      <c r="G102" s="852"/>
      <c r="H102" s="852" t="s">
        <v>1363</v>
      </c>
      <c r="I102" s="852"/>
      <c r="J102" s="178" t="s">
        <v>139</v>
      </c>
      <c r="K102" s="3"/>
      <c r="M102" s="3"/>
    </row>
    <row r="103" spans="1:14" ht="12" customHeight="1">
      <c r="B103" s="851" t="s">
        <v>217</v>
      </c>
      <c r="C103" s="648"/>
      <c r="D103" s="696"/>
      <c r="E103" s="871" t="s">
        <v>1957</v>
      </c>
      <c r="F103" s="900">
        <v>0.45300000000000001</v>
      </c>
      <c r="G103" s="871" t="s">
        <v>1957</v>
      </c>
      <c r="H103" s="419"/>
      <c r="I103" s="871" t="s">
        <v>1958</v>
      </c>
      <c r="J103" s="892">
        <f t="shared" ref="J103:J108" si="22">ROUND(ROUND(D103*F103,)*H103,)</f>
        <v>0</v>
      </c>
      <c r="K103" s="3"/>
      <c r="M103" s="3"/>
      <c r="N103" s="3"/>
    </row>
    <row r="104" spans="1:14" ht="12" customHeight="1">
      <c r="B104" s="1393" t="s">
        <v>216</v>
      </c>
      <c r="C104" s="648"/>
      <c r="D104" s="696"/>
      <c r="E104" s="871" t="s">
        <v>1957</v>
      </c>
      <c r="F104" s="900">
        <v>0.45300000000000001</v>
      </c>
      <c r="G104" s="871" t="s">
        <v>1957</v>
      </c>
      <c r="H104" s="419"/>
      <c r="I104" s="871" t="s">
        <v>1958</v>
      </c>
      <c r="J104" s="892">
        <f t="shared" si="22"/>
        <v>0</v>
      </c>
      <c r="K104" s="3"/>
    </row>
    <row r="105" spans="1:14" ht="12" customHeight="1">
      <c r="B105" s="1395"/>
      <c r="C105" s="648"/>
      <c r="D105" s="696"/>
      <c r="E105" s="871" t="s">
        <v>1957</v>
      </c>
      <c r="F105" s="900">
        <f>F104</f>
        <v>0.45300000000000001</v>
      </c>
      <c r="G105" s="871" t="s">
        <v>120</v>
      </c>
      <c r="H105" s="419"/>
      <c r="I105" s="871" t="s">
        <v>122</v>
      </c>
      <c r="J105" s="892">
        <f t="shared" si="22"/>
        <v>0</v>
      </c>
      <c r="K105" s="3"/>
    </row>
    <row r="106" spans="1:14" ht="12" customHeight="1">
      <c r="B106" s="1395"/>
      <c r="C106" s="648"/>
      <c r="D106" s="696"/>
      <c r="E106" s="871" t="s">
        <v>120</v>
      </c>
      <c r="F106" s="900">
        <f t="shared" ref="F106:F108" si="23">F105</f>
        <v>0.45300000000000001</v>
      </c>
      <c r="G106" s="871" t="s">
        <v>120</v>
      </c>
      <c r="H106" s="419"/>
      <c r="I106" s="871" t="s">
        <v>122</v>
      </c>
      <c r="J106" s="892">
        <f t="shared" si="22"/>
        <v>0</v>
      </c>
      <c r="K106" s="3"/>
    </row>
    <row r="107" spans="1:14" ht="12" customHeight="1">
      <c r="B107" s="1395"/>
      <c r="C107" s="648"/>
      <c r="D107" s="696"/>
      <c r="E107" s="871" t="s">
        <v>120</v>
      </c>
      <c r="F107" s="900">
        <f t="shared" si="23"/>
        <v>0.45300000000000001</v>
      </c>
      <c r="G107" s="871" t="s">
        <v>120</v>
      </c>
      <c r="H107" s="419"/>
      <c r="I107" s="871" t="s">
        <v>122</v>
      </c>
      <c r="J107" s="892">
        <f t="shared" si="22"/>
        <v>0</v>
      </c>
      <c r="K107" s="3"/>
    </row>
    <row r="108" spans="1:14" ht="12" customHeight="1">
      <c r="B108" s="1394"/>
      <c r="C108" s="648"/>
      <c r="D108" s="696"/>
      <c r="E108" s="871" t="s">
        <v>120</v>
      </c>
      <c r="F108" s="900">
        <f t="shared" si="23"/>
        <v>0.45300000000000001</v>
      </c>
      <c r="G108" s="871" t="s">
        <v>120</v>
      </c>
      <c r="H108" s="419"/>
      <c r="I108" s="871" t="s">
        <v>122</v>
      </c>
      <c r="J108" s="892">
        <f t="shared" si="22"/>
        <v>0</v>
      </c>
      <c r="K108" s="3"/>
    </row>
    <row r="109" spans="1:14" ht="12" customHeight="1">
      <c r="B109" s="1380" t="s">
        <v>149</v>
      </c>
      <c r="C109" s="1381"/>
      <c r="D109" s="901"/>
      <c r="E109" s="902"/>
      <c r="F109" s="903"/>
      <c r="G109" s="902"/>
      <c r="H109" s="215"/>
      <c r="I109" s="902"/>
      <c r="J109" s="892">
        <f>SUM(J103:J108)</f>
        <v>0</v>
      </c>
      <c r="K109" s="3" t="s">
        <v>561</v>
      </c>
    </row>
    <row r="110" spans="1:14" ht="12" customHeight="1"/>
    <row r="111" spans="1:14" s="2" customFormat="1" ht="12" customHeight="1">
      <c r="A111" s="104"/>
      <c r="B111" s="2" t="s">
        <v>630</v>
      </c>
      <c r="D111" s="88"/>
      <c r="F111" s="214"/>
      <c r="J111" s="168"/>
    </row>
    <row r="112" spans="1:14" s="2" customFormat="1" ht="12" customHeight="1">
      <c r="A112" s="104"/>
      <c r="B112" s="1393" t="s">
        <v>222</v>
      </c>
      <c r="C112" s="898" t="s">
        <v>629</v>
      </c>
      <c r="D112" s="843" t="s">
        <v>220</v>
      </c>
      <c r="E112" s="827"/>
      <c r="F112" s="876" t="s">
        <v>140</v>
      </c>
      <c r="G112" s="827"/>
      <c r="H112" s="899" t="s">
        <v>767</v>
      </c>
      <c r="I112" s="827"/>
      <c r="J112" s="891" t="s">
        <v>91</v>
      </c>
      <c r="K112" s="3"/>
      <c r="M112" s="3"/>
    </row>
    <row r="113" spans="1:14" s="2" customFormat="1" ht="12" customHeight="1">
      <c r="A113" s="104"/>
      <c r="B113" s="1394"/>
      <c r="C113" s="849" t="s">
        <v>160</v>
      </c>
      <c r="D113" s="863"/>
      <c r="E113" s="852"/>
      <c r="F113" s="850"/>
      <c r="G113" s="852"/>
      <c r="H113" s="852" t="s">
        <v>1362</v>
      </c>
      <c r="I113" s="852"/>
      <c r="J113" s="178" t="s">
        <v>139</v>
      </c>
      <c r="K113" s="3"/>
      <c r="M113" s="3"/>
    </row>
    <row r="114" spans="1:14" ht="12" customHeight="1">
      <c r="B114" s="851" t="s">
        <v>217</v>
      </c>
      <c r="C114" s="648"/>
      <c r="D114" s="696"/>
      <c r="E114" s="871" t="s">
        <v>1957</v>
      </c>
      <c r="F114" s="900">
        <v>0.49399999999999999</v>
      </c>
      <c r="G114" s="871" t="s">
        <v>1957</v>
      </c>
      <c r="H114" s="255"/>
      <c r="I114" s="871" t="s">
        <v>1958</v>
      </c>
      <c r="J114" s="892">
        <f t="shared" ref="J114:J119" si="24">ROUND(ROUND(D114*F114,)*H114,)</f>
        <v>0</v>
      </c>
      <c r="K114" s="3"/>
      <c r="M114" s="3"/>
      <c r="N114" s="3"/>
    </row>
    <row r="115" spans="1:14" ht="12" customHeight="1">
      <c r="B115" s="1393" t="s">
        <v>216</v>
      </c>
      <c r="C115" s="648"/>
      <c r="D115" s="696"/>
      <c r="E115" s="871" t="s">
        <v>1957</v>
      </c>
      <c r="F115" s="900">
        <v>0.49399999999999999</v>
      </c>
      <c r="G115" s="871" t="s">
        <v>1957</v>
      </c>
      <c r="H115" s="255"/>
      <c r="I115" s="871" t="s">
        <v>1958</v>
      </c>
      <c r="J115" s="892">
        <f t="shared" si="24"/>
        <v>0</v>
      </c>
      <c r="K115" s="3"/>
    </row>
    <row r="116" spans="1:14" ht="12" customHeight="1">
      <c r="B116" s="1395"/>
      <c r="C116" s="648"/>
      <c r="D116" s="696"/>
      <c r="E116" s="871" t="s">
        <v>1957</v>
      </c>
      <c r="F116" s="900">
        <f>F115</f>
        <v>0.49399999999999999</v>
      </c>
      <c r="G116" s="871" t="s">
        <v>120</v>
      </c>
      <c r="H116" s="255"/>
      <c r="I116" s="871" t="s">
        <v>122</v>
      </c>
      <c r="J116" s="892">
        <f t="shared" si="24"/>
        <v>0</v>
      </c>
      <c r="K116" s="3"/>
    </row>
    <row r="117" spans="1:14" ht="12" customHeight="1">
      <c r="B117" s="1395"/>
      <c r="C117" s="648"/>
      <c r="D117" s="696"/>
      <c r="E117" s="871" t="s">
        <v>120</v>
      </c>
      <c r="F117" s="900">
        <f t="shared" ref="F117:F119" si="25">F116</f>
        <v>0.49399999999999999</v>
      </c>
      <c r="G117" s="871" t="s">
        <v>120</v>
      </c>
      <c r="H117" s="255"/>
      <c r="I117" s="871" t="s">
        <v>122</v>
      </c>
      <c r="J117" s="892">
        <f t="shared" si="24"/>
        <v>0</v>
      </c>
      <c r="K117" s="3"/>
    </row>
    <row r="118" spans="1:14" ht="12" customHeight="1">
      <c r="B118" s="1395"/>
      <c r="C118" s="648"/>
      <c r="D118" s="696"/>
      <c r="E118" s="871" t="s">
        <v>120</v>
      </c>
      <c r="F118" s="900">
        <f t="shared" si="25"/>
        <v>0.49399999999999999</v>
      </c>
      <c r="G118" s="871" t="s">
        <v>120</v>
      </c>
      <c r="H118" s="255"/>
      <c r="I118" s="871" t="s">
        <v>122</v>
      </c>
      <c r="J118" s="892">
        <f t="shared" si="24"/>
        <v>0</v>
      </c>
      <c r="K118" s="3"/>
    </row>
    <row r="119" spans="1:14" ht="12" customHeight="1">
      <c r="B119" s="1394"/>
      <c r="C119" s="648"/>
      <c r="D119" s="696"/>
      <c r="E119" s="871" t="s">
        <v>120</v>
      </c>
      <c r="F119" s="900">
        <f t="shared" si="25"/>
        <v>0.49399999999999999</v>
      </c>
      <c r="G119" s="871" t="s">
        <v>120</v>
      </c>
      <c r="H119" s="255"/>
      <c r="I119" s="871" t="s">
        <v>122</v>
      </c>
      <c r="J119" s="892">
        <f t="shared" si="24"/>
        <v>0</v>
      </c>
      <c r="K119" s="3"/>
    </row>
    <row r="120" spans="1:14" ht="12" customHeight="1">
      <c r="B120" s="1380" t="s">
        <v>149</v>
      </c>
      <c r="C120" s="1381"/>
      <c r="D120" s="901"/>
      <c r="E120" s="902"/>
      <c r="F120" s="903"/>
      <c r="G120" s="902"/>
      <c r="H120" s="215"/>
      <c r="I120" s="902"/>
      <c r="J120" s="892">
        <f>SUM(J114:J119)</f>
        <v>0</v>
      </c>
      <c r="K120" s="3" t="s">
        <v>560</v>
      </c>
    </row>
    <row r="121" spans="1:14" ht="12" customHeight="1"/>
    <row r="122" spans="1:14" s="2" customFormat="1" ht="12" customHeight="1">
      <c r="A122" s="104"/>
      <c r="B122" s="2" t="s">
        <v>769</v>
      </c>
      <c r="D122" s="88"/>
      <c r="F122" s="214"/>
      <c r="J122" s="168"/>
    </row>
    <row r="123" spans="1:14" s="2" customFormat="1" ht="12" customHeight="1">
      <c r="A123" s="104"/>
      <c r="B123" s="1393" t="s">
        <v>222</v>
      </c>
      <c r="C123" s="898" t="s">
        <v>768</v>
      </c>
      <c r="D123" s="843" t="s">
        <v>220</v>
      </c>
      <c r="E123" s="827"/>
      <c r="F123" s="876" t="s">
        <v>140</v>
      </c>
      <c r="G123" s="827"/>
      <c r="H123" s="899" t="s">
        <v>836</v>
      </c>
      <c r="I123" s="827"/>
      <c r="J123" s="891" t="s">
        <v>91</v>
      </c>
      <c r="K123" s="3"/>
      <c r="M123" s="3"/>
    </row>
    <row r="124" spans="1:14" s="2" customFormat="1" ht="12" customHeight="1">
      <c r="A124" s="104"/>
      <c r="B124" s="1394"/>
      <c r="C124" s="849" t="s">
        <v>160</v>
      </c>
      <c r="D124" s="863"/>
      <c r="E124" s="852"/>
      <c r="F124" s="850"/>
      <c r="G124" s="852"/>
      <c r="H124" s="852" t="s">
        <v>1362</v>
      </c>
      <c r="I124" s="852"/>
      <c r="J124" s="178" t="s">
        <v>139</v>
      </c>
      <c r="K124" s="3"/>
      <c r="M124" s="3"/>
    </row>
    <row r="125" spans="1:14" ht="12" customHeight="1">
      <c r="B125" s="851" t="s">
        <v>217</v>
      </c>
      <c r="C125" s="648"/>
      <c r="D125" s="696"/>
      <c r="E125" s="871" t="s">
        <v>1957</v>
      </c>
      <c r="F125" s="900">
        <v>0.53500000000000003</v>
      </c>
      <c r="G125" s="871" t="s">
        <v>1957</v>
      </c>
      <c r="H125" s="215"/>
      <c r="I125" s="871" t="s">
        <v>1958</v>
      </c>
      <c r="J125" s="892">
        <f t="shared" ref="J125:J130" si="26">ROUND(ROUND(D125*F125,)*H125,)</f>
        <v>0</v>
      </c>
      <c r="K125" s="3"/>
      <c r="M125" s="3"/>
      <c r="N125" s="3"/>
    </row>
    <row r="126" spans="1:14" ht="12" customHeight="1">
      <c r="B126" s="1393" t="s">
        <v>216</v>
      </c>
      <c r="C126" s="648"/>
      <c r="D126" s="696"/>
      <c r="E126" s="871" t="s">
        <v>1957</v>
      </c>
      <c r="F126" s="900">
        <v>0.53500000000000003</v>
      </c>
      <c r="G126" s="871" t="s">
        <v>1957</v>
      </c>
      <c r="H126" s="215"/>
      <c r="I126" s="871" t="s">
        <v>1958</v>
      </c>
      <c r="J126" s="892">
        <f t="shared" si="26"/>
        <v>0</v>
      </c>
      <c r="K126" s="3"/>
    </row>
    <row r="127" spans="1:14" ht="12" customHeight="1">
      <c r="B127" s="1395"/>
      <c r="C127" s="648"/>
      <c r="D127" s="696"/>
      <c r="E127" s="871" t="s">
        <v>1957</v>
      </c>
      <c r="F127" s="900">
        <f>F126</f>
        <v>0.53500000000000003</v>
      </c>
      <c r="G127" s="871" t="s">
        <v>120</v>
      </c>
      <c r="H127" s="215"/>
      <c r="I127" s="871" t="s">
        <v>122</v>
      </c>
      <c r="J127" s="892">
        <f t="shared" si="26"/>
        <v>0</v>
      </c>
      <c r="K127" s="3"/>
    </row>
    <row r="128" spans="1:14" ht="12" customHeight="1">
      <c r="B128" s="1395"/>
      <c r="C128" s="648"/>
      <c r="D128" s="696"/>
      <c r="E128" s="871" t="s">
        <v>120</v>
      </c>
      <c r="F128" s="900">
        <f t="shared" ref="F128:F130" si="27">F127</f>
        <v>0.53500000000000003</v>
      </c>
      <c r="G128" s="871" t="s">
        <v>120</v>
      </c>
      <c r="H128" s="215"/>
      <c r="I128" s="871" t="s">
        <v>122</v>
      </c>
      <c r="J128" s="892">
        <f t="shared" si="26"/>
        <v>0</v>
      </c>
      <c r="K128" s="3"/>
    </row>
    <row r="129" spans="1:14" ht="12" customHeight="1">
      <c r="B129" s="1395"/>
      <c r="C129" s="648"/>
      <c r="D129" s="696"/>
      <c r="E129" s="871" t="s">
        <v>120</v>
      </c>
      <c r="F129" s="900">
        <f t="shared" si="27"/>
        <v>0.53500000000000003</v>
      </c>
      <c r="G129" s="871" t="s">
        <v>120</v>
      </c>
      <c r="H129" s="215"/>
      <c r="I129" s="871" t="s">
        <v>122</v>
      </c>
      <c r="J129" s="892">
        <f t="shared" si="26"/>
        <v>0</v>
      </c>
      <c r="K129" s="3"/>
    </row>
    <row r="130" spans="1:14" ht="12" customHeight="1">
      <c r="B130" s="1394"/>
      <c r="C130" s="648"/>
      <c r="D130" s="696"/>
      <c r="E130" s="871" t="s">
        <v>120</v>
      </c>
      <c r="F130" s="900">
        <f t="shared" si="27"/>
        <v>0.53500000000000003</v>
      </c>
      <c r="G130" s="871" t="s">
        <v>120</v>
      </c>
      <c r="H130" s="215"/>
      <c r="I130" s="871" t="s">
        <v>122</v>
      </c>
      <c r="J130" s="892">
        <f t="shared" si="26"/>
        <v>0</v>
      </c>
      <c r="K130" s="3"/>
    </row>
    <row r="131" spans="1:14" ht="12" customHeight="1">
      <c r="B131" s="1380" t="s">
        <v>149</v>
      </c>
      <c r="C131" s="1381"/>
      <c r="D131" s="901"/>
      <c r="E131" s="902"/>
      <c r="F131" s="903"/>
      <c r="G131" s="902"/>
      <c r="H131" s="215"/>
      <c r="I131" s="902"/>
      <c r="J131" s="892">
        <f>SUM(J125:J130)</f>
        <v>0</v>
      </c>
      <c r="K131" s="3" t="s">
        <v>559</v>
      </c>
    </row>
    <row r="132" spans="1:14" ht="12" customHeight="1"/>
    <row r="133" spans="1:14" s="2" customFormat="1" ht="12" customHeight="1">
      <c r="A133" s="104"/>
      <c r="B133" s="2" t="s">
        <v>814</v>
      </c>
      <c r="D133" s="88"/>
      <c r="F133" s="214"/>
      <c r="J133" s="168"/>
    </row>
    <row r="134" spans="1:14" s="2" customFormat="1" ht="12" customHeight="1">
      <c r="A134" s="104"/>
      <c r="B134" s="1393" t="s">
        <v>222</v>
      </c>
      <c r="C134" s="898" t="s">
        <v>813</v>
      </c>
      <c r="D134" s="843" t="s">
        <v>220</v>
      </c>
      <c r="E134" s="827"/>
      <c r="F134" s="876" t="s">
        <v>140</v>
      </c>
      <c r="G134" s="827"/>
      <c r="H134" s="899" t="s">
        <v>846</v>
      </c>
      <c r="I134" s="827"/>
      <c r="J134" s="891" t="s">
        <v>91</v>
      </c>
      <c r="K134" s="3"/>
      <c r="M134" s="3"/>
    </row>
    <row r="135" spans="1:14" s="2" customFormat="1" ht="12" customHeight="1">
      <c r="A135" s="104"/>
      <c r="B135" s="1394"/>
      <c r="C135" s="849" t="s">
        <v>160</v>
      </c>
      <c r="D135" s="863"/>
      <c r="E135" s="852"/>
      <c r="F135" s="850"/>
      <c r="G135" s="852"/>
      <c r="H135" s="852" t="s">
        <v>1361</v>
      </c>
      <c r="I135" s="852"/>
      <c r="J135" s="178" t="s">
        <v>139</v>
      </c>
      <c r="K135" s="3"/>
      <c r="M135" s="3"/>
    </row>
    <row r="136" spans="1:14" ht="12" customHeight="1">
      <c r="B136" s="851" t="s">
        <v>217</v>
      </c>
      <c r="C136" s="648"/>
      <c r="D136" s="696"/>
      <c r="E136" s="871" t="s">
        <v>1957</v>
      </c>
      <c r="F136" s="900">
        <v>0.57699999999999996</v>
      </c>
      <c r="G136" s="871" t="s">
        <v>1957</v>
      </c>
      <c r="H136" s="215"/>
      <c r="I136" s="871" t="s">
        <v>1958</v>
      </c>
      <c r="J136" s="892">
        <f t="shared" ref="J136:J141" si="28">ROUND(ROUND(D136*F136,)*H136,)</f>
        <v>0</v>
      </c>
      <c r="K136" s="3"/>
      <c r="M136" s="3"/>
      <c r="N136" s="3"/>
    </row>
    <row r="137" spans="1:14" ht="12" customHeight="1">
      <c r="B137" s="1393" t="s">
        <v>216</v>
      </c>
      <c r="C137" s="648"/>
      <c r="D137" s="696"/>
      <c r="E137" s="871" t="s">
        <v>1957</v>
      </c>
      <c r="F137" s="900">
        <v>0.57699999999999996</v>
      </c>
      <c r="G137" s="871" t="s">
        <v>1957</v>
      </c>
      <c r="H137" s="215"/>
      <c r="I137" s="871" t="s">
        <v>1958</v>
      </c>
      <c r="J137" s="892">
        <f t="shared" si="28"/>
        <v>0</v>
      </c>
      <c r="K137" s="3"/>
    </row>
    <row r="138" spans="1:14" ht="12" customHeight="1">
      <c r="B138" s="1395"/>
      <c r="C138" s="648"/>
      <c r="D138" s="696"/>
      <c r="E138" s="871" t="s">
        <v>1957</v>
      </c>
      <c r="F138" s="900">
        <f>F137</f>
        <v>0.57699999999999996</v>
      </c>
      <c r="G138" s="871" t="s">
        <v>120</v>
      </c>
      <c r="H138" s="215"/>
      <c r="I138" s="871" t="s">
        <v>122</v>
      </c>
      <c r="J138" s="892">
        <f t="shared" si="28"/>
        <v>0</v>
      </c>
      <c r="K138" s="3"/>
    </row>
    <row r="139" spans="1:14" ht="12" customHeight="1">
      <c r="B139" s="1395"/>
      <c r="C139" s="648"/>
      <c r="D139" s="696"/>
      <c r="E139" s="871" t="s">
        <v>120</v>
      </c>
      <c r="F139" s="900">
        <f t="shared" ref="F139:F141" si="29">F138</f>
        <v>0.57699999999999996</v>
      </c>
      <c r="G139" s="871" t="s">
        <v>120</v>
      </c>
      <c r="H139" s="215"/>
      <c r="I139" s="871" t="s">
        <v>122</v>
      </c>
      <c r="J139" s="892">
        <f t="shared" si="28"/>
        <v>0</v>
      </c>
      <c r="K139" s="3"/>
    </row>
    <row r="140" spans="1:14" ht="12" customHeight="1">
      <c r="B140" s="1395"/>
      <c r="C140" s="648"/>
      <c r="D140" s="696"/>
      <c r="E140" s="871" t="s">
        <v>120</v>
      </c>
      <c r="F140" s="900">
        <f t="shared" si="29"/>
        <v>0.57699999999999996</v>
      </c>
      <c r="G140" s="871" t="s">
        <v>120</v>
      </c>
      <c r="H140" s="215"/>
      <c r="I140" s="871" t="s">
        <v>122</v>
      </c>
      <c r="J140" s="892">
        <f t="shared" si="28"/>
        <v>0</v>
      </c>
      <c r="K140" s="3"/>
    </row>
    <row r="141" spans="1:14" ht="12" customHeight="1">
      <c r="B141" s="1394"/>
      <c r="C141" s="648"/>
      <c r="D141" s="696"/>
      <c r="E141" s="871" t="s">
        <v>120</v>
      </c>
      <c r="F141" s="900">
        <f t="shared" si="29"/>
        <v>0.57699999999999996</v>
      </c>
      <c r="G141" s="871" t="s">
        <v>120</v>
      </c>
      <c r="H141" s="215"/>
      <c r="I141" s="871" t="s">
        <v>122</v>
      </c>
      <c r="J141" s="892">
        <f t="shared" si="28"/>
        <v>0</v>
      </c>
      <c r="K141" s="3"/>
    </row>
    <row r="142" spans="1:14" ht="12" customHeight="1">
      <c r="B142" s="1380" t="s">
        <v>149</v>
      </c>
      <c r="C142" s="1381"/>
      <c r="D142" s="901"/>
      <c r="E142" s="902"/>
      <c r="F142" s="903"/>
      <c r="G142" s="902"/>
      <c r="H142" s="215"/>
      <c r="I142" s="902"/>
      <c r="J142" s="892">
        <f>SUM(J136:J141)</f>
        <v>0</v>
      </c>
      <c r="K142" s="3" t="s">
        <v>558</v>
      </c>
    </row>
    <row r="143" spans="1:14" ht="11.25" customHeight="1"/>
    <row r="144" spans="1:14" s="2" customFormat="1" ht="12" customHeight="1">
      <c r="A144" s="104"/>
      <c r="B144" s="2" t="s">
        <v>844</v>
      </c>
      <c r="D144" s="88"/>
      <c r="F144" s="214"/>
      <c r="J144" s="168"/>
    </row>
    <row r="145" spans="1:14" s="2" customFormat="1" ht="12" customHeight="1">
      <c r="A145" s="104"/>
      <c r="B145" s="1393" t="s">
        <v>222</v>
      </c>
      <c r="C145" s="898" t="s">
        <v>845</v>
      </c>
      <c r="D145" s="843" t="s">
        <v>220</v>
      </c>
      <c r="E145" s="827"/>
      <c r="F145" s="876" t="s">
        <v>140</v>
      </c>
      <c r="G145" s="827"/>
      <c r="H145" s="899" t="s">
        <v>974</v>
      </c>
      <c r="I145" s="827"/>
      <c r="J145" s="891" t="s">
        <v>91</v>
      </c>
      <c r="K145" s="3"/>
      <c r="M145" s="3"/>
    </row>
    <row r="146" spans="1:14" s="2" customFormat="1" ht="12" customHeight="1">
      <c r="A146" s="104"/>
      <c r="B146" s="1394"/>
      <c r="C146" s="849" t="s">
        <v>160</v>
      </c>
      <c r="D146" s="863"/>
      <c r="E146" s="852"/>
      <c r="F146" s="850"/>
      <c r="G146" s="852"/>
      <c r="H146" s="852" t="s">
        <v>1361</v>
      </c>
      <c r="I146" s="852"/>
      <c r="J146" s="178" t="s">
        <v>139</v>
      </c>
      <c r="K146" s="3"/>
      <c r="M146" s="3"/>
    </row>
    <row r="147" spans="1:14" ht="12" customHeight="1">
      <c r="B147" s="851" t="s">
        <v>217</v>
      </c>
      <c r="C147" s="648"/>
      <c r="D147" s="696"/>
      <c r="E147" s="871" t="s">
        <v>1957</v>
      </c>
      <c r="F147" s="900">
        <v>0.61799999999999999</v>
      </c>
      <c r="G147" s="871" t="s">
        <v>1957</v>
      </c>
      <c r="H147" s="215"/>
      <c r="I147" s="871" t="s">
        <v>1958</v>
      </c>
      <c r="J147" s="892">
        <f t="shared" ref="J147:J152" si="30">ROUND(ROUND(D147*F147,)*H147,)</f>
        <v>0</v>
      </c>
      <c r="K147" s="3"/>
      <c r="M147" s="3"/>
      <c r="N147" s="3"/>
    </row>
    <row r="148" spans="1:14" ht="12" customHeight="1">
      <c r="B148" s="1393" t="s">
        <v>216</v>
      </c>
      <c r="C148" s="648"/>
      <c r="D148" s="696"/>
      <c r="E148" s="871" t="s">
        <v>1957</v>
      </c>
      <c r="F148" s="900">
        <v>0.61799999999999999</v>
      </c>
      <c r="G148" s="871" t="s">
        <v>1957</v>
      </c>
      <c r="H148" s="215"/>
      <c r="I148" s="871" t="s">
        <v>1958</v>
      </c>
      <c r="J148" s="892">
        <f t="shared" si="30"/>
        <v>0</v>
      </c>
      <c r="K148" s="3"/>
    </row>
    <row r="149" spans="1:14" ht="12" customHeight="1">
      <c r="B149" s="1395"/>
      <c r="C149" s="648"/>
      <c r="D149" s="696"/>
      <c r="E149" s="871" t="s">
        <v>1957</v>
      </c>
      <c r="F149" s="900">
        <f>F148</f>
        <v>0.61799999999999999</v>
      </c>
      <c r="G149" s="871" t="s">
        <v>120</v>
      </c>
      <c r="H149" s="215"/>
      <c r="I149" s="871" t="s">
        <v>122</v>
      </c>
      <c r="J149" s="892">
        <f t="shared" si="30"/>
        <v>0</v>
      </c>
      <c r="K149" s="3"/>
    </row>
    <row r="150" spans="1:14" ht="12" customHeight="1">
      <c r="B150" s="1395"/>
      <c r="C150" s="648"/>
      <c r="D150" s="696"/>
      <c r="E150" s="871" t="s">
        <v>120</v>
      </c>
      <c r="F150" s="900">
        <f t="shared" ref="F150:F152" si="31">F149</f>
        <v>0.61799999999999999</v>
      </c>
      <c r="G150" s="871" t="s">
        <v>120</v>
      </c>
      <c r="H150" s="215"/>
      <c r="I150" s="871" t="s">
        <v>122</v>
      </c>
      <c r="J150" s="892">
        <f t="shared" si="30"/>
        <v>0</v>
      </c>
      <c r="K150" s="3"/>
    </row>
    <row r="151" spans="1:14" ht="12" customHeight="1">
      <c r="B151" s="1395"/>
      <c r="C151" s="648"/>
      <c r="D151" s="696"/>
      <c r="E151" s="871" t="s">
        <v>120</v>
      </c>
      <c r="F151" s="900">
        <f t="shared" si="31"/>
        <v>0.61799999999999999</v>
      </c>
      <c r="G151" s="871" t="s">
        <v>120</v>
      </c>
      <c r="H151" s="215"/>
      <c r="I151" s="871" t="s">
        <v>122</v>
      </c>
      <c r="J151" s="892">
        <f t="shared" si="30"/>
        <v>0</v>
      </c>
      <c r="K151" s="3"/>
    </row>
    <row r="152" spans="1:14" ht="12" customHeight="1">
      <c r="B152" s="1394"/>
      <c r="C152" s="648"/>
      <c r="D152" s="696"/>
      <c r="E152" s="871" t="s">
        <v>120</v>
      </c>
      <c r="F152" s="900">
        <f t="shared" si="31"/>
        <v>0.61799999999999999</v>
      </c>
      <c r="G152" s="871" t="s">
        <v>120</v>
      </c>
      <c r="H152" s="215"/>
      <c r="I152" s="871" t="s">
        <v>122</v>
      </c>
      <c r="J152" s="892">
        <f t="shared" si="30"/>
        <v>0</v>
      </c>
      <c r="K152" s="3"/>
    </row>
    <row r="153" spans="1:14" ht="12" customHeight="1">
      <c r="B153" s="1380" t="s">
        <v>149</v>
      </c>
      <c r="C153" s="1381"/>
      <c r="D153" s="901"/>
      <c r="E153" s="902"/>
      <c r="F153" s="903"/>
      <c r="G153" s="902"/>
      <c r="H153" s="215"/>
      <c r="I153" s="902"/>
      <c r="J153" s="892">
        <f>SUM(J147:J152)</f>
        <v>0</v>
      </c>
      <c r="K153" s="3" t="s">
        <v>557</v>
      </c>
    </row>
    <row r="154" spans="1:14" ht="12" customHeight="1"/>
    <row r="155" spans="1:14" s="2" customFormat="1" ht="12" customHeight="1">
      <c r="A155" s="104"/>
      <c r="B155" s="2" t="s">
        <v>972</v>
      </c>
      <c r="D155" s="88"/>
      <c r="F155" s="214"/>
      <c r="J155" s="168"/>
    </row>
    <row r="156" spans="1:14" s="2" customFormat="1" ht="12" customHeight="1">
      <c r="A156" s="104"/>
      <c r="B156" s="1393" t="s">
        <v>222</v>
      </c>
      <c r="C156" s="898" t="s">
        <v>973</v>
      </c>
      <c r="D156" s="843" t="s">
        <v>220</v>
      </c>
      <c r="E156" s="827"/>
      <c r="F156" s="876" t="s">
        <v>140</v>
      </c>
      <c r="G156" s="827"/>
      <c r="H156" s="899" t="s">
        <v>1060</v>
      </c>
      <c r="I156" s="827"/>
      <c r="J156" s="891" t="s">
        <v>91</v>
      </c>
      <c r="K156" s="3"/>
      <c r="M156" s="3"/>
    </row>
    <row r="157" spans="1:14" s="2" customFormat="1" ht="12" customHeight="1">
      <c r="A157" s="104"/>
      <c r="B157" s="1394"/>
      <c r="C157" s="849" t="s">
        <v>160</v>
      </c>
      <c r="D157" s="863"/>
      <c r="E157" s="852"/>
      <c r="F157" s="850"/>
      <c r="G157" s="852"/>
      <c r="H157" s="852" t="s">
        <v>1360</v>
      </c>
      <c r="I157" s="852"/>
      <c r="J157" s="178" t="s">
        <v>139</v>
      </c>
      <c r="K157" s="3"/>
      <c r="M157" s="3"/>
    </row>
    <row r="158" spans="1:14" ht="12" customHeight="1">
      <c r="B158" s="851" t="s">
        <v>217</v>
      </c>
      <c r="C158" s="648"/>
      <c r="D158" s="696"/>
      <c r="E158" s="871" t="s">
        <v>1957</v>
      </c>
      <c r="F158" s="900">
        <v>0.65900000000000003</v>
      </c>
      <c r="G158" s="871" t="s">
        <v>1957</v>
      </c>
      <c r="H158" s="215"/>
      <c r="I158" s="871" t="s">
        <v>1958</v>
      </c>
      <c r="J158" s="892">
        <f t="shared" ref="J158:J163" si="32">ROUND(ROUND(D158*F158,)*H158,)</f>
        <v>0</v>
      </c>
      <c r="K158" s="3"/>
      <c r="M158" s="3"/>
      <c r="N158" s="3"/>
    </row>
    <row r="159" spans="1:14" ht="12" customHeight="1">
      <c r="B159" s="1393" t="s">
        <v>216</v>
      </c>
      <c r="C159" s="648"/>
      <c r="D159" s="696"/>
      <c r="E159" s="871" t="s">
        <v>1957</v>
      </c>
      <c r="F159" s="900">
        <v>0.65900000000000003</v>
      </c>
      <c r="G159" s="871" t="s">
        <v>1957</v>
      </c>
      <c r="H159" s="215"/>
      <c r="I159" s="871" t="s">
        <v>1958</v>
      </c>
      <c r="J159" s="892">
        <f t="shared" si="32"/>
        <v>0</v>
      </c>
      <c r="K159" s="3"/>
    </row>
    <row r="160" spans="1:14" ht="12" customHeight="1">
      <c r="B160" s="1395"/>
      <c r="C160" s="648"/>
      <c r="D160" s="696"/>
      <c r="E160" s="871" t="s">
        <v>1957</v>
      </c>
      <c r="F160" s="900">
        <f>F159</f>
        <v>0.65900000000000003</v>
      </c>
      <c r="G160" s="871" t="s">
        <v>120</v>
      </c>
      <c r="H160" s="215"/>
      <c r="I160" s="871" t="s">
        <v>122</v>
      </c>
      <c r="J160" s="892">
        <f t="shared" si="32"/>
        <v>0</v>
      </c>
      <c r="K160" s="3"/>
    </row>
    <row r="161" spans="2:11" ht="12" customHeight="1">
      <c r="B161" s="1395"/>
      <c r="C161" s="648"/>
      <c r="D161" s="696"/>
      <c r="E161" s="871" t="s">
        <v>120</v>
      </c>
      <c r="F161" s="900">
        <f t="shared" ref="F161:F163" si="33">F160</f>
        <v>0.65900000000000003</v>
      </c>
      <c r="G161" s="871" t="s">
        <v>120</v>
      </c>
      <c r="H161" s="215"/>
      <c r="I161" s="871" t="s">
        <v>122</v>
      </c>
      <c r="J161" s="892">
        <f t="shared" si="32"/>
        <v>0</v>
      </c>
      <c r="K161" s="3"/>
    </row>
    <row r="162" spans="2:11" ht="12" customHeight="1">
      <c r="B162" s="1395"/>
      <c r="C162" s="648"/>
      <c r="D162" s="696"/>
      <c r="E162" s="871" t="s">
        <v>120</v>
      </c>
      <c r="F162" s="900">
        <f t="shared" si="33"/>
        <v>0.65900000000000003</v>
      </c>
      <c r="G162" s="871" t="s">
        <v>120</v>
      </c>
      <c r="H162" s="215"/>
      <c r="I162" s="871" t="s">
        <v>122</v>
      </c>
      <c r="J162" s="892">
        <f t="shared" si="32"/>
        <v>0</v>
      </c>
      <c r="K162" s="3"/>
    </row>
    <row r="163" spans="2:11" ht="12" customHeight="1">
      <c r="B163" s="1394"/>
      <c r="C163" s="648"/>
      <c r="D163" s="696"/>
      <c r="E163" s="871" t="s">
        <v>120</v>
      </c>
      <c r="F163" s="900">
        <f t="shared" si="33"/>
        <v>0.65900000000000003</v>
      </c>
      <c r="G163" s="871" t="s">
        <v>120</v>
      </c>
      <c r="H163" s="215"/>
      <c r="I163" s="871" t="s">
        <v>122</v>
      </c>
      <c r="J163" s="892">
        <f t="shared" si="32"/>
        <v>0</v>
      </c>
      <c r="K163" s="3"/>
    </row>
    <row r="164" spans="2:11" ht="12" customHeight="1">
      <c r="B164" s="1380" t="s">
        <v>149</v>
      </c>
      <c r="C164" s="1381"/>
      <c r="D164" s="901"/>
      <c r="E164" s="902"/>
      <c r="F164" s="903"/>
      <c r="G164" s="902"/>
      <c r="H164" s="215"/>
      <c r="I164" s="902"/>
      <c r="J164" s="892">
        <f>SUM(J158:J163)</f>
        <v>0</v>
      </c>
      <c r="K164" s="3" t="s">
        <v>553</v>
      </c>
    </row>
    <row r="165" spans="2:11" ht="12" customHeight="1"/>
    <row r="166" spans="2:11" ht="12" customHeight="1">
      <c r="B166" s="2" t="s">
        <v>1058</v>
      </c>
      <c r="C166" s="2"/>
      <c r="D166" s="88"/>
      <c r="E166" s="2"/>
      <c r="F166" s="214"/>
      <c r="G166" s="2"/>
      <c r="H166" s="2"/>
      <c r="I166" s="2"/>
      <c r="J166" s="168"/>
      <c r="K166" s="2"/>
    </row>
    <row r="167" spans="2:11" ht="12" customHeight="1">
      <c r="B167" s="1393" t="s">
        <v>222</v>
      </c>
      <c r="C167" s="898" t="s">
        <v>1059</v>
      </c>
      <c r="D167" s="843" t="s">
        <v>220</v>
      </c>
      <c r="E167" s="827"/>
      <c r="F167" s="876" t="s">
        <v>140</v>
      </c>
      <c r="G167" s="827"/>
      <c r="H167" s="899" t="s">
        <v>1359</v>
      </c>
      <c r="I167" s="827"/>
      <c r="J167" s="891" t="s">
        <v>91</v>
      </c>
      <c r="K167" s="3"/>
    </row>
    <row r="168" spans="2:11" ht="12" customHeight="1">
      <c r="B168" s="1394"/>
      <c r="C168" s="849" t="s">
        <v>160</v>
      </c>
      <c r="D168" s="863"/>
      <c r="E168" s="852"/>
      <c r="F168" s="850"/>
      <c r="G168" s="852"/>
      <c r="H168" s="852" t="s">
        <v>1358</v>
      </c>
      <c r="I168" s="852"/>
      <c r="J168" s="178" t="s">
        <v>139</v>
      </c>
      <c r="K168" s="3"/>
    </row>
    <row r="169" spans="2:11" ht="12" customHeight="1">
      <c r="B169" s="851" t="s">
        <v>217</v>
      </c>
      <c r="C169" s="648"/>
      <c r="D169" s="696"/>
      <c r="E169" s="871" t="s">
        <v>1957</v>
      </c>
      <c r="F169" s="900">
        <v>0.7</v>
      </c>
      <c r="G169" s="871" t="s">
        <v>1957</v>
      </c>
      <c r="H169" s="215"/>
      <c r="I169" s="871" t="s">
        <v>1958</v>
      </c>
      <c r="J169" s="892">
        <f t="shared" ref="J169:J174" si="34">ROUND(ROUND(D169*F169,)*H169,)</f>
        <v>0</v>
      </c>
      <c r="K169" s="3"/>
    </row>
    <row r="170" spans="2:11" ht="12" customHeight="1">
      <c r="B170" s="1393" t="s">
        <v>216</v>
      </c>
      <c r="C170" s="648"/>
      <c r="D170" s="696"/>
      <c r="E170" s="871" t="s">
        <v>1957</v>
      </c>
      <c r="F170" s="900">
        <v>0.7</v>
      </c>
      <c r="G170" s="871" t="s">
        <v>1957</v>
      </c>
      <c r="H170" s="215"/>
      <c r="I170" s="871" t="s">
        <v>1958</v>
      </c>
      <c r="J170" s="892">
        <f t="shared" si="34"/>
        <v>0</v>
      </c>
      <c r="K170" s="3"/>
    </row>
    <row r="171" spans="2:11" ht="12" customHeight="1">
      <c r="B171" s="1395"/>
      <c r="C171" s="648"/>
      <c r="D171" s="696"/>
      <c r="E171" s="871" t="s">
        <v>1957</v>
      </c>
      <c r="F171" s="900">
        <f>F170</f>
        <v>0.7</v>
      </c>
      <c r="G171" s="871" t="s">
        <v>120</v>
      </c>
      <c r="H171" s="215"/>
      <c r="I171" s="871" t="s">
        <v>122</v>
      </c>
      <c r="J171" s="892">
        <f t="shared" si="34"/>
        <v>0</v>
      </c>
      <c r="K171" s="3"/>
    </row>
    <row r="172" spans="2:11" ht="12" customHeight="1">
      <c r="B172" s="1395"/>
      <c r="C172" s="648"/>
      <c r="D172" s="696"/>
      <c r="E172" s="871" t="s">
        <v>120</v>
      </c>
      <c r="F172" s="900">
        <f t="shared" ref="F172:F174" si="35">F171</f>
        <v>0.7</v>
      </c>
      <c r="G172" s="871" t="s">
        <v>120</v>
      </c>
      <c r="H172" s="215"/>
      <c r="I172" s="871" t="s">
        <v>122</v>
      </c>
      <c r="J172" s="892">
        <f t="shared" si="34"/>
        <v>0</v>
      </c>
      <c r="K172" s="3"/>
    </row>
    <row r="173" spans="2:11" ht="12" customHeight="1">
      <c r="B173" s="1395"/>
      <c r="C173" s="648"/>
      <c r="D173" s="696"/>
      <c r="E173" s="871" t="s">
        <v>120</v>
      </c>
      <c r="F173" s="900">
        <f t="shared" si="35"/>
        <v>0.7</v>
      </c>
      <c r="G173" s="871" t="s">
        <v>120</v>
      </c>
      <c r="H173" s="215"/>
      <c r="I173" s="871" t="s">
        <v>122</v>
      </c>
      <c r="J173" s="892">
        <f t="shared" si="34"/>
        <v>0</v>
      </c>
      <c r="K173" s="3"/>
    </row>
    <row r="174" spans="2:11" ht="12" customHeight="1">
      <c r="B174" s="1394"/>
      <c r="C174" s="648"/>
      <c r="D174" s="696"/>
      <c r="E174" s="871" t="s">
        <v>120</v>
      </c>
      <c r="F174" s="900">
        <f t="shared" si="35"/>
        <v>0.7</v>
      </c>
      <c r="G174" s="871" t="s">
        <v>120</v>
      </c>
      <c r="H174" s="215"/>
      <c r="I174" s="871" t="s">
        <v>122</v>
      </c>
      <c r="J174" s="892">
        <f t="shared" si="34"/>
        <v>0</v>
      </c>
      <c r="K174" s="3"/>
    </row>
    <row r="175" spans="2:11" ht="12" customHeight="1">
      <c r="B175" s="1380" t="s">
        <v>149</v>
      </c>
      <c r="C175" s="1381"/>
      <c r="D175" s="901"/>
      <c r="E175" s="902"/>
      <c r="F175" s="903"/>
      <c r="G175" s="902"/>
      <c r="H175" s="215"/>
      <c r="I175" s="902"/>
      <c r="J175" s="892">
        <f>SUM(J169:J174)</f>
        <v>0</v>
      </c>
      <c r="K175" s="3" t="s">
        <v>551</v>
      </c>
    </row>
    <row r="176" spans="2:11" ht="12" customHeight="1"/>
    <row r="177" spans="2:11" ht="12" customHeight="1">
      <c r="B177" s="2" t="s">
        <v>1357</v>
      </c>
      <c r="C177" s="2"/>
      <c r="D177" s="88"/>
      <c r="E177" s="2"/>
      <c r="F177" s="214"/>
      <c r="G177" s="2"/>
      <c r="H177" s="2"/>
      <c r="I177" s="2"/>
      <c r="J177" s="168"/>
      <c r="K177" s="2"/>
    </row>
    <row r="178" spans="2:11" ht="12" customHeight="1">
      <c r="B178" s="1393" t="s">
        <v>222</v>
      </c>
      <c r="C178" s="898" t="s">
        <v>1356</v>
      </c>
      <c r="D178" s="843" t="s">
        <v>220</v>
      </c>
      <c r="E178" s="827"/>
      <c r="F178" s="876" t="s">
        <v>140</v>
      </c>
      <c r="G178" s="827"/>
      <c r="H178" s="899" t="s">
        <v>1959</v>
      </c>
      <c r="I178" s="827"/>
      <c r="J178" s="891" t="s">
        <v>91</v>
      </c>
      <c r="K178" s="3"/>
    </row>
    <row r="179" spans="2:11" ht="12" customHeight="1">
      <c r="B179" s="1394"/>
      <c r="C179" s="849" t="s">
        <v>160</v>
      </c>
      <c r="D179" s="863"/>
      <c r="E179" s="852"/>
      <c r="F179" s="850"/>
      <c r="G179" s="852"/>
      <c r="H179" s="852" t="s">
        <v>1960</v>
      </c>
      <c r="I179" s="852"/>
      <c r="J179" s="178" t="s">
        <v>139</v>
      </c>
      <c r="K179" s="3"/>
    </row>
    <row r="180" spans="2:11" ht="12" customHeight="1">
      <c r="B180" s="851" t="s">
        <v>217</v>
      </c>
      <c r="C180" s="648"/>
      <c r="D180" s="696"/>
      <c r="E180" s="871" t="s">
        <v>1957</v>
      </c>
      <c r="F180" s="900">
        <v>0.7</v>
      </c>
      <c r="G180" s="871" t="s">
        <v>1957</v>
      </c>
      <c r="H180" s="215"/>
      <c r="I180" s="871" t="s">
        <v>1958</v>
      </c>
      <c r="J180" s="892">
        <f t="shared" ref="J180:J185" si="36">ROUND(ROUND(D180*F180,)*H180,)</f>
        <v>0</v>
      </c>
      <c r="K180" s="3"/>
    </row>
    <row r="181" spans="2:11" ht="12" customHeight="1">
      <c r="B181" s="1393" t="s">
        <v>216</v>
      </c>
      <c r="C181" s="648"/>
      <c r="D181" s="696"/>
      <c r="E181" s="871" t="s">
        <v>1957</v>
      </c>
      <c r="F181" s="900">
        <v>0.7</v>
      </c>
      <c r="G181" s="871" t="s">
        <v>1957</v>
      </c>
      <c r="H181" s="215"/>
      <c r="I181" s="871" t="s">
        <v>1958</v>
      </c>
      <c r="J181" s="892">
        <f t="shared" si="36"/>
        <v>0</v>
      </c>
      <c r="K181" s="3"/>
    </row>
    <row r="182" spans="2:11" ht="12" customHeight="1">
      <c r="B182" s="1395"/>
      <c r="C182" s="648"/>
      <c r="D182" s="696"/>
      <c r="E182" s="871" t="s">
        <v>1957</v>
      </c>
      <c r="F182" s="900">
        <f>F181</f>
        <v>0.7</v>
      </c>
      <c r="G182" s="871" t="s">
        <v>120</v>
      </c>
      <c r="H182" s="215"/>
      <c r="I182" s="871" t="s">
        <v>122</v>
      </c>
      <c r="J182" s="892">
        <f t="shared" si="36"/>
        <v>0</v>
      </c>
      <c r="K182" s="3"/>
    </row>
    <row r="183" spans="2:11" ht="12" customHeight="1">
      <c r="B183" s="1395"/>
      <c r="C183" s="648"/>
      <c r="D183" s="696"/>
      <c r="E183" s="871" t="s">
        <v>120</v>
      </c>
      <c r="F183" s="900">
        <f t="shared" ref="F183:F185" si="37">F182</f>
        <v>0.7</v>
      </c>
      <c r="G183" s="871" t="s">
        <v>120</v>
      </c>
      <c r="H183" s="215"/>
      <c r="I183" s="871" t="s">
        <v>122</v>
      </c>
      <c r="J183" s="892">
        <f t="shared" si="36"/>
        <v>0</v>
      </c>
      <c r="K183" s="3"/>
    </row>
    <row r="184" spans="2:11" ht="12" customHeight="1">
      <c r="B184" s="1395"/>
      <c r="C184" s="648"/>
      <c r="D184" s="696"/>
      <c r="E184" s="871" t="s">
        <v>120</v>
      </c>
      <c r="F184" s="900">
        <f t="shared" si="37"/>
        <v>0.7</v>
      </c>
      <c r="G184" s="871" t="s">
        <v>120</v>
      </c>
      <c r="H184" s="215"/>
      <c r="I184" s="871" t="s">
        <v>122</v>
      </c>
      <c r="J184" s="892">
        <f t="shared" si="36"/>
        <v>0</v>
      </c>
      <c r="K184" s="3"/>
    </row>
    <row r="185" spans="2:11">
      <c r="B185" s="1394"/>
      <c r="C185" s="648"/>
      <c r="D185" s="696"/>
      <c r="E185" s="871" t="s">
        <v>120</v>
      </c>
      <c r="F185" s="900">
        <f t="shared" si="37"/>
        <v>0.7</v>
      </c>
      <c r="G185" s="871" t="s">
        <v>120</v>
      </c>
      <c r="H185" s="215"/>
      <c r="I185" s="871" t="s">
        <v>122</v>
      </c>
      <c r="J185" s="892">
        <f t="shared" si="36"/>
        <v>0</v>
      </c>
      <c r="K185" s="3"/>
    </row>
    <row r="186" spans="2:11">
      <c r="B186" s="1380" t="s">
        <v>149</v>
      </c>
      <c r="C186" s="1381"/>
      <c r="D186" s="901"/>
      <c r="E186" s="902"/>
      <c r="F186" s="903"/>
      <c r="G186" s="902"/>
      <c r="H186" s="215"/>
      <c r="I186" s="902"/>
      <c r="J186" s="892">
        <f>SUM(J180:J185)</f>
        <v>0</v>
      </c>
      <c r="K186" s="3" t="s">
        <v>582</v>
      </c>
    </row>
    <row r="188" spans="2:11" s="256" customFormat="1" ht="14.25">
      <c r="B188" s="465" t="s">
        <v>1961</v>
      </c>
      <c r="C188" s="465"/>
      <c r="D188" s="718"/>
      <c r="E188" s="465"/>
      <c r="F188" s="904"/>
      <c r="G188" s="465"/>
      <c r="H188" s="465"/>
      <c r="I188" s="465"/>
      <c r="J188" s="905"/>
      <c r="K188" s="465"/>
    </row>
    <row r="189" spans="2:11" s="256" customFormat="1">
      <c r="B189" s="1388" t="s">
        <v>222</v>
      </c>
      <c r="C189" s="1194" t="s">
        <v>1962</v>
      </c>
      <c r="D189" s="907" t="s">
        <v>220</v>
      </c>
      <c r="E189" s="896"/>
      <c r="F189" s="908" t="s">
        <v>140</v>
      </c>
      <c r="G189" s="896"/>
      <c r="H189" s="899" t="s">
        <v>2607</v>
      </c>
      <c r="I189" s="896"/>
      <c r="J189" s="910" t="s">
        <v>91</v>
      </c>
      <c r="K189" s="257"/>
    </row>
    <row r="190" spans="2:11" s="256" customFormat="1">
      <c r="B190" s="1389"/>
      <c r="C190" s="1195" t="s">
        <v>160</v>
      </c>
      <c r="D190" s="723"/>
      <c r="E190" s="724"/>
      <c r="F190" s="911"/>
      <c r="G190" s="724"/>
      <c r="H190" s="724" t="s">
        <v>2608</v>
      </c>
      <c r="I190" s="724"/>
      <c r="J190" s="912" t="s">
        <v>139</v>
      </c>
      <c r="K190" s="257"/>
    </row>
    <row r="191" spans="2:11" s="256" customFormat="1">
      <c r="B191" s="1193" t="s">
        <v>217</v>
      </c>
      <c r="C191" s="704"/>
      <c r="D191" s="705"/>
      <c r="E191" s="706" t="s">
        <v>120</v>
      </c>
      <c r="F191" s="760">
        <v>0.7</v>
      </c>
      <c r="G191" s="706" t="s">
        <v>120</v>
      </c>
      <c r="H191" s="914"/>
      <c r="I191" s="706" t="s">
        <v>122</v>
      </c>
      <c r="J191" s="894">
        <f t="shared" ref="J191:J196" si="38">ROUND(ROUND(D191*F191,)*H191,)</f>
        <v>0</v>
      </c>
      <c r="K191" s="257"/>
    </row>
    <row r="192" spans="2:11" s="256" customFormat="1">
      <c r="B192" s="1388" t="s">
        <v>216</v>
      </c>
      <c r="C192" s="704"/>
      <c r="D192" s="705"/>
      <c r="E192" s="706" t="s">
        <v>120</v>
      </c>
      <c r="F192" s="760">
        <v>0.7</v>
      </c>
      <c r="G192" s="706" t="s">
        <v>120</v>
      </c>
      <c r="H192" s="914"/>
      <c r="I192" s="706" t="s">
        <v>122</v>
      </c>
      <c r="J192" s="894">
        <f t="shared" si="38"/>
        <v>0</v>
      </c>
      <c r="K192" s="257"/>
    </row>
    <row r="193" spans="2:11" s="256" customFormat="1">
      <c r="B193" s="1390"/>
      <c r="C193" s="704"/>
      <c r="D193" s="705"/>
      <c r="E193" s="706" t="s">
        <v>120</v>
      </c>
      <c r="F193" s="760">
        <f>F192</f>
        <v>0.7</v>
      </c>
      <c r="G193" s="706" t="s">
        <v>120</v>
      </c>
      <c r="H193" s="914"/>
      <c r="I193" s="706" t="s">
        <v>122</v>
      </c>
      <c r="J193" s="894">
        <f t="shared" si="38"/>
        <v>0</v>
      </c>
      <c r="K193" s="257"/>
    </row>
    <row r="194" spans="2:11" s="256" customFormat="1">
      <c r="B194" s="1390"/>
      <c r="C194" s="704"/>
      <c r="D194" s="705"/>
      <c r="E194" s="706" t="s">
        <v>120</v>
      </c>
      <c r="F194" s="760">
        <f t="shared" ref="F194:F196" si="39">F193</f>
        <v>0.7</v>
      </c>
      <c r="G194" s="706" t="s">
        <v>120</v>
      </c>
      <c r="H194" s="914"/>
      <c r="I194" s="706" t="s">
        <v>122</v>
      </c>
      <c r="J194" s="894">
        <f t="shared" si="38"/>
        <v>0</v>
      </c>
      <c r="K194" s="257"/>
    </row>
    <row r="195" spans="2:11" s="256" customFormat="1">
      <c r="B195" s="1390"/>
      <c r="C195" s="704"/>
      <c r="D195" s="705"/>
      <c r="E195" s="706" t="s">
        <v>120</v>
      </c>
      <c r="F195" s="760">
        <f t="shared" si="39"/>
        <v>0.7</v>
      </c>
      <c r="G195" s="706" t="s">
        <v>120</v>
      </c>
      <c r="H195" s="914"/>
      <c r="I195" s="706" t="s">
        <v>122</v>
      </c>
      <c r="J195" s="894">
        <f t="shared" si="38"/>
        <v>0</v>
      </c>
      <c r="K195" s="257"/>
    </row>
    <row r="196" spans="2:11" s="256" customFormat="1">
      <c r="B196" s="1389"/>
      <c r="C196" s="704"/>
      <c r="D196" s="705"/>
      <c r="E196" s="706" t="s">
        <v>120</v>
      </c>
      <c r="F196" s="760">
        <f t="shared" si="39"/>
        <v>0.7</v>
      </c>
      <c r="G196" s="706" t="s">
        <v>120</v>
      </c>
      <c r="H196" s="914"/>
      <c r="I196" s="706" t="s">
        <v>122</v>
      </c>
      <c r="J196" s="894">
        <f t="shared" si="38"/>
        <v>0</v>
      </c>
      <c r="K196" s="257"/>
    </row>
    <row r="197" spans="2:11">
      <c r="B197" s="1380" t="s">
        <v>149</v>
      </c>
      <c r="C197" s="1381"/>
      <c r="D197" s="901"/>
      <c r="E197" s="902"/>
      <c r="F197" s="903"/>
      <c r="G197" s="902"/>
      <c r="H197" s="215"/>
      <c r="I197" s="902"/>
      <c r="J197" s="892">
        <f>SUM(J191:J196)</f>
        <v>0</v>
      </c>
      <c r="K197" s="257" t="s">
        <v>581</v>
      </c>
    </row>
    <row r="198" spans="2:11">
      <c r="B198" s="107"/>
      <c r="C198" s="107"/>
      <c r="D198" s="420"/>
      <c r="E198" s="421"/>
      <c r="F198" s="422"/>
      <c r="G198" s="421"/>
      <c r="H198" s="423"/>
      <c r="I198" s="421"/>
      <c r="J198" s="1208"/>
      <c r="K198" s="257"/>
    </row>
    <row r="199" spans="2:11" s="256" customFormat="1" ht="14.25">
      <c r="B199" s="465" t="s">
        <v>2609</v>
      </c>
      <c r="C199" s="465"/>
      <c r="D199" s="718"/>
      <c r="E199" s="465"/>
      <c r="F199" s="904"/>
      <c r="G199" s="465"/>
      <c r="H199" s="465"/>
      <c r="I199" s="465"/>
      <c r="J199" s="905"/>
      <c r="K199" s="465"/>
    </row>
    <row r="200" spans="2:11" s="256" customFormat="1">
      <c r="B200" s="1388" t="s">
        <v>222</v>
      </c>
      <c r="C200" s="906" t="s">
        <v>2610</v>
      </c>
      <c r="D200" s="907" t="s">
        <v>220</v>
      </c>
      <c r="E200" s="896"/>
      <c r="F200" s="908" t="s">
        <v>140</v>
      </c>
      <c r="G200" s="896"/>
      <c r="H200" s="909" t="s">
        <v>219</v>
      </c>
      <c r="I200" s="896"/>
      <c r="J200" s="910" t="s">
        <v>91</v>
      </c>
      <c r="K200" s="257"/>
    </row>
    <row r="201" spans="2:11" s="256" customFormat="1">
      <c r="B201" s="1389"/>
      <c r="C201" s="861" t="s">
        <v>160</v>
      </c>
      <c r="D201" s="723"/>
      <c r="E201" s="724"/>
      <c r="F201" s="911"/>
      <c r="G201" s="724"/>
      <c r="H201" s="724" t="s">
        <v>218</v>
      </c>
      <c r="I201" s="724"/>
      <c r="J201" s="912" t="s">
        <v>139</v>
      </c>
      <c r="K201" s="257"/>
    </row>
    <row r="202" spans="2:11" s="256" customFormat="1">
      <c r="B202" s="913" t="s">
        <v>217</v>
      </c>
      <c r="C202" s="704"/>
      <c r="D202" s="705"/>
      <c r="E202" s="706" t="s">
        <v>1957</v>
      </c>
      <c r="F202" s="760">
        <v>0.7</v>
      </c>
      <c r="G202" s="706" t="s">
        <v>1957</v>
      </c>
      <c r="H202" s="914">
        <f>○下水道費附表!G7</f>
        <v>0</v>
      </c>
      <c r="I202" s="706" t="s">
        <v>122</v>
      </c>
      <c r="J202" s="894">
        <f t="shared" ref="J202:J207" si="40">ROUND(ROUND(D202*F202,)*H202,)</f>
        <v>0</v>
      </c>
      <c r="K202" s="257"/>
    </row>
    <row r="203" spans="2:11" s="256" customFormat="1">
      <c r="B203" s="1388" t="s">
        <v>216</v>
      </c>
      <c r="C203" s="704"/>
      <c r="D203" s="705"/>
      <c r="E203" s="706" t="s">
        <v>120</v>
      </c>
      <c r="F203" s="760">
        <v>0.7</v>
      </c>
      <c r="G203" s="706" t="s">
        <v>120</v>
      </c>
      <c r="H203" s="914">
        <f>○下水道費附表!G8</f>
        <v>0</v>
      </c>
      <c r="I203" s="706" t="s">
        <v>1963</v>
      </c>
      <c r="J203" s="894">
        <f t="shared" si="40"/>
        <v>0</v>
      </c>
      <c r="K203" s="257"/>
    </row>
    <row r="204" spans="2:11" s="256" customFormat="1">
      <c r="B204" s="1390"/>
      <c r="C204" s="704"/>
      <c r="D204" s="705"/>
      <c r="E204" s="706" t="s">
        <v>1964</v>
      </c>
      <c r="F204" s="760">
        <f>F203</f>
        <v>0.7</v>
      </c>
      <c r="G204" s="706" t="s">
        <v>120</v>
      </c>
      <c r="H204" s="914">
        <f>○下水道費附表!G9</f>
        <v>0</v>
      </c>
      <c r="I204" s="706" t="s">
        <v>1965</v>
      </c>
      <c r="J204" s="894">
        <f t="shared" si="40"/>
        <v>0</v>
      </c>
      <c r="K204" s="257"/>
    </row>
    <row r="205" spans="2:11" s="256" customFormat="1">
      <c r="B205" s="1390"/>
      <c r="C205" s="704"/>
      <c r="D205" s="705"/>
      <c r="E205" s="706" t="s">
        <v>1966</v>
      </c>
      <c r="F205" s="760">
        <f t="shared" ref="F205:F207" si="41">F204</f>
        <v>0.7</v>
      </c>
      <c r="G205" s="706" t="s">
        <v>1966</v>
      </c>
      <c r="H205" s="914">
        <f>○下水道費附表!G10</f>
        <v>0</v>
      </c>
      <c r="I205" s="706" t="s">
        <v>1963</v>
      </c>
      <c r="J205" s="894">
        <f t="shared" si="40"/>
        <v>0</v>
      </c>
      <c r="K205" s="257"/>
    </row>
    <row r="206" spans="2:11" s="256" customFormat="1">
      <c r="B206" s="1390"/>
      <c r="C206" s="704"/>
      <c r="D206" s="705"/>
      <c r="E206" s="706" t="s">
        <v>1964</v>
      </c>
      <c r="F206" s="760">
        <f t="shared" si="41"/>
        <v>0.7</v>
      </c>
      <c r="G206" s="706" t="s">
        <v>1964</v>
      </c>
      <c r="H206" s="914">
        <f>○下水道費附表!G11</f>
        <v>0</v>
      </c>
      <c r="I206" s="706" t="s">
        <v>122</v>
      </c>
      <c r="J206" s="894">
        <f t="shared" si="40"/>
        <v>0</v>
      </c>
      <c r="K206" s="257"/>
    </row>
    <row r="207" spans="2:11" s="256" customFormat="1">
      <c r="B207" s="1389"/>
      <c r="C207" s="704"/>
      <c r="D207" s="705"/>
      <c r="E207" s="706" t="s">
        <v>120</v>
      </c>
      <c r="F207" s="760">
        <f t="shared" si="41"/>
        <v>0.7</v>
      </c>
      <c r="G207" s="706" t="s">
        <v>120</v>
      </c>
      <c r="H207" s="914">
        <f>○下水道費附表!G12</f>
        <v>0</v>
      </c>
      <c r="I207" s="706" t="s">
        <v>1965</v>
      </c>
      <c r="J207" s="894">
        <f t="shared" si="40"/>
        <v>0</v>
      </c>
      <c r="K207" s="257"/>
    </row>
    <row r="208" spans="2:11" ht="14.25" thickBot="1">
      <c r="B208" s="1380" t="s">
        <v>149</v>
      </c>
      <c r="C208" s="1381"/>
      <c r="D208" s="901"/>
      <c r="E208" s="902"/>
      <c r="F208" s="903"/>
      <c r="G208" s="902"/>
      <c r="H208" s="215"/>
      <c r="I208" s="902"/>
      <c r="J208" s="892">
        <f>SUM(J202:J207)</f>
        <v>0</v>
      </c>
      <c r="K208" s="257" t="s">
        <v>580</v>
      </c>
    </row>
    <row r="209" spans="1:12">
      <c r="H209" s="1332" t="s">
        <v>2192</v>
      </c>
      <c r="I209" s="1333"/>
      <c r="J209" s="170"/>
    </row>
    <row r="210" spans="1:12" ht="14.25" thickBot="1">
      <c r="H210" s="1361" t="s">
        <v>121</v>
      </c>
      <c r="I210" s="1362"/>
      <c r="J210" s="169">
        <f>J76+J87+J98+J109+J120+J131+J142+J153+J164+J175+J186+J197+J208</f>
        <v>0</v>
      </c>
      <c r="K210" s="4" t="s">
        <v>1967</v>
      </c>
      <c r="L210" s="4" t="s">
        <v>1968</v>
      </c>
    </row>
    <row r="213" spans="1:12" ht="14.25">
      <c r="A213" s="99">
        <v>13</v>
      </c>
      <c r="B213" s="2" t="s">
        <v>1235</v>
      </c>
      <c r="C213" s="2"/>
    </row>
    <row r="214" spans="1:12" ht="14.25" thickBot="1">
      <c r="B214" s="3" t="s">
        <v>1236</v>
      </c>
    </row>
    <row r="215" spans="1:12" ht="14.25" thickBot="1">
      <c r="B215" s="3"/>
      <c r="H215" s="1391" t="s">
        <v>121</v>
      </c>
      <c r="I215" s="1392"/>
      <c r="J215" s="503"/>
      <c r="K215" s="4" t="s">
        <v>1969</v>
      </c>
      <c r="L215" s="4" t="s">
        <v>968</v>
      </c>
    </row>
    <row r="217" spans="1:12" ht="14.25" thickBot="1"/>
    <row r="218" spans="1:12">
      <c r="H218" s="1332" t="s">
        <v>1970</v>
      </c>
      <c r="I218" s="1333"/>
      <c r="J218" s="170"/>
    </row>
    <row r="219" spans="1:12" ht="14.25" thickBot="1">
      <c r="H219" s="1361" t="s">
        <v>215</v>
      </c>
      <c r="I219" s="1362"/>
      <c r="J219" s="169">
        <f>○下水道費!J8+○下水道費!J24+○下水道費!J78+○下水道費!J80+○下水道費!J87+○下水道費!J93+○下水道費!J100+○下水道費!J107+○下水道費!J164+○下水道費!J173+○下水道費!J214+○下水道費!J254+○下水道費!J264+○下水道費２!J64+○下水道費２!J210+○下水道費２!J215</f>
        <v>0</v>
      </c>
      <c r="K219" s="4" t="s">
        <v>1971</v>
      </c>
    </row>
  </sheetData>
  <mergeCells count="106">
    <mergeCell ref="D60:E60"/>
    <mergeCell ref="D61:E61"/>
    <mergeCell ref="D62:E62"/>
    <mergeCell ref="B79:B80"/>
    <mergeCell ref="B82:B86"/>
    <mergeCell ref="D51:E51"/>
    <mergeCell ref="D52:E52"/>
    <mergeCell ref="D53:E53"/>
    <mergeCell ref="D54:E54"/>
    <mergeCell ref="D59:E59"/>
    <mergeCell ref="D55:E55"/>
    <mergeCell ref="D56:E56"/>
    <mergeCell ref="D57:E57"/>
    <mergeCell ref="D58:E58"/>
    <mergeCell ref="D42:E42"/>
    <mergeCell ref="D45:E45"/>
    <mergeCell ref="D46:E46"/>
    <mergeCell ref="D49:E49"/>
    <mergeCell ref="D50:E50"/>
    <mergeCell ref="D43:E43"/>
    <mergeCell ref="D44:E44"/>
    <mergeCell ref="D47:E47"/>
    <mergeCell ref="D48:E48"/>
    <mergeCell ref="D40:E40"/>
    <mergeCell ref="D35:E35"/>
    <mergeCell ref="D36:E36"/>
    <mergeCell ref="D37:E37"/>
    <mergeCell ref="D31:E31"/>
    <mergeCell ref="D32:E32"/>
    <mergeCell ref="D33:E33"/>
    <mergeCell ref="D24:E24"/>
    <mergeCell ref="D38:E38"/>
    <mergeCell ref="D22:E22"/>
    <mergeCell ref="D29:E29"/>
    <mergeCell ref="D39:E39"/>
    <mergeCell ref="D34:E34"/>
    <mergeCell ref="D27:E27"/>
    <mergeCell ref="D11:E11"/>
    <mergeCell ref="D12:E12"/>
    <mergeCell ref="B3:C3"/>
    <mergeCell ref="D3:E3"/>
    <mergeCell ref="D5:E5"/>
    <mergeCell ref="D6:E6"/>
    <mergeCell ref="D9:E9"/>
    <mergeCell ref="D10:E10"/>
    <mergeCell ref="D7:E7"/>
    <mergeCell ref="D8:E8"/>
    <mergeCell ref="B153:C153"/>
    <mergeCell ref="D13:E13"/>
    <mergeCell ref="D15:E15"/>
    <mergeCell ref="D16:E16"/>
    <mergeCell ref="D14:E14"/>
    <mergeCell ref="D30:E30"/>
    <mergeCell ref="D25:E25"/>
    <mergeCell ref="D26:E26"/>
    <mergeCell ref="D19:E19"/>
    <mergeCell ref="D20:E20"/>
    <mergeCell ref="D21:E21"/>
    <mergeCell ref="D17:E17"/>
    <mergeCell ref="D18:E18"/>
    <mergeCell ref="D28:E28"/>
    <mergeCell ref="D41:E41"/>
    <mergeCell ref="D23:E23"/>
    <mergeCell ref="B134:B135"/>
    <mergeCell ref="B137:B141"/>
    <mergeCell ref="B142:C142"/>
    <mergeCell ref="B145:B146"/>
    <mergeCell ref="B148:B152"/>
    <mergeCell ref="B115:B119"/>
    <mergeCell ref="B120:C120"/>
    <mergeCell ref="B123:B124"/>
    <mergeCell ref="B126:B130"/>
    <mergeCell ref="B131:C131"/>
    <mergeCell ref="H63:I63"/>
    <mergeCell ref="H64:I64"/>
    <mergeCell ref="B68:B69"/>
    <mergeCell ref="B71:B75"/>
    <mergeCell ref="B76:C76"/>
    <mergeCell ref="B98:C98"/>
    <mergeCell ref="B101:B102"/>
    <mergeCell ref="B104:B108"/>
    <mergeCell ref="B109:C109"/>
    <mergeCell ref="B112:B113"/>
    <mergeCell ref="B87:C87"/>
    <mergeCell ref="B90:B91"/>
    <mergeCell ref="B93:B97"/>
    <mergeCell ref="B156:B157"/>
    <mergeCell ref="B159:B163"/>
    <mergeCell ref="B164:C164"/>
    <mergeCell ref="B167:B168"/>
    <mergeCell ref="B170:B174"/>
    <mergeCell ref="B175:C175"/>
    <mergeCell ref="B178:B179"/>
    <mergeCell ref="B181:B185"/>
    <mergeCell ref="B186:C186"/>
    <mergeCell ref="B200:B201"/>
    <mergeCell ref="B189:B190"/>
    <mergeCell ref="B192:B196"/>
    <mergeCell ref="B197:C197"/>
    <mergeCell ref="H218:I218"/>
    <mergeCell ref="H219:I219"/>
    <mergeCell ref="B203:B207"/>
    <mergeCell ref="B208:C208"/>
    <mergeCell ref="H209:I209"/>
    <mergeCell ref="H210:I210"/>
    <mergeCell ref="H215:I215"/>
  </mergeCells>
  <phoneticPr fontId="2"/>
  <pageMargins left="0.70866141732283472" right="0.70866141732283472" top="0.74803149606299213" bottom="0.74803149606299213" header="0.31496062992125984" footer="0.31496062992125984"/>
  <pageSetup paperSize="9" scale="92" fitToHeight="3" orientation="portrait" r:id="rId1"/>
  <rowBreaks count="2" manualBreakCount="2">
    <brk id="61" max="10" man="1"/>
    <brk id="128"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200" zoomScaleSheetLayoutView="100" workbookViewId="0"/>
  </sheetViews>
  <sheetFormatPr defaultColWidth="9" defaultRowHeight="13.5"/>
  <cols>
    <col min="1" max="1" width="7.5" style="4" bestFit="1" customWidth="1"/>
    <col min="2" max="2" width="13" style="4" customWidth="1"/>
    <col min="3" max="4" width="11.25" style="4" bestFit="1" customWidth="1"/>
    <col min="5" max="5" width="11.25" style="4" customWidth="1"/>
    <col min="6" max="6" width="24.125" style="4" customWidth="1"/>
    <col min="7" max="7" width="8.5" style="4" bestFit="1" customWidth="1"/>
    <col min="8" max="16384" width="9" style="4"/>
  </cols>
  <sheetData>
    <row r="1" spans="1:10" s="2" customFormat="1" ht="18.75" customHeight="1">
      <c r="A1" s="416" t="s">
        <v>255</v>
      </c>
      <c r="F1" s="88"/>
    </row>
    <row r="3" spans="1:10" s="2" customFormat="1" ht="14.25">
      <c r="A3" s="2" t="s">
        <v>2611</v>
      </c>
      <c r="F3" s="88"/>
    </row>
    <row r="4" spans="1:10" s="2" customFormat="1" ht="18.75" customHeight="1">
      <c r="A4" s="1393" t="s">
        <v>254</v>
      </c>
      <c r="B4" s="827"/>
      <c r="C4" s="1406" t="s">
        <v>2612</v>
      </c>
      <c r="D4" s="1407"/>
      <c r="E4" s="915"/>
      <c r="F4" s="827"/>
      <c r="G4" s="876"/>
      <c r="H4" s="3"/>
    </row>
    <row r="5" spans="1:10" s="2" customFormat="1" ht="18.75" customHeight="1">
      <c r="A5" s="1402"/>
      <c r="B5" s="858" t="s">
        <v>117</v>
      </c>
      <c r="C5" s="843" t="s">
        <v>253</v>
      </c>
      <c r="D5" s="916" t="s">
        <v>252</v>
      </c>
      <c r="E5" s="424" t="s">
        <v>1369</v>
      </c>
      <c r="F5" s="854" t="s">
        <v>251</v>
      </c>
      <c r="G5" s="425" t="s">
        <v>1368</v>
      </c>
      <c r="H5" s="3"/>
    </row>
    <row r="6" spans="1:10" s="2" customFormat="1" ht="15" customHeight="1">
      <c r="A6" s="1403"/>
      <c r="B6" s="848"/>
      <c r="C6" s="863" t="s">
        <v>1972</v>
      </c>
      <c r="D6" s="723" t="s">
        <v>1973</v>
      </c>
      <c r="E6" s="426"/>
      <c r="F6" s="849"/>
      <c r="G6" s="850"/>
      <c r="H6" s="3"/>
    </row>
    <row r="7" spans="1:10" ht="15" customHeight="1">
      <c r="A7" s="917" t="s">
        <v>250</v>
      </c>
      <c r="B7" s="918"/>
      <c r="C7" s="427"/>
      <c r="D7" s="428"/>
      <c r="E7" s="429">
        <f t="shared" ref="E7:E12" si="0">VLOOKUP(D7,I$8:J$12,2)</f>
        <v>0</v>
      </c>
      <c r="F7" s="871" t="s">
        <v>1974</v>
      </c>
      <c r="G7" s="919">
        <f t="shared" ref="G7:G12" si="1">ROUND((C7*1.143+(1-C7)*E7),3)</f>
        <v>0</v>
      </c>
      <c r="H7" s="3"/>
      <c r="I7" s="3"/>
    </row>
    <row r="8" spans="1:10" ht="15" customHeight="1">
      <c r="A8" s="920" t="s">
        <v>249</v>
      </c>
      <c r="B8" s="918"/>
      <c r="C8" s="921"/>
      <c r="D8" s="922"/>
      <c r="E8" s="429">
        <f t="shared" si="0"/>
        <v>0</v>
      </c>
      <c r="F8" s="871" t="s">
        <v>1974</v>
      </c>
      <c r="G8" s="919">
        <f t="shared" si="1"/>
        <v>0</v>
      </c>
      <c r="I8" s="917">
        <v>0</v>
      </c>
      <c r="J8" s="917">
        <v>0</v>
      </c>
    </row>
    <row r="9" spans="1:10" ht="15" customHeight="1">
      <c r="A9" s="430"/>
      <c r="B9" s="918"/>
      <c r="C9" s="921"/>
      <c r="D9" s="922"/>
      <c r="E9" s="429">
        <f t="shared" si="0"/>
        <v>0</v>
      </c>
      <c r="F9" s="871" t="s">
        <v>1974</v>
      </c>
      <c r="G9" s="919">
        <f t="shared" si="1"/>
        <v>0</v>
      </c>
      <c r="I9" s="917">
        <v>25</v>
      </c>
      <c r="J9" s="917">
        <v>1.143</v>
      </c>
    </row>
    <row r="10" spans="1:10" ht="15" customHeight="1">
      <c r="A10" s="430"/>
      <c r="B10" s="918"/>
      <c r="C10" s="921"/>
      <c r="D10" s="922"/>
      <c r="E10" s="429">
        <f t="shared" si="0"/>
        <v>0</v>
      </c>
      <c r="F10" s="871" t="s">
        <v>1974</v>
      </c>
      <c r="G10" s="919">
        <f t="shared" si="1"/>
        <v>0</v>
      </c>
      <c r="I10" s="917">
        <v>50</v>
      </c>
      <c r="J10" s="917">
        <v>1.071</v>
      </c>
    </row>
    <row r="11" spans="1:10" ht="15" customHeight="1">
      <c r="A11" s="430"/>
      <c r="B11" s="918"/>
      <c r="C11" s="921"/>
      <c r="D11" s="922"/>
      <c r="E11" s="429">
        <f t="shared" si="0"/>
        <v>0</v>
      </c>
      <c r="F11" s="871" t="s">
        <v>1974</v>
      </c>
      <c r="G11" s="919">
        <f t="shared" si="1"/>
        <v>0</v>
      </c>
      <c r="I11" s="917">
        <v>75</v>
      </c>
      <c r="J11" s="917">
        <v>1.048</v>
      </c>
    </row>
    <row r="12" spans="1:10" ht="15" customHeight="1">
      <c r="A12" s="431"/>
      <c r="B12" s="918"/>
      <c r="C12" s="921"/>
      <c r="D12" s="922"/>
      <c r="E12" s="429">
        <f t="shared" si="0"/>
        <v>0</v>
      </c>
      <c r="F12" s="871" t="s">
        <v>1974</v>
      </c>
      <c r="G12" s="919">
        <f t="shared" si="1"/>
        <v>0</v>
      </c>
      <c r="I12" s="917">
        <v>100</v>
      </c>
      <c r="J12" s="917">
        <v>1.036</v>
      </c>
    </row>
    <row r="13" spans="1:10">
      <c r="F13" s="1404" t="s">
        <v>105</v>
      </c>
      <c r="G13" s="1404"/>
    </row>
    <row r="15" spans="1:10">
      <c r="D15" s="1398" t="s">
        <v>248</v>
      </c>
      <c r="E15" s="1398"/>
      <c r="F15" s="1398"/>
      <c r="G15" s="1398"/>
    </row>
    <row r="16" spans="1:10">
      <c r="E16" s="1401" t="s">
        <v>247</v>
      </c>
      <c r="F16" s="1401"/>
      <c r="G16" s="917">
        <v>0</v>
      </c>
    </row>
    <row r="17" spans="1:7">
      <c r="E17" s="1401" t="s">
        <v>246</v>
      </c>
      <c r="F17" s="1401"/>
      <c r="G17" s="917">
        <v>1.143</v>
      </c>
    </row>
    <row r="18" spans="1:7">
      <c r="E18" s="1401" t="s">
        <v>245</v>
      </c>
      <c r="F18" s="1401"/>
      <c r="G18" s="917">
        <v>1.071</v>
      </c>
    </row>
    <row r="19" spans="1:7">
      <c r="E19" s="1401" t="s">
        <v>244</v>
      </c>
      <c r="F19" s="1401"/>
      <c r="G19" s="917">
        <v>1.048</v>
      </c>
    </row>
    <row r="20" spans="1:7">
      <c r="E20" s="1401" t="s">
        <v>243</v>
      </c>
      <c r="F20" s="1401"/>
      <c r="G20" s="917">
        <v>1.036</v>
      </c>
    </row>
    <row r="23" spans="1:7">
      <c r="A23" s="4" t="s">
        <v>2663</v>
      </c>
    </row>
    <row r="24" spans="1:7">
      <c r="A24" s="4" t="s">
        <v>2613</v>
      </c>
    </row>
    <row r="25" spans="1:7">
      <c r="B25" s="432" t="s">
        <v>242</v>
      </c>
      <c r="C25" s="432"/>
      <c r="D25" s="432"/>
      <c r="E25" s="432"/>
      <c r="F25" s="433"/>
      <c r="G25" s="1399">
        <f>IF(F26=0,0,ROUND(F25/F26,1))</f>
        <v>0</v>
      </c>
    </row>
    <row r="26" spans="1:7">
      <c r="B26" s="416" t="s">
        <v>241</v>
      </c>
      <c r="C26" s="416"/>
      <c r="D26" s="416"/>
      <c r="E26" s="416"/>
      <c r="F26" s="434"/>
      <c r="G26" s="1399"/>
    </row>
    <row r="27" spans="1:7">
      <c r="F27" s="1405" t="s">
        <v>240</v>
      </c>
      <c r="G27" s="1405"/>
    </row>
    <row r="28" spans="1:7">
      <c r="F28" s="435"/>
    </row>
    <row r="29" spans="1:7">
      <c r="F29" s="435"/>
    </row>
    <row r="30" spans="1:7">
      <c r="A30" s="4" t="s">
        <v>2662</v>
      </c>
      <c r="F30" s="435"/>
    </row>
    <row r="31" spans="1:7">
      <c r="A31" s="4" t="s">
        <v>2613</v>
      </c>
      <c r="F31" s="435"/>
    </row>
    <row r="32" spans="1:7">
      <c r="B32" s="432" t="s">
        <v>239</v>
      </c>
      <c r="C32" s="432"/>
      <c r="D32" s="432"/>
      <c r="E32" s="432"/>
      <c r="F32" s="433"/>
      <c r="G32" s="1400">
        <f>IF(F33=0,0,ROUND(F32/F33,3))</f>
        <v>0</v>
      </c>
    </row>
    <row r="33" spans="2:7">
      <c r="B33" s="416" t="s">
        <v>238</v>
      </c>
      <c r="C33" s="416"/>
      <c r="D33" s="416"/>
      <c r="E33" s="416"/>
      <c r="F33" s="434"/>
      <c r="G33" s="1400"/>
    </row>
    <row r="34" spans="2:7">
      <c r="F34" s="1398" t="s">
        <v>105</v>
      </c>
      <c r="G34" s="1398"/>
    </row>
  </sheetData>
  <mergeCells count="13">
    <mergeCell ref="A4:A6"/>
    <mergeCell ref="F13:G13"/>
    <mergeCell ref="F27:G27"/>
    <mergeCell ref="C4:D4"/>
    <mergeCell ref="E16:F16"/>
    <mergeCell ref="E17:F17"/>
    <mergeCell ref="D15:G15"/>
    <mergeCell ref="E18:F18"/>
    <mergeCell ref="F34:G34"/>
    <mergeCell ref="G25:G26"/>
    <mergeCell ref="G32:G33"/>
    <mergeCell ref="E20:F20"/>
    <mergeCell ref="E19:F19"/>
  </mergeCells>
  <phoneticPr fontId="2"/>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8"/>
  <sheetViews>
    <sheetView view="pageBreakPreview" zoomScaleNormal="80" zoomScaleSheetLayoutView="100" workbookViewId="0">
      <pane ySplit="1" topLeftCell="A2" activePane="bottomLeft" state="frozen"/>
      <selection activeCell="B19" sqref="B19:E21"/>
      <selection pane="bottomLeft" sqref="A1:B1"/>
    </sheetView>
  </sheetViews>
  <sheetFormatPr defaultColWidth="9" defaultRowHeight="18.75" customHeight="1"/>
  <cols>
    <col min="1" max="1" width="3.75" style="2" customWidth="1"/>
    <col min="2" max="2" width="4.37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3.625" style="2" customWidth="1"/>
    <col min="12" max="12" width="13.875" style="2" customWidth="1"/>
    <col min="13" max="16384" width="9" style="2"/>
  </cols>
  <sheetData>
    <row r="1" spans="1:12" ht="18.75" customHeight="1">
      <c r="A1" s="1414" t="s">
        <v>161</v>
      </c>
      <c r="B1" s="1415"/>
      <c r="C1" s="1414" t="s">
        <v>11</v>
      </c>
      <c r="D1" s="1416"/>
      <c r="E1" s="1415"/>
      <c r="H1" s="129" t="s">
        <v>160</v>
      </c>
      <c r="I1" s="1417">
        <f>総括表!H4</f>
        <v>0</v>
      </c>
      <c r="J1" s="1417"/>
      <c r="K1" s="1417"/>
    </row>
    <row r="2" spans="1:12" ht="18.75" customHeight="1">
      <c r="J2" s="128"/>
    </row>
    <row r="3" spans="1:12" ht="18.75" customHeight="1">
      <c r="J3" s="128"/>
    </row>
    <row r="4" spans="1:12" ht="18.75" customHeight="1">
      <c r="A4" s="99" t="s">
        <v>1073</v>
      </c>
      <c r="B4" s="4" t="s">
        <v>285</v>
      </c>
    </row>
    <row r="5" spans="1:12" ht="11.25" customHeight="1">
      <c r="A5" s="104"/>
    </row>
    <row r="6" spans="1:12" ht="15" customHeight="1">
      <c r="A6" s="104"/>
      <c r="B6" s="1355" t="s">
        <v>2148</v>
      </c>
      <c r="C6" s="1355"/>
      <c r="D6" s="1355"/>
      <c r="E6" s="1355"/>
    </row>
    <row r="7" spans="1:12" s="4" customFormat="1" ht="15" customHeight="1" thickBot="1">
      <c r="A7" s="99"/>
      <c r="B7" s="1355"/>
      <c r="C7" s="1355"/>
      <c r="D7" s="1355"/>
      <c r="E7" s="1355"/>
      <c r="F7" s="105"/>
      <c r="H7" s="4" t="s">
        <v>166</v>
      </c>
      <c r="J7" s="105"/>
    </row>
    <row r="8" spans="1:12" s="4" customFormat="1" ht="18.75" customHeight="1" thickBot="1">
      <c r="A8" s="99"/>
      <c r="B8" s="1355"/>
      <c r="C8" s="1355"/>
      <c r="D8" s="1355"/>
      <c r="E8" s="1355"/>
      <c r="F8" s="691"/>
      <c r="G8" s="1106" t="s">
        <v>701</v>
      </c>
      <c r="H8" s="651">
        <v>0.3</v>
      </c>
      <c r="I8" s="1106" t="s">
        <v>702</v>
      </c>
      <c r="J8" s="100">
        <f>ROUND(F8*H8,0)</f>
        <v>0</v>
      </c>
      <c r="K8" s="3" t="s">
        <v>703</v>
      </c>
      <c r="L8" s="4" t="s">
        <v>701</v>
      </c>
    </row>
    <row r="9" spans="1:12" ht="15" customHeight="1">
      <c r="A9" s="104"/>
      <c r="J9" s="95" t="s">
        <v>186</v>
      </c>
    </row>
    <row r="10" spans="1:12" ht="15" customHeight="1">
      <c r="A10" s="104"/>
      <c r="J10" s="95"/>
    </row>
    <row r="11" spans="1:12" ht="18.75" customHeight="1">
      <c r="A11" s="99" t="s">
        <v>704</v>
      </c>
      <c r="B11" s="4" t="s">
        <v>285</v>
      </c>
    </row>
    <row r="12" spans="1:12" ht="11.25" customHeight="1">
      <c r="A12" s="104"/>
    </row>
    <row r="13" spans="1:12" ht="18.75" customHeight="1">
      <c r="A13" s="104"/>
      <c r="B13" s="1371" t="s">
        <v>143</v>
      </c>
      <c r="C13" s="1372"/>
      <c r="D13" s="1371" t="s">
        <v>142</v>
      </c>
      <c r="E13" s="1372"/>
      <c r="F13" s="843" t="s">
        <v>141</v>
      </c>
      <c r="G13" s="827"/>
      <c r="H13" s="827" t="s">
        <v>140</v>
      </c>
      <c r="I13" s="827"/>
      <c r="J13" s="843" t="s">
        <v>91</v>
      </c>
      <c r="K13" s="3"/>
    </row>
    <row r="14" spans="1:12" ht="15" customHeight="1">
      <c r="A14" s="104"/>
      <c r="B14" s="1107"/>
      <c r="C14" s="1103"/>
      <c r="D14" s="1099"/>
      <c r="E14" s="1100"/>
      <c r="F14" s="1110"/>
      <c r="G14" s="1101"/>
      <c r="H14" s="1101"/>
      <c r="I14" s="1101"/>
      <c r="J14" s="120" t="s">
        <v>705</v>
      </c>
      <c r="K14" s="3"/>
    </row>
    <row r="15" spans="1:12" s="4" customFormat="1" ht="15" customHeight="1">
      <c r="B15" s="821">
        <v>1</v>
      </c>
      <c r="C15" s="822" t="s">
        <v>131</v>
      </c>
      <c r="D15" s="823" t="s">
        <v>706</v>
      </c>
      <c r="E15" s="824" t="s">
        <v>146</v>
      </c>
      <c r="F15" s="696"/>
      <c r="G15" s="1102" t="s">
        <v>701</v>
      </c>
      <c r="H15" s="697">
        <v>3.6999999999999998E-2</v>
      </c>
      <c r="I15" s="1102" t="s">
        <v>702</v>
      </c>
      <c r="J15" s="698">
        <f>ROUND(F15*H15,0)</f>
        <v>0</v>
      </c>
      <c r="K15" s="3" t="s">
        <v>741</v>
      </c>
      <c r="L15" s="314"/>
    </row>
    <row r="16" spans="1:12" s="4" customFormat="1" ht="15" customHeight="1">
      <c r="B16" s="131"/>
      <c r="C16" s="1100"/>
      <c r="D16" s="823" t="s">
        <v>742</v>
      </c>
      <c r="E16" s="824" t="s">
        <v>145</v>
      </c>
      <c r="F16" s="696"/>
      <c r="G16" s="1102" t="s">
        <v>701</v>
      </c>
      <c r="H16" s="1112">
        <v>0.04</v>
      </c>
      <c r="I16" s="827" t="s">
        <v>702</v>
      </c>
      <c r="J16" s="828">
        <f t="shared" ref="J16:J50" si="0">ROUND(F16*H16,0)</f>
        <v>0</v>
      </c>
      <c r="K16" s="3" t="s">
        <v>744</v>
      </c>
      <c r="L16" s="314"/>
    </row>
    <row r="17" spans="2:13" s="4" customFormat="1" ht="15" customHeight="1">
      <c r="B17" s="821">
        <v>2</v>
      </c>
      <c r="C17" s="822" t="s">
        <v>130</v>
      </c>
      <c r="D17" s="823" t="s">
        <v>706</v>
      </c>
      <c r="E17" s="824" t="s">
        <v>146</v>
      </c>
      <c r="F17" s="696"/>
      <c r="G17" s="1102" t="s">
        <v>701</v>
      </c>
      <c r="H17" s="697">
        <v>5.6000000000000001E-2</v>
      </c>
      <c r="I17" s="1102" t="s">
        <v>702</v>
      </c>
      <c r="J17" s="698">
        <f t="shared" si="0"/>
        <v>0</v>
      </c>
      <c r="K17" s="3" t="s">
        <v>746</v>
      </c>
      <c r="L17" s="314"/>
    </row>
    <row r="18" spans="2:13" s="4" customFormat="1" ht="15" customHeight="1">
      <c r="B18" s="131"/>
      <c r="C18" s="1100"/>
      <c r="D18" s="823" t="s">
        <v>742</v>
      </c>
      <c r="E18" s="824" t="s">
        <v>145</v>
      </c>
      <c r="F18" s="696"/>
      <c r="G18" s="1102" t="s">
        <v>701</v>
      </c>
      <c r="H18" s="1112">
        <v>5.8999999999999997E-2</v>
      </c>
      <c r="I18" s="827" t="s">
        <v>702</v>
      </c>
      <c r="J18" s="828">
        <f t="shared" si="0"/>
        <v>0</v>
      </c>
      <c r="K18" s="3" t="s">
        <v>711</v>
      </c>
    </row>
    <row r="19" spans="2:13" s="4" customFormat="1" ht="15" customHeight="1">
      <c r="B19" s="821">
        <v>3</v>
      </c>
      <c r="C19" s="822" t="s">
        <v>129</v>
      </c>
      <c r="D19" s="823" t="s">
        <v>706</v>
      </c>
      <c r="E19" s="824" t="s">
        <v>146</v>
      </c>
      <c r="F19" s="696"/>
      <c r="G19" s="1102" t="s">
        <v>701</v>
      </c>
      <c r="H19" s="697">
        <v>0.121</v>
      </c>
      <c r="I19" s="1102" t="s">
        <v>702</v>
      </c>
      <c r="J19" s="698">
        <f t="shared" si="0"/>
        <v>0</v>
      </c>
      <c r="K19" s="3" t="s">
        <v>821</v>
      </c>
    </row>
    <row r="20" spans="2:13" s="4" customFormat="1" ht="15" customHeight="1">
      <c r="B20" s="131"/>
      <c r="C20" s="1100"/>
      <c r="D20" s="823" t="s">
        <v>742</v>
      </c>
      <c r="E20" s="824" t="s">
        <v>145</v>
      </c>
      <c r="F20" s="696"/>
      <c r="G20" s="1102" t="s">
        <v>701</v>
      </c>
      <c r="H20" s="1112">
        <v>0.124</v>
      </c>
      <c r="I20" s="827" t="s">
        <v>702</v>
      </c>
      <c r="J20" s="828">
        <f t="shared" si="0"/>
        <v>0</v>
      </c>
      <c r="K20" s="3" t="s">
        <v>713</v>
      </c>
    </row>
    <row r="21" spans="2:13" s="4" customFormat="1" ht="15" customHeight="1">
      <c r="B21" s="821">
        <v>4</v>
      </c>
      <c r="C21" s="822" t="s">
        <v>128</v>
      </c>
      <c r="D21" s="1338"/>
      <c r="E21" s="1339"/>
      <c r="F21" s="696"/>
      <c r="G21" s="1102" t="s">
        <v>701</v>
      </c>
      <c r="H21" s="697">
        <v>0.16</v>
      </c>
      <c r="I21" s="1102" t="s">
        <v>702</v>
      </c>
      <c r="J21" s="698">
        <f t="shared" si="0"/>
        <v>0</v>
      </c>
      <c r="K21" s="3" t="s">
        <v>714</v>
      </c>
    </row>
    <row r="22" spans="2:13" s="4" customFormat="1" ht="15" customHeight="1">
      <c r="B22" s="821">
        <v>5</v>
      </c>
      <c r="C22" s="822" t="s">
        <v>127</v>
      </c>
      <c r="D22" s="1338"/>
      <c r="E22" s="1339"/>
      <c r="F22" s="696"/>
      <c r="G22" s="1102" t="s">
        <v>701</v>
      </c>
      <c r="H22" s="697">
        <v>0.188</v>
      </c>
      <c r="I22" s="1102" t="s">
        <v>702</v>
      </c>
      <c r="J22" s="698">
        <f t="shared" si="0"/>
        <v>0</v>
      </c>
      <c r="K22" s="3" t="s">
        <v>715</v>
      </c>
    </row>
    <row r="23" spans="2:13" s="4" customFormat="1" ht="15" customHeight="1">
      <c r="B23" s="821">
        <v>6</v>
      </c>
      <c r="C23" s="822" t="s">
        <v>126</v>
      </c>
      <c r="D23" s="823" t="s">
        <v>706</v>
      </c>
      <c r="E23" s="824" t="s">
        <v>146</v>
      </c>
      <c r="F23" s="696"/>
      <c r="G23" s="1102" t="s">
        <v>701</v>
      </c>
      <c r="H23" s="697">
        <v>0.26300000000000001</v>
      </c>
      <c r="I23" s="1102" t="s">
        <v>702</v>
      </c>
      <c r="J23" s="698">
        <f t="shared" si="0"/>
        <v>0</v>
      </c>
      <c r="K23" s="3" t="s">
        <v>825</v>
      </c>
      <c r="M23" s="700"/>
    </row>
    <row r="24" spans="2:13" s="4" customFormat="1" ht="15" customHeight="1">
      <c r="B24" s="131"/>
      <c r="C24" s="1100"/>
      <c r="D24" s="823" t="s">
        <v>742</v>
      </c>
      <c r="E24" s="824" t="s">
        <v>145</v>
      </c>
      <c r="F24" s="696"/>
      <c r="G24" s="1102" t="s">
        <v>701</v>
      </c>
      <c r="H24" s="1112">
        <v>0.16800000000000001</v>
      </c>
      <c r="I24" s="827" t="s">
        <v>702</v>
      </c>
      <c r="J24" s="828">
        <f t="shared" si="0"/>
        <v>0</v>
      </c>
      <c r="K24" s="3" t="s">
        <v>717</v>
      </c>
      <c r="M24" s="700"/>
    </row>
    <row r="25" spans="2:13" s="4" customFormat="1" ht="15" customHeight="1">
      <c r="B25" s="821">
        <v>7</v>
      </c>
      <c r="C25" s="822" t="s">
        <v>125</v>
      </c>
      <c r="D25" s="823" t="s">
        <v>706</v>
      </c>
      <c r="E25" s="824" t="s">
        <v>146</v>
      </c>
      <c r="F25" s="696"/>
      <c r="G25" s="1102" t="s">
        <v>701</v>
      </c>
      <c r="H25" s="697">
        <v>0.30199999999999999</v>
      </c>
      <c r="I25" s="1102" t="s">
        <v>702</v>
      </c>
      <c r="J25" s="698">
        <f t="shared" si="0"/>
        <v>0</v>
      </c>
      <c r="K25" s="3" t="s">
        <v>827</v>
      </c>
      <c r="M25" s="700"/>
    </row>
    <row r="26" spans="2:13" s="4" customFormat="1" ht="15" customHeight="1">
      <c r="B26" s="131"/>
      <c r="C26" s="1100"/>
      <c r="D26" s="823" t="s">
        <v>742</v>
      </c>
      <c r="E26" s="824" t="s">
        <v>145</v>
      </c>
      <c r="F26" s="696"/>
      <c r="G26" s="1102" t="s">
        <v>701</v>
      </c>
      <c r="H26" s="1112">
        <v>0.17799999999999999</v>
      </c>
      <c r="I26" s="827" t="s">
        <v>702</v>
      </c>
      <c r="J26" s="828">
        <f t="shared" si="0"/>
        <v>0</v>
      </c>
      <c r="K26" s="3" t="s">
        <v>719</v>
      </c>
      <c r="M26" s="700"/>
    </row>
    <row r="27" spans="2:13" s="4" customFormat="1" ht="15" customHeight="1">
      <c r="B27" s="821">
        <v>8</v>
      </c>
      <c r="C27" s="822" t="s">
        <v>124</v>
      </c>
      <c r="D27" s="823" t="s">
        <v>706</v>
      </c>
      <c r="E27" s="824" t="s">
        <v>146</v>
      </c>
      <c r="F27" s="696"/>
      <c r="G27" s="1102" t="s">
        <v>701</v>
      </c>
      <c r="H27" s="697">
        <v>0.32400000000000001</v>
      </c>
      <c r="I27" s="1102" t="s">
        <v>702</v>
      </c>
      <c r="J27" s="698">
        <f t="shared" si="0"/>
        <v>0</v>
      </c>
      <c r="K27" s="3" t="s">
        <v>829</v>
      </c>
      <c r="M27" s="700"/>
    </row>
    <row r="28" spans="2:13" s="4" customFormat="1" ht="15" customHeight="1">
      <c r="B28" s="131"/>
      <c r="C28" s="1100"/>
      <c r="D28" s="823" t="s">
        <v>742</v>
      </c>
      <c r="E28" s="824" t="s">
        <v>145</v>
      </c>
      <c r="F28" s="696"/>
      <c r="G28" s="1102" t="s">
        <v>701</v>
      </c>
      <c r="H28" s="1112">
        <v>0.215</v>
      </c>
      <c r="I28" s="827" t="s">
        <v>702</v>
      </c>
      <c r="J28" s="828">
        <f t="shared" si="0"/>
        <v>0</v>
      </c>
      <c r="K28" s="3" t="s">
        <v>721</v>
      </c>
      <c r="M28" s="700"/>
    </row>
    <row r="29" spans="2:13" s="4" customFormat="1" ht="15" customHeight="1">
      <c r="B29" s="821">
        <v>9</v>
      </c>
      <c r="C29" s="822" t="s">
        <v>123</v>
      </c>
      <c r="D29" s="823" t="s">
        <v>706</v>
      </c>
      <c r="E29" s="824" t="s">
        <v>146</v>
      </c>
      <c r="F29" s="696"/>
      <c r="G29" s="1102" t="s">
        <v>701</v>
      </c>
      <c r="H29" s="697">
        <v>0.33800000000000002</v>
      </c>
      <c r="I29" s="1102" t="s">
        <v>702</v>
      </c>
      <c r="J29" s="698">
        <f t="shared" si="0"/>
        <v>0</v>
      </c>
      <c r="K29" s="3" t="s">
        <v>960</v>
      </c>
      <c r="M29" s="700"/>
    </row>
    <row r="30" spans="2:13" s="4" customFormat="1" ht="15" customHeight="1">
      <c r="B30" s="131"/>
      <c r="C30" s="1100"/>
      <c r="D30" s="823" t="s">
        <v>742</v>
      </c>
      <c r="E30" s="824" t="s">
        <v>145</v>
      </c>
      <c r="F30" s="696"/>
      <c r="G30" s="1102" t="s">
        <v>701</v>
      </c>
      <c r="H30" s="1112">
        <v>0.30199999999999999</v>
      </c>
      <c r="I30" s="827" t="s">
        <v>702</v>
      </c>
      <c r="J30" s="828">
        <f t="shared" si="0"/>
        <v>0</v>
      </c>
      <c r="K30" s="3" t="s">
        <v>1095</v>
      </c>
      <c r="M30" s="700"/>
    </row>
    <row r="31" spans="2:13" s="4" customFormat="1" ht="15" customHeight="1">
      <c r="B31" s="821">
        <v>10</v>
      </c>
      <c r="C31" s="822" t="s">
        <v>498</v>
      </c>
      <c r="D31" s="823" t="s">
        <v>706</v>
      </c>
      <c r="E31" s="824" t="s">
        <v>146</v>
      </c>
      <c r="F31" s="696"/>
      <c r="G31" s="1102" t="s">
        <v>701</v>
      </c>
      <c r="H31" s="697">
        <v>0.35899999999999999</v>
      </c>
      <c r="I31" s="1102" t="s">
        <v>702</v>
      </c>
      <c r="J31" s="698">
        <f t="shared" si="0"/>
        <v>0</v>
      </c>
      <c r="K31" s="3" t="s">
        <v>1187</v>
      </c>
      <c r="M31" s="700"/>
    </row>
    <row r="32" spans="2:13" s="4" customFormat="1" ht="15" customHeight="1">
      <c r="B32" s="131"/>
      <c r="C32" s="1100"/>
      <c r="D32" s="823" t="s">
        <v>742</v>
      </c>
      <c r="E32" s="824" t="s">
        <v>145</v>
      </c>
      <c r="F32" s="696"/>
      <c r="G32" s="1102" t="s">
        <v>701</v>
      </c>
      <c r="H32" s="1112">
        <v>0.33100000000000002</v>
      </c>
      <c r="I32" s="827" t="s">
        <v>702</v>
      </c>
      <c r="J32" s="828">
        <f t="shared" si="0"/>
        <v>0</v>
      </c>
      <c r="K32" s="3" t="s">
        <v>1188</v>
      </c>
      <c r="M32" s="700"/>
    </row>
    <row r="33" spans="2:13" s="4" customFormat="1" ht="15" customHeight="1">
      <c r="B33" s="821">
        <v>11</v>
      </c>
      <c r="C33" s="822" t="s">
        <v>535</v>
      </c>
      <c r="D33" s="823" t="s">
        <v>706</v>
      </c>
      <c r="E33" s="824" t="s">
        <v>146</v>
      </c>
      <c r="F33" s="696"/>
      <c r="G33" s="1102" t="s">
        <v>701</v>
      </c>
      <c r="H33" s="697">
        <v>0.38200000000000001</v>
      </c>
      <c r="I33" s="1102" t="s">
        <v>702</v>
      </c>
      <c r="J33" s="698">
        <f t="shared" si="0"/>
        <v>0</v>
      </c>
      <c r="K33" s="3" t="s">
        <v>726</v>
      </c>
      <c r="M33" s="700"/>
    </row>
    <row r="34" spans="2:13" s="4" customFormat="1" ht="15" customHeight="1">
      <c r="B34" s="131"/>
      <c r="C34" s="1100"/>
      <c r="D34" s="823" t="s">
        <v>742</v>
      </c>
      <c r="E34" s="824" t="s">
        <v>145</v>
      </c>
      <c r="F34" s="696"/>
      <c r="G34" s="1102" t="s">
        <v>701</v>
      </c>
      <c r="H34" s="1112">
        <v>0.35899999999999999</v>
      </c>
      <c r="I34" s="827" t="s">
        <v>702</v>
      </c>
      <c r="J34" s="828">
        <f t="shared" si="0"/>
        <v>0</v>
      </c>
      <c r="K34" s="3" t="s">
        <v>1043</v>
      </c>
      <c r="M34" s="700"/>
    </row>
    <row r="35" spans="2:13" s="4" customFormat="1" ht="15" customHeight="1">
      <c r="B35" s="821">
        <v>12</v>
      </c>
      <c r="C35" s="822" t="s">
        <v>653</v>
      </c>
      <c r="D35" s="823" t="s">
        <v>706</v>
      </c>
      <c r="E35" s="824" t="s">
        <v>146</v>
      </c>
      <c r="F35" s="696"/>
      <c r="G35" s="1102" t="s">
        <v>701</v>
      </c>
      <c r="H35" s="697">
        <v>0.40799999999999997</v>
      </c>
      <c r="I35" s="1102" t="s">
        <v>702</v>
      </c>
      <c r="J35" s="698">
        <f t="shared" si="0"/>
        <v>0</v>
      </c>
      <c r="K35" s="3" t="s">
        <v>1569</v>
      </c>
      <c r="M35" s="700"/>
    </row>
    <row r="36" spans="2:13" s="4" customFormat="1" ht="15" customHeight="1">
      <c r="B36" s="131"/>
      <c r="C36" s="1100"/>
      <c r="D36" s="823" t="s">
        <v>742</v>
      </c>
      <c r="E36" s="824" t="s">
        <v>145</v>
      </c>
      <c r="F36" s="696"/>
      <c r="G36" s="1102" t="s">
        <v>701</v>
      </c>
      <c r="H36" s="1112">
        <v>0.38600000000000001</v>
      </c>
      <c r="I36" s="827" t="s">
        <v>702</v>
      </c>
      <c r="J36" s="828">
        <f t="shared" si="0"/>
        <v>0</v>
      </c>
      <c r="K36" s="3" t="s">
        <v>1225</v>
      </c>
    </row>
    <row r="37" spans="2:13" s="4" customFormat="1" ht="15" customHeight="1">
      <c r="B37" s="821">
        <v>13</v>
      </c>
      <c r="C37" s="822" t="s">
        <v>784</v>
      </c>
      <c r="D37" s="823" t="s">
        <v>706</v>
      </c>
      <c r="E37" s="824" t="s">
        <v>146</v>
      </c>
      <c r="F37" s="696"/>
      <c r="G37" s="1102" t="s">
        <v>701</v>
      </c>
      <c r="H37" s="697">
        <v>0.43099999999999999</v>
      </c>
      <c r="I37" s="1102" t="s">
        <v>702</v>
      </c>
      <c r="J37" s="698">
        <f t="shared" si="0"/>
        <v>0</v>
      </c>
      <c r="K37" s="3" t="s">
        <v>1352</v>
      </c>
    </row>
    <row r="38" spans="2:13" s="4" customFormat="1" ht="15" customHeight="1">
      <c r="B38" s="131"/>
      <c r="C38" s="1100"/>
      <c r="D38" s="823" t="s">
        <v>742</v>
      </c>
      <c r="E38" s="824" t="s">
        <v>145</v>
      </c>
      <c r="F38" s="696"/>
      <c r="G38" s="1102" t="s">
        <v>701</v>
      </c>
      <c r="H38" s="1112">
        <v>0.41399999999999998</v>
      </c>
      <c r="I38" s="827" t="s">
        <v>702</v>
      </c>
      <c r="J38" s="828">
        <f t="shared" si="0"/>
        <v>0</v>
      </c>
      <c r="K38" s="3" t="s">
        <v>1572</v>
      </c>
    </row>
    <row r="39" spans="2:13" s="4" customFormat="1" ht="15" customHeight="1">
      <c r="B39" s="821">
        <v>14</v>
      </c>
      <c r="C39" s="822" t="s">
        <v>833</v>
      </c>
      <c r="D39" s="823" t="s">
        <v>706</v>
      </c>
      <c r="E39" s="824" t="s">
        <v>146</v>
      </c>
      <c r="F39" s="696"/>
      <c r="G39" s="1102" t="s">
        <v>701</v>
      </c>
      <c r="H39" s="697">
        <v>0.45400000000000001</v>
      </c>
      <c r="I39" s="1102" t="s">
        <v>702</v>
      </c>
      <c r="J39" s="698">
        <f t="shared" si="0"/>
        <v>0</v>
      </c>
      <c r="K39" s="3" t="s">
        <v>1573</v>
      </c>
    </row>
    <row r="40" spans="2:13" s="4" customFormat="1" ht="15" customHeight="1">
      <c r="B40" s="131"/>
      <c r="C40" s="1100"/>
      <c r="D40" s="823" t="s">
        <v>742</v>
      </c>
      <c r="E40" s="824" t="s">
        <v>145</v>
      </c>
      <c r="F40" s="696"/>
      <c r="G40" s="1102" t="s">
        <v>701</v>
      </c>
      <c r="H40" s="1112">
        <v>0.443</v>
      </c>
      <c r="I40" s="827" t="s">
        <v>702</v>
      </c>
      <c r="J40" s="828">
        <f t="shared" si="0"/>
        <v>0</v>
      </c>
      <c r="K40" s="3" t="s">
        <v>1367</v>
      </c>
    </row>
    <row r="41" spans="2:13" s="4" customFormat="1" ht="15" customHeight="1">
      <c r="B41" s="821">
        <v>15</v>
      </c>
      <c r="C41" s="822" t="s">
        <v>961</v>
      </c>
      <c r="D41" s="823" t="s">
        <v>706</v>
      </c>
      <c r="E41" s="824" t="s">
        <v>146</v>
      </c>
      <c r="F41" s="696"/>
      <c r="G41" s="1102" t="s">
        <v>701</v>
      </c>
      <c r="H41" s="697">
        <v>0.47699999999999998</v>
      </c>
      <c r="I41" s="1102" t="s">
        <v>702</v>
      </c>
      <c r="J41" s="698">
        <f t="shared" si="0"/>
        <v>0</v>
      </c>
      <c r="K41" s="3" t="s">
        <v>1044</v>
      </c>
    </row>
    <row r="42" spans="2:13" s="4" customFormat="1" ht="15" customHeight="1">
      <c r="B42" s="131"/>
      <c r="C42" s="1100"/>
      <c r="D42" s="823" t="s">
        <v>742</v>
      </c>
      <c r="E42" s="824" t="s">
        <v>145</v>
      </c>
      <c r="F42" s="696"/>
      <c r="G42" s="1102" t="s">
        <v>701</v>
      </c>
      <c r="H42" s="1112">
        <v>0.47099999999999997</v>
      </c>
      <c r="I42" s="827" t="s">
        <v>702</v>
      </c>
      <c r="J42" s="828">
        <f t="shared" si="0"/>
        <v>0</v>
      </c>
      <c r="K42" s="3" t="s">
        <v>1576</v>
      </c>
    </row>
    <row r="43" spans="2:13" s="4" customFormat="1" ht="15" customHeight="1">
      <c r="B43" s="821">
        <v>16</v>
      </c>
      <c r="C43" s="822" t="s">
        <v>1051</v>
      </c>
      <c r="D43" s="823" t="s">
        <v>706</v>
      </c>
      <c r="E43" s="824" t="s">
        <v>146</v>
      </c>
      <c r="F43" s="696"/>
      <c r="G43" s="1102" t="s">
        <v>701</v>
      </c>
      <c r="H43" s="697">
        <v>0.5</v>
      </c>
      <c r="I43" s="1102" t="s">
        <v>702</v>
      </c>
      <c r="J43" s="698">
        <f t="shared" si="0"/>
        <v>0</v>
      </c>
      <c r="K43" s="3" t="s">
        <v>1366</v>
      </c>
    </row>
    <row r="44" spans="2:13" s="4" customFormat="1" ht="15" customHeight="1">
      <c r="B44" s="131"/>
      <c r="C44" s="1100"/>
      <c r="D44" s="823" t="s">
        <v>742</v>
      </c>
      <c r="E44" s="824" t="s">
        <v>145</v>
      </c>
      <c r="F44" s="696"/>
      <c r="G44" s="1102" t="s">
        <v>701</v>
      </c>
      <c r="H44" s="1112">
        <v>0.5</v>
      </c>
      <c r="I44" s="827" t="s">
        <v>702</v>
      </c>
      <c r="J44" s="828">
        <f t="shared" si="0"/>
        <v>0</v>
      </c>
      <c r="K44" s="3" t="s">
        <v>1045</v>
      </c>
    </row>
    <row r="45" spans="2:13" s="4" customFormat="1" ht="15" customHeight="1">
      <c r="B45" s="821">
        <v>17</v>
      </c>
      <c r="C45" s="822" t="s">
        <v>1100</v>
      </c>
      <c r="D45" s="823" t="s">
        <v>706</v>
      </c>
      <c r="E45" s="824" t="s">
        <v>146</v>
      </c>
      <c r="F45" s="696"/>
      <c r="G45" s="1102" t="s">
        <v>701</v>
      </c>
      <c r="H45" s="697">
        <v>0.5</v>
      </c>
      <c r="I45" s="1102" t="s">
        <v>702</v>
      </c>
      <c r="J45" s="698">
        <f t="shared" si="0"/>
        <v>0</v>
      </c>
      <c r="K45" s="3" t="s">
        <v>1323</v>
      </c>
    </row>
    <row r="46" spans="2:13" s="4" customFormat="1" ht="15" customHeight="1">
      <c r="B46" s="131"/>
      <c r="C46" s="1100"/>
      <c r="D46" s="823" t="s">
        <v>742</v>
      </c>
      <c r="E46" s="824" t="s">
        <v>145</v>
      </c>
      <c r="F46" s="696"/>
      <c r="G46" s="1102" t="s">
        <v>701</v>
      </c>
      <c r="H46" s="1112">
        <v>0.5</v>
      </c>
      <c r="I46" s="827" t="s">
        <v>702</v>
      </c>
      <c r="J46" s="828">
        <f t="shared" si="0"/>
        <v>0</v>
      </c>
      <c r="K46" s="3" t="s">
        <v>1328</v>
      </c>
    </row>
    <row r="47" spans="2:13" s="4" customFormat="1" ht="15" customHeight="1">
      <c r="B47" s="821">
        <f>B45+1</f>
        <v>18</v>
      </c>
      <c r="C47" s="822" t="s">
        <v>1330</v>
      </c>
      <c r="D47" s="823" t="s">
        <v>706</v>
      </c>
      <c r="E47" s="824" t="s">
        <v>146</v>
      </c>
      <c r="F47" s="696"/>
      <c r="G47" s="1102" t="s">
        <v>701</v>
      </c>
      <c r="H47" s="697">
        <v>0.5</v>
      </c>
      <c r="I47" s="1102" t="s">
        <v>702</v>
      </c>
      <c r="J47" s="698">
        <f t="shared" si="0"/>
        <v>0</v>
      </c>
      <c r="K47" s="3" t="s">
        <v>1329</v>
      </c>
    </row>
    <row r="48" spans="2:13" s="4" customFormat="1" ht="15" customHeight="1">
      <c r="B48" s="131"/>
      <c r="C48" s="1100"/>
      <c r="D48" s="823" t="s">
        <v>742</v>
      </c>
      <c r="E48" s="824" t="s">
        <v>145</v>
      </c>
      <c r="F48" s="696"/>
      <c r="G48" s="1102" t="s">
        <v>701</v>
      </c>
      <c r="H48" s="1112">
        <v>0.5</v>
      </c>
      <c r="I48" s="827" t="s">
        <v>702</v>
      </c>
      <c r="J48" s="828">
        <f t="shared" si="0"/>
        <v>0</v>
      </c>
      <c r="K48" s="3" t="s">
        <v>1533</v>
      </c>
    </row>
    <row r="49" spans="1:12" s="4" customFormat="1" ht="15" customHeight="1">
      <c r="B49" s="881">
        <f>B47+1</f>
        <v>19</v>
      </c>
      <c r="C49" s="880" t="s">
        <v>1672</v>
      </c>
      <c r="D49" s="1111" t="s">
        <v>706</v>
      </c>
      <c r="E49" s="1037" t="s">
        <v>146</v>
      </c>
      <c r="F49" s="705"/>
      <c r="G49" s="706" t="s">
        <v>701</v>
      </c>
      <c r="H49" s="697">
        <v>0.5</v>
      </c>
      <c r="I49" s="706" t="s">
        <v>702</v>
      </c>
      <c r="J49" s="707">
        <f t="shared" si="0"/>
        <v>0</v>
      </c>
      <c r="K49" s="257" t="s">
        <v>1577</v>
      </c>
    </row>
    <row r="50" spans="1:12" s="4" customFormat="1" ht="15" customHeight="1" thickBot="1">
      <c r="B50" s="708"/>
      <c r="C50" s="1109"/>
      <c r="D50" s="1111" t="s">
        <v>742</v>
      </c>
      <c r="E50" s="1037" t="s">
        <v>145</v>
      </c>
      <c r="F50" s="705"/>
      <c r="G50" s="706" t="s">
        <v>701</v>
      </c>
      <c r="H50" s="1112">
        <v>0.5</v>
      </c>
      <c r="I50" s="896" t="s">
        <v>702</v>
      </c>
      <c r="J50" s="952">
        <f t="shared" si="0"/>
        <v>0</v>
      </c>
      <c r="K50" s="257" t="s">
        <v>843</v>
      </c>
    </row>
    <row r="51" spans="1:12" s="4" customFormat="1" ht="15" customHeight="1">
      <c r="B51" s="106"/>
      <c r="C51" s="107"/>
      <c r="D51" s="106"/>
      <c r="E51" s="106"/>
      <c r="F51" s="93"/>
      <c r="G51" s="1105"/>
      <c r="H51" s="1332" t="s">
        <v>2149</v>
      </c>
      <c r="I51" s="1333"/>
      <c r="J51" s="90"/>
      <c r="K51" s="3"/>
    </row>
    <row r="52" spans="1:12" s="4" customFormat="1" ht="15" customHeight="1" thickBot="1">
      <c r="B52" s="3"/>
      <c r="C52" s="3"/>
      <c r="D52" s="3"/>
      <c r="E52" s="3"/>
      <c r="F52" s="92"/>
      <c r="G52" s="3"/>
      <c r="H52" s="1361" t="s">
        <v>121</v>
      </c>
      <c r="I52" s="1362"/>
      <c r="J52" s="89">
        <f>SUM(J15:J50)</f>
        <v>0</v>
      </c>
      <c r="K52" s="3" t="s">
        <v>2150</v>
      </c>
      <c r="L52" s="4" t="s">
        <v>2151</v>
      </c>
    </row>
    <row r="53" spans="1:12" ht="18.75" customHeight="1">
      <c r="J53" s="128"/>
    </row>
    <row r="54" spans="1:12" ht="18.75" customHeight="1">
      <c r="A54" s="99" t="s">
        <v>2152</v>
      </c>
      <c r="B54" s="4" t="s">
        <v>284</v>
      </c>
    </row>
    <row r="55" spans="1:12" ht="11.25" customHeight="1">
      <c r="A55" s="104"/>
    </row>
    <row r="56" spans="1:12" ht="15" customHeight="1">
      <c r="A56" s="104"/>
      <c r="B56" s="1355" t="s">
        <v>2153</v>
      </c>
      <c r="C56" s="1355"/>
      <c r="D56" s="1355"/>
      <c r="E56" s="1355"/>
    </row>
    <row r="57" spans="1:12" s="4" customFormat="1" ht="15" customHeight="1" thickBot="1">
      <c r="A57" s="99"/>
      <c r="B57" s="1355"/>
      <c r="C57" s="1355"/>
      <c r="D57" s="1355"/>
      <c r="E57" s="1355"/>
      <c r="F57" s="105"/>
      <c r="H57" s="4" t="s">
        <v>166</v>
      </c>
      <c r="J57" s="105"/>
    </row>
    <row r="58" spans="1:12" s="4" customFormat="1" ht="18.75" customHeight="1" thickBot="1">
      <c r="A58" s="99"/>
      <c r="B58" s="1355"/>
      <c r="C58" s="1355"/>
      <c r="D58" s="1355"/>
      <c r="E58" s="1355"/>
      <c r="F58" s="691"/>
      <c r="G58" s="1106" t="s">
        <v>2151</v>
      </c>
      <c r="H58" s="651">
        <v>0.3</v>
      </c>
      <c r="I58" s="1106" t="s">
        <v>2154</v>
      </c>
      <c r="J58" s="100">
        <f>ROUND(F58*H58,0)</f>
        <v>0</v>
      </c>
      <c r="K58" s="3" t="s">
        <v>2155</v>
      </c>
      <c r="L58" s="4" t="s">
        <v>2151</v>
      </c>
    </row>
    <row r="59" spans="1:12" ht="15" customHeight="1">
      <c r="A59" s="104"/>
      <c r="J59" s="95" t="s">
        <v>186</v>
      </c>
    </row>
    <row r="60" spans="1:12" ht="7.5" customHeight="1">
      <c r="A60" s="104"/>
    </row>
    <row r="61" spans="1:12" ht="18.75" customHeight="1">
      <c r="A61" s="99" t="s">
        <v>2156</v>
      </c>
      <c r="B61" s="4" t="s">
        <v>284</v>
      </c>
    </row>
    <row r="62" spans="1:12" ht="11.25" customHeight="1">
      <c r="A62" s="104"/>
    </row>
    <row r="63" spans="1:12" ht="18.75" customHeight="1">
      <c r="A63" s="104"/>
      <c r="B63" s="1371" t="s">
        <v>143</v>
      </c>
      <c r="C63" s="1372"/>
      <c r="D63" s="1371" t="s">
        <v>142</v>
      </c>
      <c r="E63" s="1372"/>
      <c r="F63" s="843" t="s">
        <v>141</v>
      </c>
      <c r="G63" s="827"/>
      <c r="H63" s="827" t="s">
        <v>140</v>
      </c>
      <c r="I63" s="827"/>
      <c r="J63" s="843" t="s">
        <v>91</v>
      </c>
      <c r="K63" s="3"/>
    </row>
    <row r="64" spans="1:12" ht="15" customHeight="1">
      <c r="A64" s="104"/>
      <c r="B64" s="1107"/>
      <c r="C64" s="1103"/>
      <c r="D64" s="1099"/>
      <c r="E64" s="1100"/>
      <c r="F64" s="1110"/>
      <c r="G64" s="1101"/>
      <c r="H64" s="1101"/>
      <c r="I64" s="1101"/>
      <c r="J64" s="120" t="s">
        <v>2157</v>
      </c>
      <c r="K64" s="3"/>
    </row>
    <row r="65" spans="2:13" s="4" customFormat="1" ht="15" customHeight="1">
      <c r="B65" s="821">
        <v>1</v>
      </c>
      <c r="C65" s="822" t="s">
        <v>131</v>
      </c>
      <c r="D65" s="823" t="s">
        <v>2158</v>
      </c>
      <c r="E65" s="824" t="s">
        <v>146</v>
      </c>
      <c r="F65" s="696"/>
      <c r="G65" s="1102" t="s">
        <v>2151</v>
      </c>
      <c r="H65" s="712">
        <v>3.7999999999999999E-2</v>
      </c>
      <c r="I65" s="1102" t="s">
        <v>2154</v>
      </c>
      <c r="J65" s="698">
        <f t="shared" ref="J65:J98" si="1">ROUND(F65*H65,0)</f>
        <v>0</v>
      </c>
      <c r="K65" s="3" t="s">
        <v>283</v>
      </c>
      <c r="M65" s="2"/>
    </row>
    <row r="66" spans="2:13" s="4" customFormat="1" ht="15" customHeight="1">
      <c r="B66" s="131"/>
      <c r="C66" s="1100"/>
      <c r="D66" s="823" t="s">
        <v>2159</v>
      </c>
      <c r="E66" s="824" t="s">
        <v>145</v>
      </c>
      <c r="F66" s="696"/>
      <c r="G66" s="1102" t="s">
        <v>2151</v>
      </c>
      <c r="H66" s="943">
        <v>3.5000000000000003E-2</v>
      </c>
      <c r="I66" s="827" t="s">
        <v>2154</v>
      </c>
      <c r="J66" s="828">
        <f t="shared" si="1"/>
        <v>0</v>
      </c>
      <c r="K66" s="3" t="s">
        <v>282</v>
      </c>
      <c r="M66" s="2"/>
    </row>
    <row r="67" spans="2:13" s="4" customFormat="1" ht="15" customHeight="1">
      <c r="B67" s="821">
        <v>2</v>
      </c>
      <c r="C67" s="822" t="s">
        <v>130</v>
      </c>
      <c r="D67" s="823" t="s">
        <v>2158</v>
      </c>
      <c r="E67" s="824" t="s">
        <v>146</v>
      </c>
      <c r="F67" s="696"/>
      <c r="G67" s="1102" t="s">
        <v>2151</v>
      </c>
      <c r="H67" s="712">
        <v>5.7000000000000002E-2</v>
      </c>
      <c r="I67" s="1102" t="s">
        <v>2154</v>
      </c>
      <c r="J67" s="698">
        <f t="shared" si="1"/>
        <v>0</v>
      </c>
      <c r="K67" s="3" t="s">
        <v>281</v>
      </c>
      <c r="M67" s="2"/>
    </row>
    <row r="68" spans="2:13" s="4" customFormat="1" ht="15" customHeight="1">
      <c r="B68" s="131"/>
      <c r="C68" s="1100"/>
      <c r="D68" s="823" t="s">
        <v>2159</v>
      </c>
      <c r="E68" s="824" t="s">
        <v>145</v>
      </c>
      <c r="F68" s="696"/>
      <c r="G68" s="1102" t="s">
        <v>2151</v>
      </c>
      <c r="H68" s="943">
        <v>5.8999999999999997E-2</v>
      </c>
      <c r="I68" s="827" t="s">
        <v>2154</v>
      </c>
      <c r="J68" s="828">
        <f t="shared" si="1"/>
        <v>0</v>
      </c>
      <c r="K68" s="3" t="s">
        <v>280</v>
      </c>
      <c r="M68" s="2"/>
    </row>
    <row r="69" spans="2:13" s="4" customFormat="1" ht="15" customHeight="1">
      <c r="B69" s="821">
        <v>3</v>
      </c>
      <c r="C69" s="822" t="s">
        <v>129</v>
      </c>
      <c r="D69" s="1111" t="s">
        <v>2158</v>
      </c>
      <c r="E69" s="1037" t="s">
        <v>146</v>
      </c>
      <c r="F69" s="696"/>
      <c r="G69" s="1102" t="s">
        <v>2151</v>
      </c>
      <c r="H69" s="712">
        <v>0.124</v>
      </c>
      <c r="I69" s="1102" t="s">
        <v>2154</v>
      </c>
      <c r="J69" s="698">
        <f t="shared" si="1"/>
        <v>0</v>
      </c>
      <c r="K69" s="3" t="s">
        <v>277</v>
      </c>
      <c r="M69" s="2"/>
    </row>
    <row r="70" spans="2:13" s="4" customFormat="1" ht="15" customHeight="1">
      <c r="B70" s="131"/>
      <c r="C70" s="1100"/>
      <c r="D70" s="1111" t="s">
        <v>2159</v>
      </c>
      <c r="E70" s="1037" t="s">
        <v>145</v>
      </c>
      <c r="F70" s="696"/>
      <c r="G70" s="1102" t="s">
        <v>2151</v>
      </c>
      <c r="H70" s="712">
        <v>0.124</v>
      </c>
      <c r="I70" s="827" t="s">
        <v>2154</v>
      </c>
      <c r="J70" s="828">
        <f>ROUND(F70*H70,0)</f>
        <v>0</v>
      </c>
      <c r="K70" s="257" t="s">
        <v>276</v>
      </c>
      <c r="M70" s="2"/>
    </row>
    <row r="71" spans="2:13" s="4" customFormat="1" ht="15" customHeight="1">
      <c r="B71" s="821">
        <v>4</v>
      </c>
      <c r="C71" s="822" t="s">
        <v>128</v>
      </c>
      <c r="D71" s="1338"/>
      <c r="E71" s="1339"/>
      <c r="F71" s="696"/>
      <c r="G71" s="1102" t="s">
        <v>2151</v>
      </c>
      <c r="H71" s="712">
        <v>0.16</v>
      </c>
      <c r="I71" s="1102" t="s">
        <v>2154</v>
      </c>
      <c r="J71" s="698">
        <f t="shared" si="1"/>
        <v>0</v>
      </c>
      <c r="K71" s="257" t="s">
        <v>278</v>
      </c>
      <c r="M71" s="2"/>
    </row>
    <row r="72" spans="2:13" s="4" customFormat="1" ht="15" customHeight="1">
      <c r="B72" s="821">
        <v>5</v>
      </c>
      <c r="C72" s="822" t="s">
        <v>127</v>
      </c>
      <c r="D72" s="1338"/>
      <c r="E72" s="1339"/>
      <c r="F72" s="696"/>
      <c r="G72" s="1102" t="s">
        <v>2151</v>
      </c>
      <c r="H72" s="712">
        <v>0.188</v>
      </c>
      <c r="I72" s="1102" t="s">
        <v>2154</v>
      </c>
      <c r="J72" s="698">
        <f t="shared" si="1"/>
        <v>0</v>
      </c>
      <c r="K72" s="257" t="s">
        <v>275</v>
      </c>
      <c r="M72" s="2"/>
    </row>
    <row r="73" spans="2:13" s="4" customFormat="1" ht="15" customHeight="1">
      <c r="B73" s="821">
        <v>6</v>
      </c>
      <c r="C73" s="822" t="s">
        <v>126</v>
      </c>
      <c r="D73" s="823" t="s">
        <v>2158</v>
      </c>
      <c r="E73" s="824" t="s">
        <v>146</v>
      </c>
      <c r="F73" s="696"/>
      <c r="G73" s="1102" t="s">
        <v>2151</v>
      </c>
      <c r="H73" s="943">
        <v>0.26300000000000001</v>
      </c>
      <c r="I73" s="1102" t="s">
        <v>2154</v>
      </c>
      <c r="J73" s="698">
        <f t="shared" si="1"/>
        <v>0</v>
      </c>
      <c r="K73" s="257" t="s">
        <v>274</v>
      </c>
      <c r="M73" s="2"/>
    </row>
    <row r="74" spans="2:13" s="4" customFormat="1" ht="15" customHeight="1">
      <c r="B74" s="131"/>
      <c r="C74" s="1100"/>
      <c r="D74" s="823" t="s">
        <v>2159</v>
      </c>
      <c r="E74" s="824" t="s">
        <v>145</v>
      </c>
      <c r="F74" s="696"/>
      <c r="G74" s="1102" t="s">
        <v>2151</v>
      </c>
      <c r="H74" s="712">
        <v>0.16800000000000001</v>
      </c>
      <c r="I74" s="827" t="s">
        <v>2154</v>
      </c>
      <c r="J74" s="828">
        <f t="shared" si="1"/>
        <v>0</v>
      </c>
      <c r="K74" s="257" t="s">
        <v>273</v>
      </c>
      <c r="M74" s="2"/>
    </row>
    <row r="75" spans="2:13" s="4" customFormat="1" ht="15" customHeight="1">
      <c r="B75" s="821">
        <v>7</v>
      </c>
      <c r="C75" s="822" t="s">
        <v>125</v>
      </c>
      <c r="D75" s="823" t="s">
        <v>2158</v>
      </c>
      <c r="E75" s="824" t="s">
        <v>146</v>
      </c>
      <c r="F75" s="696"/>
      <c r="G75" s="1102" t="s">
        <v>2151</v>
      </c>
      <c r="H75" s="943">
        <v>0.30199999999999999</v>
      </c>
      <c r="I75" s="1102" t="s">
        <v>2154</v>
      </c>
      <c r="J75" s="698">
        <f t="shared" si="1"/>
        <v>0</v>
      </c>
      <c r="K75" s="257" t="s">
        <v>272</v>
      </c>
      <c r="M75" s="2"/>
    </row>
    <row r="76" spans="2:13" s="4" customFormat="1" ht="15" customHeight="1">
      <c r="B76" s="131"/>
      <c r="C76" s="1100"/>
      <c r="D76" s="823" t="s">
        <v>2159</v>
      </c>
      <c r="E76" s="824" t="s">
        <v>145</v>
      </c>
      <c r="F76" s="696"/>
      <c r="G76" s="1102" t="s">
        <v>2151</v>
      </c>
      <c r="H76" s="712">
        <v>0.17799999999999999</v>
      </c>
      <c r="I76" s="827" t="s">
        <v>2154</v>
      </c>
      <c r="J76" s="828">
        <f t="shared" si="1"/>
        <v>0</v>
      </c>
      <c r="K76" s="257" t="s">
        <v>271</v>
      </c>
      <c r="M76" s="2"/>
    </row>
    <row r="77" spans="2:13" s="4" customFormat="1" ht="15" customHeight="1">
      <c r="B77" s="821">
        <v>8</v>
      </c>
      <c r="C77" s="822" t="s">
        <v>124</v>
      </c>
      <c r="D77" s="823" t="s">
        <v>2158</v>
      </c>
      <c r="E77" s="824" t="s">
        <v>146</v>
      </c>
      <c r="F77" s="696"/>
      <c r="G77" s="1102" t="s">
        <v>2151</v>
      </c>
      <c r="H77" s="943">
        <v>0.32400000000000001</v>
      </c>
      <c r="I77" s="1102" t="s">
        <v>2154</v>
      </c>
      <c r="J77" s="698">
        <f t="shared" si="1"/>
        <v>0</v>
      </c>
      <c r="K77" s="257" t="s">
        <v>270</v>
      </c>
      <c r="M77" s="2"/>
    </row>
    <row r="78" spans="2:13" s="4" customFormat="1" ht="15" customHeight="1">
      <c r="B78" s="131"/>
      <c r="C78" s="1100"/>
      <c r="D78" s="823" t="s">
        <v>2159</v>
      </c>
      <c r="E78" s="824" t="s">
        <v>145</v>
      </c>
      <c r="F78" s="696"/>
      <c r="G78" s="1102" t="s">
        <v>2151</v>
      </c>
      <c r="H78" s="712">
        <v>0.215</v>
      </c>
      <c r="I78" s="827" t="s">
        <v>2154</v>
      </c>
      <c r="J78" s="828">
        <f t="shared" si="1"/>
        <v>0</v>
      </c>
      <c r="K78" s="257" t="s">
        <v>269</v>
      </c>
      <c r="M78" s="2"/>
    </row>
    <row r="79" spans="2:13" s="4" customFormat="1" ht="15" customHeight="1">
      <c r="B79" s="821">
        <v>9</v>
      </c>
      <c r="C79" s="822" t="s">
        <v>123</v>
      </c>
      <c r="D79" s="823" t="s">
        <v>2158</v>
      </c>
      <c r="E79" s="824" t="s">
        <v>146</v>
      </c>
      <c r="F79" s="696"/>
      <c r="G79" s="1102" t="s">
        <v>2151</v>
      </c>
      <c r="H79" s="943">
        <v>0.33800000000000002</v>
      </c>
      <c r="I79" s="1102" t="s">
        <v>2154</v>
      </c>
      <c r="J79" s="698">
        <f t="shared" si="1"/>
        <v>0</v>
      </c>
      <c r="K79" s="257" t="s">
        <v>268</v>
      </c>
      <c r="M79" s="2"/>
    </row>
    <row r="80" spans="2:13" s="4" customFormat="1" ht="15" customHeight="1">
      <c r="B80" s="131"/>
      <c r="C80" s="1100"/>
      <c r="D80" s="823" t="s">
        <v>2159</v>
      </c>
      <c r="E80" s="824" t="s">
        <v>145</v>
      </c>
      <c r="F80" s="696"/>
      <c r="G80" s="1102" t="s">
        <v>2151</v>
      </c>
      <c r="H80" s="712">
        <v>0.30199999999999999</v>
      </c>
      <c r="I80" s="827" t="s">
        <v>2154</v>
      </c>
      <c r="J80" s="828">
        <f t="shared" si="1"/>
        <v>0</v>
      </c>
      <c r="K80" s="257" t="s">
        <v>2160</v>
      </c>
      <c r="M80" s="2"/>
    </row>
    <row r="81" spans="2:13" s="4" customFormat="1" ht="15" customHeight="1">
      <c r="B81" s="821">
        <v>10</v>
      </c>
      <c r="C81" s="822" t="s">
        <v>498</v>
      </c>
      <c r="D81" s="823" t="s">
        <v>2158</v>
      </c>
      <c r="E81" s="824" t="s">
        <v>146</v>
      </c>
      <c r="F81" s="696"/>
      <c r="G81" s="1102" t="s">
        <v>2151</v>
      </c>
      <c r="H81" s="943">
        <v>0.35899999999999999</v>
      </c>
      <c r="I81" s="1102" t="s">
        <v>2154</v>
      </c>
      <c r="J81" s="698">
        <f t="shared" si="1"/>
        <v>0</v>
      </c>
      <c r="K81" s="257" t="s">
        <v>2161</v>
      </c>
      <c r="M81" s="2"/>
    </row>
    <row r="82" spans="2:13" s="4" customFormat="1" ht="15" customHeight="1">
      <c r="B82" s="131"/>
      <c r="C82" s="1100"/>
      <c r="D82" s="823" t="s">
        <v>2159</v>
      </c>
      <c r="E82" s="824" t="s">
        <v>145</v>
      </c>
      <c r="F82" s="696"/>
      <c r="G82" s="1102" t="s">
        <v>2151</v>
      </c>
      <c r="H82" s="712">
        <v>0.33100000000000002</v>
      </c>
      <c r="I82" s="827" t="s">
        <v>2154</v>
      </c>
      <c r="J82" s="828">
        <f t="shared" si="1"/>
        <v>0</v>
      </c>
      <c r="K82" s="257" t="s">
        <v>2162</v>
      </c>
      <c r="M82" s="2"/>
    </row>
    <row r="83" spans="2:13" s="4" customFormat="1" ht="15" customHeight="1">
      <c r="B83" s="821">
        <v>11</v>
      </c>
      <c r="C83" s="822" t="s">
        <v>535</v>
      </c>
      <c r="D83" s="823" t="s">
        <v>2158</v>
      </c>
      <c r="E83" s="824" t="s">
        <v>146</v>
      </c>
      <c r="F83" s="696"/>
      <c r="G83" s="1102" t="s">
        <v>2151</v>
      </c>
      <c r="H83" s="943">
        <v>0.38200000000000001</v>
      </c>
      <c r="I83" s="1102" t="s">
        <v>2154</v>
      </c>
      <c r="J83" s="698">
        <f t="shared" si="1"/>
        <v>0</v>
      </c>
      <c r="K83" s="257" t="s">
        <v>2163</v>
      </c>
      <c r="M83" s="2"/>
    </row>
    <row r="84" spans="2:13" s="4" customFormat="1" ht="15" customHeight="1">
      <c r="B84" s="131"/>
      <c r="C84" s="1100"/>
      <c r="D84" s="823" t="s">
        <v>2159</v>
      </c>
      <c r="E84" s="824" t="s">
        <v>145</v>
      </c>
      <c r="F84" s="696"/>
      <c r="G84" s="1102" t="s">
        <v>2151</v>
      </c>
      <c r="H84" s="712">
        <v>0.35899999999999999</v>
      </c>
      <c r="I84" s="827" t="s">
        <v>2154</v>
      </c>
      <c r="J84" s="828">
        <f t="shared" si="1"/>
        <v>0</v>
      </c>
      <c r="K84" s="257" t="s">
        <v>2164</v>
      </c>
      <c r="M84" s="2"/>
    </row>
    <row r="85" spans="2:13" s="4" customFormat="1" ht="15" customHeight="1">
      <c r="B85" s="821">
        <v>12</v>
      </c>
      <c r="C85" s="822" t="s">
        <v>653</v>
      </c>
      <c r="D85" s="823" t="s">
        <v>2158</v>
      </c>
      <c r="E85" s="824" t="s">
        <v>146</v>
      </c>
      <c r="F85" s="696"/>
      <c r="G85" s="1102" t="s">
        <v>2151</v>
      </c>
      <c r="H85" s="943">
        <v>0.40799999999999997</v>
      </c>
      <c r="I85" s="1102" t="s">
        <v>2154</v>
      </c>
      <c r="J85" s="698">
        <f t="shared" si="1"/>
        <v>0</v>
      </c>
      <c r="K85" s="257" t="s">
        <v>2165</v>
      </c>
      <c r="M85" s="2"/>
    </row>
    <row r="86" spans="2:13" s="4" customFormat="1" ht="15" customHeight="1">
      <c r="B86" s="131"/>
      <c r="C86" s="1100"/>
      <c r="D86" s="823" t="s">
        <v>2159</v>
      </c>
      <c r="E86" s="824" t="s">
        <v>145</v>
      </c>
      <c r="F86" s="696"/>
      <c r="G86" s="1102" t="s">
        <v>2151</v>
      </c>
      <c r="H86" s="712">
        <v>0.38600000000000001</v>
      </c>
      <c r="I86" s="827" t="s">
        <v>2154</v>
      </c>
      <c r="J86" s="828">
        <f t="shared" si="1"/>
        <v>0</v>
      </c>
      <c r="K86" s="257" t="s">
        <v>2166</v>
      </c>
      <c r="M86" s="2"/>
    </row>
    <row r="87" spans="2:13" s="4" customFormat="1" ht="15" customHeight="1">
      <c r="B87" s="821">
        <v>13</v>
      </c>
      <c r="C87" s="822" t="s">
        <v>784</v>
      </c>
      <c r="D87" s="823" t="s">
        <v>2158</v>
      </c>
      <c r="E87" s="824" t="s">
        <v>146</v>
      </c>
      <c r="F87" s="696"/>
      <c r="G87" s="1102" t="s">
        <v>2151</v>
      </c>
      <c r="H87" s="943">
        <v>0.43099999999999999</v>
      </c>
      <c r="I87" s="1102" t="s">
        <v>2154</v>
      </c>
      <c r="J87" s="698">
        <f t="shared" si="1"/>
        <v>0</v>
      </c>
      <c r="K87" s="257" t="s">
        <v>2167</v>
      </c>
      <c r="M87" s="2"/>
    </row>
    <row r="88" spans="2:13" s="4" customFormat="1" ht="15" customHeight="1">
      <c r="B88" s="131"/>
      <c r="C88" s="1100"/>
      <c r="D88" s="823" t="s">
        <v>2159</v>
      </c>
      <c r="E88" s="824" t="s">
        <v>145</v>
      </c>
      <c r="F88" s="696"/>
      <c r="G88" s="1102" t="s">
        <v>2151</v>
      </c>
      <c r="H88" s="712">
        <v>0.41399999999999998</v>
      </c>
      <c r="I88" s="827" t="s">
        <v>2154</v>
      </c>
      <c r="J88" s="828">
        <f t="shared" si="1"/>
        <v>0</v>
      </c>
      <c r="K88" s="257" t="s">
        <v>2168</v>
      </c>
      <c r="M88" s="2"/>
    </row>
    <row r="89" spans="2:13" s="4" customFormat="1" ht="15" customHeight="1">
      <c r="B89" s="821">
        <v>14</v>
      </c>
      <c r="C89" s="822" t="s">
        <v>833</v>
      </c>
      <c r="D89" s="823" t="s">
        <v>2158</v>
      </c>
      <c r="E89" s="824" t="s">
        <v>146</v>
      </c>
      <c r="F89" s="696"/>
      <c r="G89" s="1102" t="s">
        <v>2151</v>
      </c>
      <c r="H89" s="943">
        <v>0.45400000000000001</v>
      </c>
      <c r="I89" s="1102" t="s">
        <v>2154</v>
      </c>
      <c r="J89" s="698">
        <f t="shared" si="1"/>
        <v>0</v>
      </c>
      <c r="K89" s="257" t="s">
        <v>2169</v>
      </c>
      <c r="M89" s="2"/>
    </row>
    <row r="90" spans="2:13" s="4" customFormat="1" ht="15" customHeight="1">
      <c r="B90" s="131"/>
      <c r="C90" s="1100"/>
      <c r="D90" s="823" t="s">
        <v>2159</v>
      </c>
      <c r="E90" s="824" t="s">
        <v>145</v>
      </c>
      <c r="F90" s="696"/>
      <c r="G90" s="1102" t="s">
        <v>2151</v>
      </c>
      <c r="H90" s="712">
        <v>0.443</v>
      </c>
      <c r="I90" s="827" t="s">
        <v>2154</v>
      </c>
      <c r="J90" s="828">
        <f t="shared" si="1"/>
        <v>0</v>
      </c>
      <c r="K90" s="257" t="s">
        <v>2170</v>
      </c>
      <c r="M90" s="2"/>
    </row>
    <row r="91" spans="2:13" s="4" customFormat="1" ht="15" customHeight="1">
      <c r="B91" s="821">
        <v>15</v>
      </c>
      <c r="C91" s="822" t="s">
        <v>961</v>
      </c>
      <c r="D91" s="823" t="s">
        <v>2158</v>
      </c>
      <c r="E91" s="824" t="s">
        <v>146</v>
      </c>
      <c r="F91" s="696"/>
      <c r="G91" s="1102" t="s">
        <v>2151</v>
      </c>
      <c r="H91" s="943">
        <v>0.47699999999999998</v>
      </c>
      <c r="I91" s="1102" t="s">
        <v>2154</v>
      </c>
      <c r="J91" s="698">
        <f t="shared" si="1"/>
        <v>0</v>
      </c>
      <c r="K91" s="257" t="s">
        <v>2171</v>
      </c>
      <c r="M91" s="2"/>
    </row>
    <row r="92" spans="2:13" s="4" customFormat="1" ht="15" customHeight="1">
      <c r="B92" s="131"/>
      <c r="C92" s="1100"/>
      <c r="D92" s="823" t="s">
        <v>2159</v>
      </c>
      <c r="E92" s="824" t="s">
        <v>145</v>
      </c>
      <c r="F92" s="696"/>
      <c r="G92" s="1102" t="s">
        <v>2151</v>
      </c>
      <c r="H92" s="943">
        <v>0.47099999999999997</v>
      </c>
      <c r="I92" s="827" t="s">
        <v>2154</v>
      </c>
      <c r="J92" s="828">
        <f t="shared" si="1"/>
        <v>0</v>
      </c>
      <c r="K92" s="257" t="s">
        <v>2172</v>
      </c>
      <c r="M92" s="2"/>
    </row>
    <row r="93" spans="2:13" s="4" customFormat="1" ht="15" customHeight="1">
      <c r="B93" s="821">
        <v>16</v>
      </c>
      <c r="C93" s="822" t="s">
        <v>1051</v>
      </c>
      <c r="D93" s="823" t="s">
        <v>2158</v>
      </c>
      <c r="E93" s="824" t="s">
        <v>146</v>
      </c>
      <c r="F93" s="696"/>
      <c r="G93" s="1102" t="s">
        <v>2151</v>
      </c>
      <c r="H93" s="712">
        <v>0.5</v>
      </c>
      <c r="I93" s="1102" t="s">
        <v>2154</v>
      </c>
      <c r="J93" s="698">
        <f t="shared" si="1"/>
        <v>0</v>
      </c>
      <c r="K93" s="257" t="s">
        <v>2173</v>
      </c>
      <c r="M93" s="2"/>
    </row>
    <row r="94" spans="2:13" s="4" customFormat="1" ht="15" customHeight="1">
      <c r="B94" s="131"/>
      <c r="C94" s="1100"/>
      <c r="D94" s="823" t="s">
        <v>2159</v>
      </c>
      <c r="E94" s="824" t="s">
        <v>145</v>
      </c>
      <c r="F94" s="696"/>
      <c r="G94" s="1102" t="s">
        <v>2151</v>
      </c>
      <c r="H94" s="943">
        <v>0.5</v>
      </c>
      <c r="I94" s="827" t="s">
        <v>2154</v>
      </c>
      <c r="J94" s="828">
        <f t="shared" si="1"/>
        <v>0</v>
      </c>
      <c r="K94" s="257" t="s">
        <v>2174</v>
      </c>
      <c r="M94" s="2"/>
    </row>
    <row r="95" spans="2:13" s="4" customFormat="1" ht="15" customHeight="1">
      <c r="B95" s="821">
        <v>17</v>
      </c>
      <c r="C95" s="822" t="s">
        <v>1100</v>
      </c>
      <c r="D95" s="823" t="s">
        <v>2158</v>
      </c>
      <c r="E95" s="824" t="s">
        <v>146</v>
      </c>
      <c r="F95" s="696"/>
      <c r="G95" s="1102" t="s">
        <v>2151</v>
      </c>
      <c r="H95" s="697">
        <v>0.5</v>
      </c>
      <c r="I95" s="1102" t="s">
        <v>2154</v>
      </c>
      <c r="J95" s="698">
        <f t="shared" si="1"/>
        <v>0</v>
      </c>
      <c r="K95" s="257" t="s">
        <v>2175</v>
      </c>
      <c r="M95" s="2"/>
    </row>
    <row r="96" spans="2:13" s="4" customFormat="1" ht="15" customHeight="1">
      <c r="B96" s="131"/>
      <c r="C96" s="1100"/>
      <c r="D96" s="823" t="s">
        <v>2159</v>
      </c>
      <c r="E96" s="824" t="s">
        <v>145</v>
      </c>
      <c r="F96" s="696"/>
      <c r="G96" s="1102" t="s">
        <v>2151</v>
      </c>
      <c r="H96" s="1112">
        <v>0.5</v>
      </c>
      <c r="I96" s="827" t="s">
        <v>2154</v>
      </c>
      <c r="J96" s="828">
        <f t="shared" si="1"/>
        <v>0</v>
      </c>
      <c r="K96" s="257" t="s">
        <v>2176</v>
      </c>
      <c r="M96" s="2"/>
    </row>
    <row r="97" spans="1:13" s="4" customFormat="1" ht="15" customHeight="1">
      <c r="B97" s="821">
        <f>B95+1</f>
        <v>18</v>
      </c>
      <c r="C97" s="822" t="s">
        <v>1330</v>
      </c>
      <c r="D97" s="823" t="s">
        <v>2158</v>
      </c>
      <c r="E97" s="824" t="s">
        <v>146</v>
      </c>
      <c r="F97" s="696"/>
      <c r="G97" s="1102" t="s">
        <v>2151</v>
      </c>
      <c r="H97" s="697">
        <v>0.5</v>
      </c>
      <c r="I97" s="1102" t="s">
        <v>2154</v>
      </c>
      <c r="J97" s="698">
        <f t="shared" si="1"/>
        <v>0</v>
      </c>
      <c r="K97" s="257" t="s">
        <v>2177</v>
      </c>
      <c r="M97" s="2"/>
    </row>
    <row r="98" spans="1:13" s="4" customFormat="1" ht="15" customHeight="1">
      <c r="B98" s="131"/>
      <c r="C98" s="1100"/>
      <c r="D98" s="823" t="s">
        <v>2159</v>
      </c>
      <c r="E98" s="824" t="s">
        <v>145</v>
      </c>
      <c r="F98" s="696"/>
      <c r="G98" s="1102" t="s">
        <v>2151</v>
      </c>
      <c r="H98" s="1112">
        <v>0.5</v>
      </c>
      <c r="I98" s="827" t="s">
        <v>2154</v>
      </c>
      <c r="J98" s="828">
        <f t="shared" si="1"/>
        <v>0</v>
      </c>
      <c r="K98" s="257" t="s">
        <v>2178</v>
      </c>
      <c r="M98" s="2"/>
    </row>
    <row r="99" spans="1:13" s="4" customFormat="1" ht="15" customHeight="1">
      <c r="B99" s="881">
        <f>B97+1</f>
        <v>19</v>
      </c>
      <c r="C99" s="880" t="s">
        <v>1672</v>
      </c>
      <c r="D99" s="1111" t="s">
        <v>706</v>
      </c>
      <c r="E99" s="1037" t="s">
        <v>146</v>
      </c>
      <c r="F99" s="705"/>
      <c r="G99" s="706" t="s">
        <v>701</v>
      </c>
      <c r="H99" s="697">
        <v>0.5</v>
      </c>
      <c r="I99" s="706" t="s">
        <v>702</v>
      </c>
      <c r="J99" s="707">
        <f>ROUND(F99*H99,0)</f>
        <v>0</v>
      </c>
      <c r="K99" s="257" t="s">
        <v>1577</v>
      </c>
      <c r="M99" s="2"/>
    </row>
    <row r="100" spans="1:13" s="4" customFormat="1" ht="15" customHeight="1" thickBot="1">
      <c r="B100" s="708"/>
      <c r="C100" s="1109"/>
      <c r="D100" s="1111" t="s">
        <v>742</v>
      </c>
      <c r="E100" s="1037" t="s">
        <v>145</v>
      </c>
      <c r="F100" s="705"/>
      <c r="G100" s="706" t="s">
        <v>701</v>
      </c>
      <c r="H100" s="1112">
        <v>0.5</v>
      </c>
      <c r="I100" s="896" t="s">
        <v>702</v>
      </c>
      <c r="J100" s="952">
        <f>ROUND(F100*H100,0)</f>
        <v>0</v>
      </c>
      <c r="K100" s="257" t="s">
        <v>843</v>
      </c>
      <c r="M100" s="2"/>
    </row>
    <row r="101" spans="1:13" s="4" customFormat="1" ht="15" customHeight="1">
      <c r="B101" s="106"/>
      <c r="C101" s="107"/>
      <c r="D101" s="106"/>
      <c r="E101" s="106"/>
      <c r="F101" s="93"/>
      <c r="G101" s="1105"/>
      <c r="H101" s="1332" t="s">
        <v>2149</v>
      </c>
      <c r="I101" s="1333"/>
      <c r="J101" s="90"/>
      <c r="K101" s="3"/>
      <c r="M101" s="2"/>
    </row>
    <row r="102" spans="1:13" s="4" customFormat="1" ht="15" customHeight="1" thickBot="1">
      <c r="B102" s="3"/>
      <c r="C102" s="3"/>
      <c r="D102" s="3"/>
      <c r="E102" s="3"/>
      <c r="F102" s="92"/>
      <c r="G102" s="3"/>
      <c r="H102" s="1361" t="s">
        <v>121</v>
      </c>
      <c r="I102" s="1362"/>
      <c r="J102" s="89">
        <f>SUM(J65:J100)</f>
        <v>0</v>
      </c>
      <c r="K102" s="3" t="s">
        <v>2179</v>
      </c>
      <c r="L102" s="4" t="s">
        <v>2151</v>
      </c>
    </row>
    <row r="103" spans="1:13" s="5" customFormat="1" ht="15" customHeight="1">
      <c r="B103" s="152"/>
      <c r="C103" s="152"/>
      <c r="D103" s="152"/>
      <c r="E103" s="152"/>
      <c r="F103" s="153"/>
      <c r="G103" s="152"/>
      <c r="H103" s="1105"/>
      <c r="I103" s="1105"/>
      <c r="J103" s="93"/>
      <c r="K103" s="152"/>
    </row>
    <row r="104" spans="1:13" ht="18.75" customHeight="1">
      <c r="A104" s="99" t="s">
        <v>2180</v>
      </c>
      <c r="B104" s="4" t="s">
        <v>279</v>
      </c>
    </row>
    <row r="105" spans="1:13" ht="11.25" customHeight="1">
      <c r="A105" s="104"/>
    </row>
    <row r="106" spans="1:13" ht="18.75" customHeight="1">
      <c r="A106" s="104"/>
      <c r="B106" s="1371" t="s">
        <v>190</v>
      </c>
      <c r="C106" s="1372"/>
      <c r="D106" s="1371" t="s">
        <v>142</v>
      </c>
      <c r="E106" s="1372"/>
      <c r="F106" s="843" t="s">
        <v>189</v>
      </c>
      <c r="G106" s="827"/>
      <c r="H106" s="827" t="s">
        <v>140</v>
      </c>
      <c r="I106" s="827"/>
      <c r="J106" s="843" t="s">
        <v>91</v>
      </c>
      <c r="K106" s="3"/>
    </row>
    <row r="107" spans="1:13" ht="15" customHeight="1">
      <c r="A107" s="104"/>
      <c r="B107" s="1107"/>
      <c r="C107" s="1103"/>
      <c r="D107" s="1099"/>
      <c r="E107" s="1100"/>
      <c r="F107" s="1110"/>
      <c r="G107" s="1101"/>
      <c r="H107" s="1101"/>
      <c r="I107" s="1101"/>
      <c r="J107" s="120" t="s">
        <v>2157</v>
      </c>
      <c r="K107" s="3"/>
    </row>
    <row r="108" spans="1:13" s="4" customFormat="1" ht="15" customHeight="1">
      <c r="B108" s="881">
        <v>1</v>
      </c>
      <c r="C108" s="822" t="s">
        <v>132</v>
      </c>
      <c r="D108" s="823" t="s">
        <v>2158</v>
      </c>
      <c r="E108" s="824" t="s">
        <v>146</v>
      </c>
      <c r="F108" s="696"/>
      <c r="G108" s="1102" t="s">
        <v>2151</v>
      </c>
      <c r="H108" s="714">
        <v>2.4E-2</v>
      </c>
      <c r="I108" s="1102" t="s">
        <v>2154</v>
      </c>
      <c r="J108" s="698">
        <f t="shared" ref="J108:J111" si="2">ROUND(F108*H108,0)</f>
        <v>0</v>
      </c>
      <c r="K108" s="257" t="s">
        <v>283</v>
      </c>
    </row>
    <row r="109" spans="1:13" s="4" customFormat="1" ht="15" customHeight="1">
      <c r="B109" s="708"/>
      <c r="C109" s="1100"/>
      <c r="D109" s="823" t="s">
        <v>2159</v>
      </c>
      <c r="E109" s="824" t="s">
        <v>145</v>
      </c>
      <c r="F109" s="696"/>
      <c r="G109" s="1102" t="s">
        <v>2151</v>
      </c>
      <c r="H109" s="953">
        <v>2E-3</v>
      </c>
      <c r="I109" s="827" t="s">
        <v>2154</v>
      </c>
      <c r="J109" s="828">
        <f t="shared" si="2"/>
        <v>0</v>
      </c>
      <c r="K109" s="257" t="s">
        <v>282</v>
      </c>
    </row>
    <row r="110" spans="1:13" s="4" customFormat="1" ht="15" customHeight="1">
      <c r="B110" s="881">
        <v>2</v>
      </c>
      <c r="C110" s="822" t="s">
        <v>131</v>
      </c>
      <c r="D110" s="823" t="s">
        <v>2158</v>
      </c>
      <c r="E110" s="824" t="s">
        <v>146</v>
      </c>
      <c r="F110" s="696"/>
      <c r="G110" s="1102" t="s">
        <v>2151</v>
      </c>
      <c r="H110" s="714">
        <v>3.1E-2</v>
      </c>
      <c r="I110" s="1102" t="s">
        <v>2154</v>
      </c>
      <c r="J110" s="698">
        <f t="shared" si="2"/>
        <v>0</v>
      </c>
      <c r="K110" s="257" t="s">
        <v>281</v>
      </c>
    </row>
    <row r="111" spans="1:13" s="4" customFormat="1" ht="15" customHeight="1" thickBot="1">
      <c r="B111" s="1036">
        <v>3</v>
      </c>
      <c r="C111" s="824" t="s">
        <v>130</v>
      </c>
      <c r="D111" s="823" t="s">
        <v>2158</v>
      </c>
      <c r="E111" s="824" t="s">
        <v>146</v>
      </c>
      <c r="F111" s="696"/>
      <c r="G111" s="1102" t="s">
        <v>2151</v>
      </c>
      <c r="H111" s="714">
        <v>4.8000000000000001E-2</v>
      </c>
      <c r="I111" s="1102" t="s">
        <v>2154</v>
      </c>
      <c r="J111" s="698">
        <f t="shared" si="2"/>
        <v>0</v>
      </c>
      <c r="K111" s="257" t="s">
        <v>280</v>
      </c>
    </row>
    <row r="112" spans="1:13" s="4" customFormat="1" ht="15" customHeight="1">
      <c r="B112" s="765" t="s">
        <v>2181</v>
      </c>
      <c r="C112" s="107"/>
      <c r="D112" s="106"/>
      <c r="E112" s="106"/>
      <c r="F112" s="93"/>
      <c r="G112" s="1105"/>
      <c r="H112" s="1332" t="s">
        <v>2182</v>
      </c>
      <c r="I112" s="1333"/>
      <c r="J112" s="90"/>
      <c r="K112" s="3"/>
    </row>
    <row r="113" spans="1:12" s="4" customFormat="1" ht="15" customHeight="1" thickBot="1">
      <c r="B113" s="257" t="s">
        <v>2183</v>
      </c>
      <c r="C113" s="3"/>
      <c r="D113" s="3"/>
      <c r="E113" s="3"/>
      <c r="F113" s="92"/>
      <c r="G113" s="3"/>
      <c r="H113" s="1361" t="s">
        <v>121</v>
      </c>
      <c r="I113" s="1362"/>
      <c r="J113" s="89">
        <f>SUM(J108:J111)</f>
        <v>0</v>
      </c>
      <c r="K113" s="152" t="s">
        <v>2184</v>
      </c>
      <c r="L113" s="4" t="s">
        <v>2151</v>
      </c>
    </row>
    <row r="114" spans="1:12" s="4" customFormat="1" ht="15" customHeight="1">
      <c r="C114" s="3"/>
      <c r="D114" s="3"/>
      <c r="E114" s="3"/>
      <c r="F114" s="92"/>
      <c r="G114" s="3"/>
      <c r="H114" s="1105"/>
      <c r="I114" s="1105"/>
      <c r="J114" s="93"/>
      <c r="K114" s="152"/>
    </row>
    <row r="115" spans="1:12" s="4" customFormat="1" ht="19.5" customHeight="1">
      <c r="F115" s="105"/>
      <c r="J115" s="105"/>
    </row>
    <row r="116" spans="1:12" ht="18.75" customHeight="1">
      <c r="A116" s="99" t="s">
        <v>2185</v>
      </c>
      <c r="B116" s="143" t="s">
        <v>786</v>
      </c>
    </row>
    <row r="117" spans="1:12" ht="11.25" customHeight="1">
      <c r="A117" s="104"/>
    </row>
    <row r="118" spans="1:12" ht="18.75" customHeight="1">
      <c r="A118" s="104"/>
      <c r="B118" s="1371" t="s">
        <v>143</v>
      </c>
      <c r="C118" s="1372"/>
      <c r="D118" s="1371" t="s">
        <v>142</v>
      </c>
      <c r="E118" s="1372"/>
      <c r="F118" s="843" t="s">
        <v>141</v>
      </c>
      <c r="G118" s="827"/>
      <c r="H118" s="827" t="s">
        <v>140</v>
      </c>
      <c r="I118" s="827"/>
      <c r="J118" s="843" t="s">
        <v>91</v>
      </c>
      <c r="K118" s="3"/>
    </row>
    <row r="119" spans="1:12" ht="15" customHeight="1">
      <c r="A119" s="104"/>
      <c r="B119" s="1107"/>
      <c r="C119" s="1100"/>
      <c r="D119" s="1099"/>
      <c r="E119" s="1100"/>
      <c r="F119" s="1110"/>
      <c r="G119" s="1101"/>
      <c r="H119" s="1101"/>
      <c r="I119" s="1101"/>
      <c r="J119" s="120" t="s">
        <v>2157</v>
      </c>
      <c r="K119" s="3"/>
    </row>
    <row r="120" spans="1:12" s="4" customFormat="1" ht="15" customHeight="1">
      <c r="B120" s="821">
        <v>1</v>
      </c>
      <c r="C120" s="822" t="s">
        <v>132</v>
      </c>
      <c r="D120" s="1111" t="s">
        <v>2158</v>
      </c>
      <c r="E120" s="1037" t="s">
        <v>145</v>
      </c>
      <c r="F120" s="696"/>
      <c r="G120" s="1102" t="s">
        <v>2151</v>
      </c>
      <c r="H120" s="953">
        <v>1.0999999999999999E-2</v>
      </c>
      <c r="I120" s="827" t="s">
        <v>2154</v>
      </c>
      <c r="J120" s="828">
        <f t="shared" ref="J120:J132" si="3">ROUND(F120*H120,0)</f>
        <v>0</v>
      </c>
      <c r="K120" s="257" t="s">
        <v>283</v>
      </c>
    </row>
    <row r="121" spans="1:12" s="4" customFormat="1" ht="15" customHeight="1">
      <c r="B121" s="821">
        <v>2</v>
      </c>
      <c r="C121" s="822" t="s">
        <v>131</v>
      </c>
      <c r="D121" s="823" t="s">
        <v>2158</v>
      </c>
      <c r="E121" s="824" t="s">
        <v>146</v>
      </c>
      <c r="F121" s="696"/>
      <c r="G121" s="1102" t="s">
        <v>2151</v>
      </c>
      <c r="H121" s="714">
        <v>0.02</v>
      </c>
      <c r="I121" s="1102" t="s">
        <v>2154</v>
      </c>
      <c r="J121" s="698">
        <f t="shared" si="3"/>
        <v>0</v>
      </c>
      <c r="K121" s="257" t="s">
        <v>282</v>
      </c>
    </row>
    <row r="122" spans="1:12" s="4" customFormat="1" ht="15" customHeight="1">
      <c r="B122" s="131"/>
      <c r="C122" s="1100"/>
      <c r="D122" s="823" t="s">
        <v>2159</v>
      </c>
      <c r="E122" s="824" t="s">
        <v>145</v>
      </c>
      <c r="F122" s="696"/>
      <c r="G122" s="1102" t="s">
        <v>2151</v>
      </c>
      <c r="H122" s="953">
        <v>2.8000000000000001E-2</v>
      </c>
      <c r="I122" s="827" t="s">
        <v>2154</v>
      </c>
      <c r="J122" s="828">
        <f t="shared" si="3"/>
        <v>0</v>
      </c>
      <c r="K122" s="257" t="s">
        <v>281</v>
      </c>
    </row>
    <row r="123" spans="1:12" s="4" customFormat="1" ht="15" customHeight="1">
      <c r="B123" s="821">
        <v>3</v>
      </c>
      <c r="C123" s="822" t="s">
        <v>130</v>
      </c>
      <c r="D123" s="823" t="s">
        <v>2158</v>
      </c>
      <c r="E123" s="824" t="s">
        <v>146</v>
      </c>
      <c r="F123" s="696"/>
      <c r="G123" s="1102" t="s">
        <v>2151</v>
      </c>
      <c r="H123" s="714">
        <v>1.9E-2</v>
      </c>
      <c r="I123" s="1102" t="s">
        <v>2154</v>
      </c>
      <c r="J123" s="698">
        <f t="shared" si="3"/>
        <v>0</v>
      </c>
      <c r="K123" s="257" t="s">
        <v>280</v>
      </c>
    </row>
    <row r="124" spans="1:12" s="4" customFormat="1" ht="15" customHeight="1">
      <c r="B124" s="131"/>
      <c r="C124" s="1100"/>
      <c r="D124" s="823" t="s">
        <v>2159</v>
      </c>
      <c r="E124" s="824" t="s">
        <v>145</v>
      </c>
      <c r="F124" s="696"/>
      <c r="G124" s="1102" t="s">
        <v>2151</v>
      </c>
      <c r="H124" s="953">
        <v>4.1000000000000002E-2</v>
      </c>
      <c r="I124" s="827" t="s">
        <v>2154</v>
      </c>
      <c r="J124" s="828">
        <f t="shared" si="3"/>
        <v>0</v>
      </c>
      <c r="K124" s="257" t="s">
        <v>277</v>
      </c>
    </row>
    <row r="125" spans="1:12" s="4" customFormat="1" ht="15" customHeight="1">
      <c r="B125" s="821">
        <v>4</v>
      </c>
      <c r="C125" s="822" t="s">
        <v>129</v>
      </c>
      <c r="D125" s="823" t="s">
        <v>2158</v>
      </c>
      <c r="E125" s="824" t="s">
        <v>146</v>
      </c>
      <c r="F125" s="696"/>
      <c r="G125" s="1102" t="s">
        <v>2151</v>
      </c>
      <c r="H125" s="714">
        <v>0.02</v>
      </c>
      <c r="I125" s="1102" t="s">
        <v>2154</v>
      </c>
      <c r="J125" s="698">
        <f t="shared" si="3"/>
        <v>0</v>
      </c>
      <c r="K125" s="257" t="s">
        <v>276</v>
      </c>
    </row>
    <row r="126" spans="1:12" s="4" customFormat="1" ht="15" customHeight="1">
      <c r="B126" s="131"/>
      <c r="C126" s="1100"/>
      <c r="D126" s="823" t="s">
        <v>2159</v>
      </c>
      <c r="E126" s="824" t="s">
        <v>145</v>
      </c>
      <c r="F126" s="696"/>
      <c r="G126" s="1102" t="s">
        <v>2151</v>
      </c>
      <c r="H126" s="953">
        <v>3.4000000000000002E-2</v>
      </c>
      <c r="I126" s="827" t="s">
        <v>2154</v>
      </c>
      <c r="J126" s="828">
        <f t="shared" si="3"/>
        <v>0</v>
      </c>
      <c r="K126" s="257" t="s">
        <v>278</v>
      </c>
    </row>
    <row r="127" spans="1:12" s="4" customFormat="1" ht="15" customHeight="1">
      <c r="B127" s="821">
        <v>5</v>
      </c>
      <c r="C127" s="822" t="s">
        <v>128</v>
      </c>
      <c r="D127" s="1338"/>
      <c r="E127" s="1339"/>
      <c r="F127" s="696"/>
      <c r="G127" s="1102" t="s">
        <v>2151</v>
      </c>
      <c r="H127" s="714">
        <v>1.7999999999999999E-2</v>
      </c>
      <c r="I127" s="1102" t="s">
        <v>2154</v>
      </c>
      <c r="J127" s="698">
        <f t="shared" si="3"/>
        <v>0</v>
      </c>
      <c r="K127" s="257" t="s">
        <v>275</v>
      </c>
    </row>
    <row r="128" spans="1:12" s="4" customFormat="1" ht="15" customHeight="1">
      <c r="B128" s="821">
        <v>6</v>
      </c>
      <c r="C128" s="822" t="s">
        <v>127</v>
      </c>
      <c r="D128" s="1338"/>
      <c r="E128" s="1339"/>
      <c r="F128" s="696"/>
      <c r="G128" s="1102" t="s">
        <v>2151</v>
      </c>
      <c r="H128" s="953">
        <v>2.5999999999999999E-2</v>
      </c>
      <c r="I128" s="1102" t="s">
        <v>2154</v>
      </c>
      <c r="J128" s="698">
        <f t="shared" si="3"/>
        <v>0</v>
      </c>
      <c r="K128" s="257" t="s">
        <v>2186</v>
      </c>
    </row>
    <row r="129" spans="1:13" s="4" customFormat="1" ht="15" customHeight="1">
      <c r="B129" s="821">
        <v>7</v>
      </c>
      <c r="C129" s="822" t="s">
        <v>126</v>
      </c>
      <c r="D129" s="823" t="s">
        <v>2158</v>
      </c>
      <c r="E129" s="824" t="s">
        <v>146</v>
      </c>
      <c r="F129" s="696"/>
      <c r="G129" s="1102" t="s">
        <v>2151</v>
      </c>
      <c r="H129" s="714">
        <v>0.126</v>
      </c>
      <c r="I129" s="1102" t="s">
        <v>2154</v>
      </c>
      <c r="J129" s="698">
        <f t="shared" si="3"/>
        <v>0</v>
      </c>
      <c r="K129" s="257" t="s">
        <v>2187</v>
      </c>
    </row>
    <row r="130" spans="1:13" s="4" customFormat="1" ht="15" customHeight="1">
      <c r="B130" s="131"/>
      <c r="C130" s="1100"/>
      <c r="D130" s="823" t="s">
        <v>2159</v>
      </c>
      <c r="E130" s="824" t="s">
        <v>145</v>
      </c>
      <c r="F130" s="696"/>
      <c r="G130" s="1102" t="s">
        <v>2151</v>
      </c>
      <c r="H130" s="953">
        <v>3.3000000000000002E-2</v>
      </c>
      <c r="I130" s="827" t="s">
        <v>2154</v>
      </c>
      <c r="J130" s="828">
        <f t="shared" si="3"/>
        <v>0</v>
      </c>
      <c r="K130" s="257" t="s">
        <v>2188</v>
      </c>
    </row>
    <row r="131" spans="1:13" s="4" customFormat="1" ht="15" customHeight="1">
      <c r="B131" s="821">
        <v>8</v>
      </c>
      <c r="C131" s="822" t="s">
        <v>125</v>
      </c>
      <c r="D131" s="823" t="s">
        <v>2158</v>
      </c>
      <c r="E131" s="824" t="s">
        <v>146</v>
      </c>
      <c r="F131" s="696"/>
      <c r="G131" s="1102" t="s">
        <v>2151</v>
      </c>
      <c r="H131" s="714">
        <v>0.13300000000000001</v>
      </c>
      <c r="I131" s="1102" t="s">
        <v>2154</v>
      </c>
      <c r="J131" s="698">
        <f t="shared" si="3"/>
        <v>0</v>
      </c>
      <c r="K131" s="257" t="s">
        <v>2189</v>
      </c>
    </row>
    <row r="132" spans="1:13" s="4" customFormat="1" ht="15" customHeight="1" thickBot="1">
      <c r="B132" s="131"/>
      <c r="C132" s="1100"/>
      <c r="D132" s="823" t="s">
        <v>2159</v>
      </c>
      <c r="E132" s="824" t="s">
        <v>145</v>
      </c>
      <c r="F132" s="696"/>
      <c r="G132" s="1102" t="s">
        <v>2151</v>
      </c>
      <c r="H132" s="953">
        <v>0.05</v>
      </c>
      <c r="I132" s="827" t="s">
        <v>2154</v>
      </c>
      <c r="J132" s="828">
        <f t="shared" si="3"/>
        <v>0</v>
      </c>
      <c r="K132" s="257" t="s">
        <v>2190</v>
      </c>
    </row>
    <row r="133" spans="1:13" s="4" customFormat="1" ht="15" customHeight="1">
      <c r="B133" s="106" t="s">
        <v>2191</v>
      </c>
      <c r="C133" s="107"/>
      <c r="D133" s="106"/>
      <c r="E133" s="106"/>
      <c r="F133" s="93"/>
      <c r="G133" s="1105"/>
      <c r="H133" s="1332" t="s">
        <v>2192</v>
      </c>
      <c r="I133" s="1333"/>
      <c r="J133" s="90"/>
      <c r="K133" s="3"/>
    </row>
    <row r="134" spans="1:13" s="4" customFormat="1" ht="15" customHeight="1" thickBot="1">
      <c r="B134" s="3" t="s">
        <v>2193</v>
      </c>
      <c r="C134" s="3"/>
      <c r="D134" s="3"/>
      <c r="E134" s="3"/>
      <c r="F134" s="92"/>
      <c r="G134" s="3"/>
      <c r="H134" s="1361" t="s">
        <v>121</v>
      </c>
      <c r="I134" s="1362"/>
      <c r="J134" s="89">
        <f>SUM(J120:J132)</f>
        <v>0</v>
      </c>
      <c r="K134" s="3" t="s">
        <v>2194</v>
      </c>
      <c r="L134" s="4" t="s">
        <v>2151</v>
      </c>
    </row>
    <row r="135" spans="1:13" s="4" customFormat="1" ht="18.75" customHeight="1">
      <c r="B135" s="3"/>
      <c r="C135" s="3"/>
      <c r="D135" s="3"/>
      <c r="E135" s="3"/>
      <c r="F135" s="92"/>
      <c r="G135" s="91"/>
      <c r="H135" s="1105"/>
      <c r="I135" s="1105"/>
      <c r="J135" s="93"/>
      <c r="K135" s="3"/>
      <c r="L135" s="2"/>
    </row>
    <row r="136" spans="1:13" ht="18.75" customHeight="1">
      <c r="A136" s="436" t="s">
        <v>2195</v>
      </c>
      <c r="B136" s="4" t="s">
        <v>260</v>
      </c>
    </row>
    <row r="137" spans="1:13" ht="11.25" customHeight="1">
      <c r="A137" s="104"/>
    </row>
    <row r="138" spans="1:13" ht="18.75" customHeight="1">
      <c r="A138" s="104"/>
      <c r="B138" s="1371" t="s">
        <v>143</v>
      </c>
      <c r="C138" s="1372"/>
      <c r="D138" s="1371" t="s">
        <v>142</v>
      </c>
      <c r="E138" s="1372"/>
      <c r="F138" s="843" t="s">
        <v>141</v>
      </c>
      <c r="G138" s="827"/>
      <c r="H138" s="827" t="s">
        <v>140</v>
      </c>
      <c r="I138" s="827"/>
      <c r="J138" s="843" t="s">
        <v>91</v>
      </c>
      <c r="K138" s="3"/>
    </row>
    <row r="139" spans="1:13" ht="15" customHeight="1">
      <c r="A139" s="104"/>
      <c r="B139" s="1107"/>
      <c r="C139" s="1103"/>
      <c r="D139" s="1099"/>
      <c r="E139" s="1100"/>
      <c r="F139" s="1110"/>
      <c r="G139" s="1101"/>
      <c r="H139" s="1101"/>
      <c r="I139" s="1101"/>
      <c r="J139" s="120" t="s">
        <v>2157</v>
      </c>
      <c r="K139" s="3"/>
    </row>
    <row r="140" spans="1:13" s="4" customFormat="1" ht="15" customHeight="1">
      <c r="B140" s="821">
        <v>1</v>
      </c>
      <c r="C140" s="822" t="s">
        <v>152</v>
      </c>
      <c r="D140" s="1338"/>
      <c r="E140" s="1339"/>
      <c r="F140" s="696"/>
      <c r="G140" s="1102" t="s">
        <v>2151</v>
      </c>
      <c r="H140" s="953">
        <v>0.09</v>
      </c>
      <c r="I140" s="827" t="s">
        <v>2154</v>
      </c>
      <c r="J140" s="828">
        <f t="shared" ref="J140:J178" si="4">ROUND(F140*H140,0)</f>
        <v>0</v>
      </c>
      <c r="K140" s="3" t="s">
        <v>2196</v>
      </c>
      <c r="M140" s="2"/>
    </row>
    <row r="141" spans="1:13" s="4" customFormat="1" ht="15" customHeight="1">
      <c r="B141" s="821">
        <v>2</v>
      </c>
      <c r="C141" s="822" t="s">
        <v>138</v>
      </c>
      <c r="D141" s="1338"/>
      <c r="E141" s="1339"/>
      <c r="F141" s="696"/>
      <c r="G141" s="1102" t="s">
        <v>2151</v>
      </c>
      <c r="H141" s="714">
        <v>0.13600000000000001</v>
      </c>
      <c r="I141" s="1102" t="s">
        <v>2154</v>
      </c>
      <c r="J141" s="698">
        <f t="shared" si="4"/>
        <v>0</v>
      </c>
      <c r="K141" s="3" t="s">
        <v>2197</v>
      </c>
      <c r="M141" s="2"/>
    </row>
    <row r="142" spans="1:13" s="4" customFormat="1" ht="15" customHeight="1">
      <c r="B142" s="821">
        <v>3</v>
      </c>
      <c r="C142" s="822" t="s">
        <v>147</v>
      </c>
      <c r="D142" s="1338"/>
      <c r="E142" s="1339"/>
      <c r="F142" s="696"/>
      <c r="G142" s="1102" t="s">
        <v>2151</v>
      </c>
      <c r="H142" s="953">
        <v>3.7999999999999999E-2</v>
      </c>
      <c r="I142" s="827" t="s">
        <v>2154</v>
      </c>
      <c r="J142" s="828">
        <f t="shared" si="4"/>
        <v>0</v>
      </c>
      <c r="K142" s="3" t="s">
        <v>2198</v>
      </c>
      <c r="M142" s="2"/>
    </row>
    <row r="143" spans="1:13" s="4" customFormat="1" ht="15" customHeight="1">
      <c r="B143" s="821">
        <v>4</v>
      </c>
      <c r="C143" s="822" t="s">
        <v>136</v>
      </c>
      <c r="D143" s="1338"/>
      <c r="E143" s="1339"/>
      <c r="F143" s="696"/>
      <c r="G143" s="1102" t="s">
        <v>2151</v>
      </c>
      <c r="H143" s="712">
        <v>8.3000000000000004E-2</v>
      </c>
      <c r="I143" s="1102" t="s">
        <v>2154</v>
      </c>
      <c r="J143" s="698">
        <f t="shared" si="4"/>
        <v>0</v>
      </c>
      <c r="K143" s="3" t="s">
        <v>2199</v>
      </c>
      <c r="M143" s="2"/>
    </row>
    <row r="144" spans="1:13" s="4" customFormat="1" ht="15" customHeight="1">
      <c r="B144" s="821">
        <v>5</v>
      </c>
      <c r="C144" s="822" t="s">
        <v>134</v>
      </c>
      <c r="D144" s="1338"/>
      <c r="E144" s="1339"/>
      <c r="F144" s="696"/>
      <c r="G144" s="1102" t="s">
        <v>2151</v>
      </c>
      <c r="H144" s="953">
        <v>0.156</v>
      </c>
      <c r="I144" s="827" t="s">
        <v>2154</v>
      </c>
      <c r="J144" s="828">
        <f t="shared" si="4"/>
        <v>0</v>
      </c>
      <c r="K144" s="3" t="s">
        <v>2200</v>
      </c>
      <c r="M144" s="2"/>
    </row>
    <row r="145" spans="2:13" s="4" customFormat="1" ht="15" customHeight="1">
      <c r="B145" s="821">
        <v>6</v>
      </c>
      <c r="C145" s="822" t="s">
        <v>132</v>
      </c>
      <c r="D145" s="1338"/>
      <c r="E145" s="1339"/>
      <c r="F145" s="696"/>
      <c r="G145" s="1102" t="s">
        <v>2151</v>
      </c>
      <c r="H145" s="714">
        <v>0.14899999999999999</v>
      </c>
      <c r="I145" s="1102" t="s">
        <v>2154</v>
      </c>
      <c r="J145" s="698">
        <f t="shared" si="4"/>
        <v>0</v>
      </c>
      <c r="K145" s="3" t="s">
        <v>2201</v>
      </c>
      <c r="M145" s="2"/>
    </row>
    <row r="146" spans="2:13" s="4" customFormat="1" ht="15" customHeight="1">
      <c r="B146" s="821">
        <v>7</v>
      </c>
      <c r="C146" s="822" t="s">
        <v>131</v>
      </c>
      <c r="D146" s="1338"/>
      <c r="E146" s="1339"/>
      <c r="F146" s="696"/>
      <c r="G146" s="1102" t="s">
        <v>2151</v>
      </c>
      <c r="H146" s="953">
        <v>0.188</v>
      </c>
      <c r="I146" s="827" t="s">
        <v>2154</v>
      </c>
      <c r="J146" s="828">
        <f t="shared" si="4"/>
        <v>0</v>
      </c>
      <c r="K146" s="3" t="s">
        <v>2202</v>
      </c>
      <c r="M146" s="2"/>
    </row>
    <row r="147" spans="2:13" s="4" customFormat="1" ht="15" customHeight="1">
      <c r="B147" s="821">
        <v>8</v>
      </c>
      <c r="C147" s="822" t="s">
        <v>130</v>
      </c>
      <c r="D147" s="1338"/>
      <c r="E147" s="1339"/>
      <c r="F147" s="696"/>
      <c r="G147" s="1102" t="s">
        <v>2151</v>
      </c>
      <c r="H147" s="714">
        <v>7.3999999999999996E-2</v>
      </c>
      <c r="I147" s="1102" t="s">
        <v>2154</v>
      </c>
      <c r="J147" s="698">
        <f t="shared" si="4"/>
        <v>0</v>
      </c>
      <c r="K147" s="3" t="s">
        <v>2203</v>
      </c>
      <c r="M147" s="2"/>
    </row>
    <row r="148" spans="2:13" s="4" customFormat="1" ht="15" customHeight="1">
      <c r="B148" s="821">
        <v>9</v>
      </c>
      <c r="C148" s="822" t="s">
        <v>129</v>
      </c>
      <c r="D148" s="1338"/>
      <c r="E148" s="1339"/>
      <c r="F148" s="696"/>
      <c r="G148" s="1102" t="s">
        <v>2151</v>
      </c>
      <c r="H148" s="953">
        <v>7.8E-2</v>
      </c>
      <c r="I148" s="827" t="s">
        <v>2154</v>
      </c>
      <c r="J148" s="828">
        <f t="shared" si="4"/>
        <v>0</v>
      </c>
      <c r="K148" s="3" t="s">
        <v>2204</v>
      </c>
      <c r="M148" s="2"/>
    </row>
    <row r="149" spans="2:13" s="4" customFormat="1" ht="15" customHeight="1">
      <c r="B149" s="821">
        <v>10</v>
      </c>
      <c r="C149" s="822" t="s">
        <v>128</v>
      </c>
      <c r="D149" s="1338"/>
      <c r="E149" s="1339"/>
      <c r="F149" s="696"/>
      <c r="G149" s="1102" t="s">
        <v>2151</v>
      </c>
      <c r="H149" s="714">
        <v>4.5999999999999999E-2</v>
      </c>
      <c r="I149" s="1102" t="s">
        <v>2154</v>
      </c>
      <c r="J149" s="698">
        <f t="shared" si="4"/>
        <v>0</v>
      </c>
      <c r="K149" s="3" t="s">
        <v>2205</v>
      </c>
      <c r="M149" s="2"/>
    </row>
    <row r="150" spans="2:13" s="4" customFormat="1" ht="15" customHeight="1">
      <c r="B150" s="821">
        <v>11</v>
      </c>
      <c r="C150" s="822" t="s">
        <v>127</v>
      </c>
      <c r="D150" s="1338"/>
      <c r="E150" s="1339"/>
      <c r="F150" s="696"/>
      <c r="G150" s="1102" t="s">
        <v>2151</v>
      </c>
      <c r="H150" s="953">
        <v>6.4000000000000001E-2</v>
      </c>
      <c r="I150" s="827" t="s">
        <v>2154</v>
      </c>
      <c r="J150" s="828">
        <f t="shared" si="4"/>
        <v>0</v>
      </c>
      <c r="K150" s="3" t="s">
        <v>2206</v>
      </c>
      <c r="M150" s="2"/>
    </row>
    <row r="151" spans="2:13" s="4" customFormat="1" ht="15" customHeight="1">
      <c r="B151" s="821">
        <v>12</v>
      </c>
      <c r="C151" s="822" t="s">
        <v>126</v>
      </c>
      <c r="D151" s="823" t="s">
        <v>2158</v>
      </c>
      <c r="E151" s="824" t="s">
        <v>146</v>
      </c>
      <c r="F151" s="696"/>
      <c r="G151" s="1102" t="s">
        <v>2151</v>
      </c>
      <c r="H151" s="714">
        <v>0.315</v>
      </c>
      <c r="I151" s="1102" t="s">
        <v>2154</v>
      </c>
      <c r="J151" s="698">
        <f t="shared" si="4"/>
        <v>0</v>
      </c>
      <c r="K151" s="3" t="s">
        <v>2207</v>
      </c>
      <c r="M151" s="2"/>
    </row>
    <row r="152" spans="2:13" s="4" customFormat="1" ht="15" customHeight="1">
      <c r="B152" s="131"/>
      <c r="C152" s="1100"/>
      <c r="D152" s="823" t="s">
        <v>2159</v>
      </c>
      <c r="E152" s="824" t="s">
        <v>145</v>
      </c>
      <c r="F152" s="696"/>
      <c r="G152" s="1102" t="s">
        <v>2151</v>
      </c>
      <c r="H152" s="953">
        <v>8.3000000000000004E-2</v>
      </c>
      <c r="I152" s="827" t="s">
        <v>2154</v>
      </c>
      <c r="J152" s="828">
        <f t="shared" si="4"/>
        <v>0</v>
      </c>
      <c r="K152" s="3" t="s">
        <v>2208</v>
      </c>
      <c r="M152" s="2"/>
    </row>
    <row r="153" spans="2:13" s="4" customFormat="1" ht="15" customHeight="1">
      <c r="B153" s="821">
        <v>13</v>
      </c>
      <c r="C153" s="822" t="s">
        <v>125</v>
      </c>
      <c r="D153" s="823" t="s">
        <v>2158</v>
      </c>
      <c r="E153" s="824" t="s">
        <v>146</v>
      </c>
      <c r="F153" s="696"/>
      <c r="G153" s="1102" t="s">
        <v>2151</v>
      </c>
      <c r="H153" s="714">
        <v>0.33400000000000002</v>
      </c>
      <c r="I153" s="1102" t="s">
        <v>2154</v>
      </c>
      <c r="J153" s="698">
        <f t="shared" si="4"/>
        <v>0</v>
      </c>
      <c r="K153" s="3" t="s">
        <v>2209</v>
      </c>
      <c r="M153" s="2"/>
    </row>
    <row r="154" spans="2:13" s="4" customFormat="1" ht="15" customHeight="1">
      <c r="B154" s="131"/>
      <c r="C154" s="1100"/>
      <c r="D154" s="823" t="s">
        <v>2159</v>
      </c>
      <c r="E154" s="824" t="s">
        <v>145</v>
      </c>
      <c r="F154" s="696"/>
      <c r="G154" s="1102" t="s">
        <v>2151</v>
      </c>
      <c r="H154" s="953">
        <v>0.125</v>
      </c>
      <c r="I154" s="827" t="s">
        <v>2154</v>
      </c>
      <c r="J154" s="828">
        <f t="shared" si="4"/>
        <v>0</v>
      </c>
      <c r="K154" s="3" t="s">
        <v>2210</v>
      </c>
      <c r="M154" s="2"/>
    </row>
    <row r="155" spans="2:13" s="4" customFormat="1" ht="15" customHeight="1">
      <c r="B155" s="821">
        <v>14</v>
      </c>
      <c r="C155" s="822" t="s">
        <v>124</v>
      </c>
      <c r="D155" s="823" t="s">
        <v>2158</v>
      </c>
      <c r="E155" s="824" t="s">
        <v>146</v>
      </c>
      <c r="F155" s="696"/>
      <c r="G155" s="1102" t="s">
        <v>2151</v>
      </c>
      <c r="H155" s="714">
        <v>0.35199999999999998</v>
      </c>
      <c r="I155" s="1102" t="s">
        <v>2154</v>
      </c>
      <c r="J155" s="698">
        <f t="shared" si="4"/>
        <v>0</v>
      </c>
      <c r="K155" s="3" t="s">
        <v>2160</v>
      </c>
      <c r="M155" s="2"/>
    </row>
    <row r="156" spans="2:13" s="4" customFormat="1" ht="15" customHeight="1">
      <c r="B156" s="131"/>
      <c r="C156" s="1100"/>
      <c r="D156" s="823" t="s">
        <v>2159</v>
      </c>
      <c r="E156" s="824" t="s">
        <v>145</v>
      </c>
      <c r="F156" s="696"/>
      <c r="G156" s="1102" t="s">
        <v>2151</v>
      </c>
      <c r="H156" s="953">
        <v>0.16700000000000001</v>
      </c>
      <c r="I156" s="827" t="s">
        <v>2154</v>
      </c>
      <c r="J156" s="828">
        <f t="shared" si="4"/>
        <v>0</v>
      </c>
      <c r="K156" s="3" t="s">
        <v>2161</v>
      </c>
      <c r="M156" s="2"/>
    </row>
    <row r="157" spans="2:13" s="4" customFormat="1" ht="15" customHeight="1">
      <c r="B157" s="821">
        <v>15</v>
      </c>
      <c r="C157" s="822" t="s">
        <v>123</v>
      </c>
      <c r="D157" s="823" t="s">
        <v>2158</v>
      </c>
      <c r="E157" s="824" t="s">
        <v>146</v>
      </c>
      <c r="F157" s="696"/>
      <c r="G157" s="1102" t="s">
        <v>2151</v>
      </c>
      <c r="H157" s="714">
        <v>0.35499999999999998</v>
      </c>
      <c r="I157" s="1102" t="s">
        <v>2154</v>
      </c>
      <c r="J157" s="698">
        <f t="shared" si="4"/>
        <v>0</v>
      </c>
      <c r="K157" s="3" t="s">
        <v>2162</v>
      </c>
      <c r="M157" s="2"/>
    </row>
    <row r="158" spans="2:13" s="4" customFormat="1" ht="15" customHeight="1">
      <c r="B158" s="131"/>
      <c r="C158" s="1100"/>
      <c r="D158" s="823" t="s">
        <v>2159</v>
      </c>
      <c r="E158" s="824" t="s">
        <v>145</v>
      </c>
      <c r="F158" s="696"/>
      <c r="G158" s="1102" t="s">
        <v>2151</v>
      </c>
      <c r="H158" s="953">
        <v>0.29399999999999998</v>
      </c>
      <c r="I158" s="827" t="s">
        <v>2154</v>
      </c>
      <c r="J158" s="828">
        <f t="shared" si="4"/>
        <v>0</v>
      </c>
      <c r="K158" s="3" t="s">
        <v>2163</v>
      </c>
      <c r="M158" s="2"/>
    </row>
    <row r="159" spans="2:13" s="4" customFormat="1" ht="15" customHeight="1">
      <c r="B159" s="821">
        <v>16</v>
      </c>
      <c r="C159" s="822" t="s">
        <v>498</v>
      </c>
      <c r="D159" s="823" t="s">
        <v>2158</v>
      </c>
      <c r="E159" s="824" t="s">
        <v>146</v>
      </c>
      <c r="F159" s="696"/>
      <c r="G159" s="1102" t="s">
        <v>2151</v>
      </c>
      <c r="H159" s="714">
        <v>0.376</v>
      </c>
      <c r="I159" s="1102" t="s">
        <v>2154</v>
      </c>
      <c r="J159" s="698">
        <f t="shared" si="4"/>
        <v>0</v>
      </c>
      <c r="K159" s="3" t="s">
        <v>2164</v>
      </c>
      <c r="M159" s="2"/>
    </row>
    <row r="160" spans="2:13" s="4" customFormat="1" ht="15" customHeight="1">
      <c r="B160" s="131"/>
      <c r="C160" s="1100"/>
      <c r="D160" s="823" t="s">
        <v>2159</v>
      </c>
      <c r="E160" s="824" t="s">
        <v>145</v>
      </c>
      <c r="F160" s="696"/>
      <c r="G160" s="1102" t="s">
        <v>2151</v>
      </c>
      <c r="H160" s="953">
        <v>0.33300000000000002</v>
      </c>
      <c r="I160" s="827" t="s">
        <v>2154</v>
      </c>
      <c r="J160" s="828">
        <f t="shared" si="4"/>
        <v>0</v>
      </c>
      <c r="K160" s="3" t="s">
        <v>2165</v>
      </c>
      <c r="M160" s="2"/>
    </row>
    <row r="161" spans="2:13" s="4" customFormat="1" ht="15" customHeight="1">
      <c r="B161" s="821">
        <v>17</v>
      </c>
      <c r="C161" s="822" t="s">
        <v>535</v>
      </c>
      <c r="D161" s="823" t="s">
        <v>2158</v>
      </c>
      <c r="E161" s="824" t="s">
        <v>146</v>
      </c>
      <c r="F161" s="696"/>
      <c r="G161" s="1102" t="s">
        <v>2151</v>
      </c>
      <c r="H161" s="714">
        <v>0.39900000000000002</v>
      </c>
      <c r="I161" s="1102" t="s">
        <v>2154</v>
      </c>
      <c r="J161" s="698">
        <f t="shared" si="4"/>
        <v>0</v>
      </c>
      <c r="K161" s="3" t="s">
        <v>2166</v>
      </c>
      <c r="M161" s="2"/>
    </row>
    <row r="162" spans="2:13" s="4" customFormat="1" ht="15" customHeight="1">
      <c r="B162" s="131"/>
      <c r="C162" s="1100"/>
      <c r="D162" s="823" t="s">
        <v>2159</v>
      </c>
      <c r="E162" s="824" t="s">
        <v>145</v>
      </c>
      <c r="F162" s="696"/>
      <c r="G162" s="1102" t="s">
        <v>2151</v>
      </c>
      <c r="H162" s="953">
        <v>0.36399999999999999</v>
      </c>
      <c r="I162" s="827" t="s">
        <v>2154</v>
      </c>
      <c r="J162" s="828">
        <f t="shared" si="4"/>
        <v>0</v>
      </c>
      <c r="K162" s="3" t="s">
        <v>2167</v>
      </c>
      <c r="M162" s="2"/>
    </row>
    <row r="163" spans="2:13" s="4" customFormat="1" ht="15" customHeight="1">
      <c r="B163" s="821">
        <v>18</v>
      </c>
      <c r="C163" s="822" t="s">
        <v>653</v>
      </c>
      <c r="D163" s="823" t="s">
        <v>2158</v>
      </c>
      <c r="E163" s="824" t="s">
        <v>146</v>
      </c>
      <c r="F163" s="696"/>
      <c r="G163" s="1102" t="s">
        <v>2151</v>
      </c>
      <c r="H163" s="714">
        <v>0.41899999999999998</v>
      </c>
      <c r="I163" s="1102" t="s">
        <v>2154</v>
      </c>
      <c r="J163" s="698">
        <f t="shared" si="4"/>
        <v>0</v>
      </c>
      <c r="K163" s="3" t="s">
        <v>2168</v>
      </c>
      <c r="M163" s="2"/>
    </row>
    <row r="164" spans="2:13" s="4" customFormat="1" ht="15" customHeight="1">
      <c r="B164" s="131"/>
      <c r="C164" s="1100"/>
      <c r="D164" s="823" t="s">
        <v>2159</v>
      </c>
      <c r="E164" s="824" t="s">
        <v>145</v>
      </c>
      <c r="F164" s="696"/>
      <c r="G164" s="1102" t="s">
        <v>2151</v>
      </c>
      <c r="H164" s="953">
        <v>0.39</v>
      </c>
      <c r="I164" s="827" t="s">
        <v>2154</v>
      </c>
      <c r="J164" s="828">
        <f t="shared" si="4"/>
        <v>0</v>
      </c>
      <c r="K164" s="3" t="s">
        <v>2169</v>
      </c>
      <c r="M164" s="2"/>
    </row>
    <row r="165" spans="2:13" s="4" customFormat="1" ht="15" customHeight="1">
      <c r="B165" s="821">
        <v>19</v>
      </c>
      <c r="C165" s="822" t="s">
        <v>784</v>
      </c>
      <c r="D165" s="823" t="s">
        <v>2158</v>
      </c>
      <c r="E165" s="824" t="s">
        <v>146</v>
      </c>
      <c r="F165" s="696"/>
      <c r="G165" s="1102" t="s">
        <v>2151</v>
      </c>
      <c r="H165" s="714">
        <v>0.443</v>
      </c>
      <c r="I165" s="1102" t="s">
        <v>2154</v>
      </c>
      <c r="J165" s="698">
        <f t="shared" si="4"/>
        <v>0</v>
      </c>
      <c r="K165" s="3" t="s">
        <v>2170</v>
      </c>
      <c r="M165" s="2"/>
    </row>
    <row r="166" spans="2:13" s="4" customFormat="1" ht="15" customHeight="1">
      <c r="B166" s="131"/>
      <c r="C166" s="1100"/>
      <c r="D166" s="823" t="s">
        <v>2159</v>
      </c>
      <c r="E166" s="824" t="s">
        <v>145</v>
      </c>
      <c r="F166" s="696"/>
      <c r="G166" s="1102" t="s">
        <v>2151</v>
      </c>
      <c r="H166" s="953">
        <v>0.42199999999999999</v>
      </c>
      <c r="I166" s="827" t="s">
        <v>2154</v>
      </c>
      <c r="J166" s="828">
        <f t="shared" si="4"/>
        <v>0</v>
      </c>
      <c r="K166" s="3" t="s">
        <v>2171</v>
      </c>
      <c r="M166" s="2"/>
    </row>
    <row r="167" spans="2:13" s="4" customFormat="1" ht="15" customHeight="1">
      <c r="B167" s="821">
        <v>20</v>
      </c>
      <c r="C167" s="822" t="s">
        <v>833</v>
      </c>
      <c r="D167" s="823" t="s">
        <v>2158</v>
      </c>
      <c r="E167" s="824" t="s">
        <v>146</v>
      </c>
      <c r="F167" s="696"/>
      <c r="G167" s="1102" t="s">
        <v>2151</v>
      </c>
      <c r="H167" s="714">
        <v>0.46600000000000003</v>
      </c>
      <c r="I167" s="1102" t="s">
        <v>2154</v>
      </c>
      <c r="J167" s="698">
        <f t="shared" si="4"/>
        <v>0</v>
      </c>
      <c r="K167" s="3" t="s">
        <v>2172</v>
      </c>
      <c r="M167" s="2"/>
    </row>
    <row r="168" spans="2:13" s="4" customFormat="1" ht="15" customHeight="1">
      <c r="B168" s="131"/>
      <c r="C168" s="1100"/>
      <c r="D168" s="823" t="s">
        <v>2159</v>
      </c>
      <c r="E168" s="824" t="s">
        <v>145</v>
      </c>
      <c r="F168" s="696"/>
      <c r="G168" s="1102" t="s">
        <v>2151</v>
      </c>
      <c r="H168" s="953">
        <v>0.45200000000000001</v>
      </c>
      <c r="I168" s="827" t="s">
        <v>2154</v>
      </c>
      <c r="J168" s="828">
        <f t="shared" si="4"/>
        <v>0</v>
      </c>
      <c r="K168" s="3" t="s">
        <v>2173</v>
      </c>
      <c r="M168" s="2"/>
    </row>
    <row r="169" spans="2:13" s="4" customFormat="1" ht="15" customHeight="1">
      <c r="B169" s="821">
        <v>21</v>
      </c>
      <c r="C169" s="822" t="s">
        <v>961</v>
      </c>
      <c r="D169" s="823" t="s">
        <v>2158</v>
      </c>
      <c r="E169" s="824" t="s">
        <v>146</v>
      </c>
      <c r="F169" s="696"/>
      <c r="G169" s="1102" t="s">
        <v>2151</v>
      </c>
      <c r="H169" s="714">
        <v>0.48299999999999998</v>
      </c>
      <c r="I169" s="1102" t="s">
        <v>2154</v>
      </c>
      <c r="J169" s="698">
        <f t="shared" si="4"/>
        <v>0</v>
      </c>
      <c r="K169" s="3" t="s">
        <v>2174</v>
      </c>
      <c r="M169" s="2"/>
    </row>
    <row r="170" spans="2:13" s="4" customFormat="1" ht="15" customHeight="1">
      <c r="B170" s="131"/>
      <c r="C170" s="1100"/>
      <c r="D170" s="823" t="s">
        <v>2159</v>
      </c>
      <c r="E170" s="824" t="s">
        <v>145</v>
      </c>
      <c r="F170" s="696"/>
      <c r="G170" s="1102" t="s">
        <v>2151</v>
      </c>
      <c r="H170" s="953">
        <v>0.47599999999999998</v>
      </c>
      <c r="I170" s="827" t="s">
        <v>2154</v>
      </c>
      <c r="J170" s="828">
        <f t="shared" si="4"/>
        <v>0</v>
      </c>
      <c r="K170" s="3" t="s">
        <v>2175</v>
      </c>
      <c r="M170" s="2"/>
    </row>
    <row r="171" spans="2:13" s="4" customFormat="1" ht="15" customHeight="1">
      <c r="B171" s="821">
        <v>22</v>
      </c>
      <c r="C171" s="822" t="s">
        <v>1051</v>
      </c>
      <c r="D171" s="823" t="s">
        <v>2158</v>
      </c>
      <c r="E171" s="824" t="s">
        <v>146</v>
      </c>
      <c r="F171" s="696"/>
      <c r="G171" s="1102" t="s">
        <v>2151</v>
      </c>
      <c r="H171" s="714">
        <v>0.5</v>
      </c>
      <c r="I171" s="1102" t="s">
        <v>2154</v>
      </c>
      <c r="J171" s="698">
        <f t="shared" si="4"/>
        <v>0</v>
      </c>
      <c r="K171" s="3" t="s">
        <v>2176</v>
      </c>
      <c r="M171" s="2"/>
    </row>
    <row r="172" spans="2:13" s="4" customFormat="1" ht="15" customHeight="1">
      <c r="B172" s="131"/>
      <c r="C172" s="1100"/>
      <c r="D172" s="823" t="s">
        <v>2159</v>
      </c>
      <c r="E172" s="824" t="s">
        <v>145</v>
      </c>
      <c r="F172" s="696"/>
      <c r="G172" s="1102" t="s">
        <v>2151</v>
      </c>
      <c r="H172" s="953">
        <v>0.5</v>
      </c>
      <c r="I172" s="827" t="s">
        <v>2154</v>
      </c>
      <c r="J172" s="828">
        <f t="shared" si="4"/>
        <v>0</v>
      </c>
      <c r="K172" s="3" t="s">
        <v>2177</v>
      </c>
      <c r="M172" s="2"/>
    </row>
    <row r="173" spans="2:13" s="4" customFormat="1" ht="15" customHeight="1">
      <c r="B173" s="821">
        <v>23</v>
      </c>
      <c r="C173" s="822" t="s">
        <v>1100</v>
      </c>
      <c r="D173" s="823" t="s">
        <v>2158</v>
      </c>
      <c r="E173" s="824" t="s">
        <v>146</v>
      </c>
      <c r="F173" s="696"/>
      <c r="G173" s="1102" t="s">
        <v>2151</v>
      </c>
      <c r="H173" s="714">
        <v>0.5</v>
      </c>
      <c r="I173" s="1102" t="s">
        <v>2154</v>
      </c>
      <c r="J173" s="698">
        <f t="shared" si="4"/>
        <v>0</v>
      </c>
      <c r="K173" s="3" t="s">
        <v>2178</v>
      </c>
      <c r="M173" s="2"/>
    </row>
    <row r="174" spans="2:13" s="4" customFormat="1" ht="15" customHeight="1">
      <c r="B174" s="131"/>
      <c r="C174" s="1100"/>
      <c r="D174" s="823" t="s">
        <v>2159</v>
      </c>
      <c r="E174" s="824" t="s">
        <v>145</v>
      </c>
      <c r="F174" s="696"/>
      <c r="G174" s="1102" t="s">
        <v>2151</v>
      </c>
      <c r="H174" s="953">
        <v>0.5</v>
      </c>
      <c r="I174" s="827" t="s">
        <v>2154</v>
      </c>
      <c r="J174" s="828">
        <f t="shared" si="4"/>
        <v>0</v>
      </c>
      <c r="K174" s="3" t="s">
        <v>2211</v>
      </c>
      <c r="M174" s="2"/>
    </row>
    <row r="175" spans="2:13" s="4" customFormat="1" ht="15" customHeight="1">
      <c r="B175" s="821">
        <f>B173+1</f>
        <v>24</v>
      </c>
      <c r="C175" s="822" t="s">
        <v>1330</v>
      </c>
      <c r="D175" s="823" t="s">
        <v>706</v>
      </c>
      <c r="E175" s="824" t="s">
        <v>146</v>
      </c>
      <c r="F175" s="696"/>
      <c r="G175" s="1102" t="s">
        <v>701</v>
      </c>
      <c r="H175" s="697">
        <v>0.5</v>
      </c>
      <c r="I175" s="1102" t="s">
        <v>702</v>
      </c>
      <c r="J175" s="698">
        <f t="shared" si="4"/>
        <v>0</v>
      </c>
      <c r="K175" s="3" t="s">
        <v>843</v>
      </c>
      <c r="M175" s="2"/>
    </row>
    <row r="176" spans="2:13" s="4" customFormat="1" ht="15" customHeight="1">
      <c r="B176" s="131"/>
      <c r="C176" s="1100"/>
      <c r="D176" s="823" t="s">
        <v>742</v>
      </c>
      <c r="E176" s="824" t="s">
        <v>145</v>
      </c>
      <c r="F176" s="696"/>
      <c r="G176" s="1102" t="s">
        <v>701</v>
      </c>
      <c r="H176" s="1112">
        <v>0.5</v>
      </c>
      <c r="I176" s="827" t="s">
        <v>702</v>
      </c>
      <c r="J176" s="828">
        <f t="shared" si="4"/>
        <v>0</v>
      </c>
      <c r="K176" s="3" t="s">
        <v>1578</v>
      </c>
      <c r="M176" s="2"/>
    </row>
    <row r="177" spans="1:13" s="4" customFormat="1" ht="15" customHeight="1">
      <c r="B177" s="881">
        <f>B175+1</f>
        <v>25</v>
      </c>
      <c r="C177" s="880" t="s">
        <v>1672</v>
      </c>
      <c r="D177" s="1111" t="s">
        <v>706</v>
      </c>
      <c r="E177" s="1037" t="s">
        <v>146</v>
      </c>
      <c r="F177" s="705"/>
      <c r="G177" s="706" t="s">
        <v>701</v>
      </c>
      <c r="H177" s="697">
        <v>0.5</v>
      </c>
      <c r="I177" s="706" t="s">
        <v>702</v>
      </c>
      <c r="J177" s="707">
        <f t="shared" si="4"/>
        <v>0</v>
      </c>
      <c r="K177" s="257" t="s">
        <v>1888</v>
      </c>
      <c r="M177" s="2"/>
    </row>
    <row r="178" spans="1:13" s="4" customFormat="1" ht="15" customHeight="1" thickBot="1">
      <c r="B178" s="708"/>
      <c r="C178" s="1109"/>
      <c r="D178" s="1111" t="s">
        <v>742</v>
      </c>
      <c r="E178" s="1037" t="s">
        <v>145</v>
      </c>
      <c r="F178" s="705"/>
      <c r="G178" s="706" t="s">
        <v>701</v>
      </c>
      <c r="H178" s="1112">
        <v>0.5</v>
      </c>
      <c r="I178" s="896" t="s">
        <v>702</v>
      </c>
      <c r="J178" s="952">
        <f t="shared" si="4"/>
        <v>0</v>
      </c>
      <c r="K178" s="257" t="s">
        <v>1656</v>
      </c>
      <c r="M178" s="2"/>
    </row>
    <row r="179" spans="1:13" s="4" customFormat="1" ht="15" customHeight="1">
      <c r="B179" s="106"/>
      <c r="C179" s="107"/>
      <c r="D179" s="106"/>
      <c r="E179" s="106"/>
      <c r="F179" s="93"/>
      <c r="G179" s="1105"/>
      <c r="H179" s="1332" t="s">
        <v>2212</v>
      </c>
      <c r="I179" s="1333"/>
      <c r="J179" s="90"/>
      <c r="K179" s="3"/>
    </row>
    <row r="180" spans="1:13" s="4" customFormat="1" ht="15" customHeight="1" thickBot="1">
      <c r="B180" s="3"/>
      <c r="C180" s="3"/>
      <c r="D180" s="3"/>
      <c r="E180" s="3"/>
      <c r="F180" s="92"/>
      <c r="G180" s="3"/>
      <c r="H180" s="1361" t="s">
        <v>121</v>
      </c>
      <c r="I180" s="1362"/>
      <c r="J180" s="89">
        <f>SUM(J140:J178)</f>
        <v>0</v>
      </c>
      <c r="K180" s="3" t="s">
        <v>2213</v>
      </c>
      <c r="L180" s="4" t="s">
        <v>2151</v>
      </c>
    </row>
    <row r="181" spans="1:13" s="4" customFormat="1" ht="18.75" customHeight="1">
      <c r="B181" s="3"/>
      <c r="C181" s="3"/>
      <c r="D181" s="3"/>
      <c r="E181" s="3"/>
      <c r="F181" s="92"/>
      <c r="G181" s="91"/>
      <c r="H181" s="1105"/>
      <c r="I181" s="1105"/>
      <c r="J181" s="93"/>
      <c r="K181" s="3"/>
      <c r="M181" s="436"/>
    </row>
    <row r="182" spans="1:13" ht="18.75" customHeight="1">
      <c r="A182" s="436" t="s">
        <v>2214</v>
      </c>
      <c r="B182" s="4" t="s">
        <v>689</v>
      </c>
    </row>
    <row r="183" spans="1:13" ht="11.25" customHeight="1">
      <c r="A183" s="104"/>
    </row>
    <row r="184" spans="1:13" ht="18.75" customHeight="1">
      <c r="A184" s="104"/>
      <c r="B184" s="1371" t="s">
        <v>170</v>
      </c>
      <c r="C184" s="1372"/>
      <c r="D184" s="1371" t="s">
        <v>142</v>
      </c>
      <c r="E184" s="1372"/>
      <c r="F184" s="843" t="s">
        <v>187</v>
      </c>
      <c r="G184" s="827"/>
      <c r="H184" s="827" t="s">
        <v>140</v>
      </c>
      <c r="I184" s="827"/>
      <c r="J184" s="843" t="s">
        <v>91</v>
      </c>
      <c r="K184" s="3"/>
    </row>
    <row r="185" spans="1:13" ht="15" customHeight="1">
      <c r="A185" s="104"/>
      <c r="B185" s="1107"/>
      <c r="C185" s="1103"/>
      <c r="D185" s="1099"/>
      <c r="E185" s="1100"/>
      <c r="F185" s="1110"/>
      <c r="G185" s="1101"/>
      <c r="H185" s="1101"/>
      <c r="I185" s="1101"/>
      <c r="J185" s="120" t="s">
        <v>2157</v>
      </c>
      <c r="K185" s="3"/>
    </row>
    <row r="186" spans="1:13" s="4" customFormat="1" ht="15" customHeight="1">
      <c r="B186" s="821">
        <v>1</v>
      </c>
      <c r="C186" s="822" t="s">
        <v>127</v>
      </c>
      <c r="D186" s="1338"/>
      <c r="E186" s="1339"/>
      <c r="F186" s="696"/>
      <c r="G186" s="1102" t="s">
        <v>2151</v>
      </c>
      <c r="H186" s="714">
        <v>1.2999999999999999E-2</v>
      </c>
      <c r="I186" s="1102" t="s">
        <v>2154</v>
      </c>
      <c r="J186" s="698">
        <f t="shared" ref="J186:J198" si="5">ROUND(F186*H186,0)</f>
        <v>0</v>
      </c>
      <c r="K186" s="3" t="s">
        <v>283</v>
      </c>
      <c r="M186" s="2"/>
    </row>
    <row r="187" spans="1:13" s="4" customFormat="1" ht="15" customHeight="1">
      <c r="B187" s="821">
        <v>2</v>
      </c>
      <c r="C187" s="822" t="s">
        <v>126</v>
      </c>
      <c r="D187" s="1111" t="s">
        <v>2158</v>
      </c>
      <c r="E187" s="1037" t="s">
        <v>146</v>
      </c>
      <c r="F187" s="696"/>
      <c r="G187" s="1102" t="s">
        <v>2151</v>
      </c>
      <c r="H187" s="714">
        <v>6.3E-2</v>
      </c>
      <c r="I187" s="1102" t="s">
        <v>2154</v>
      </c>
      <c r="J187" s="698">
        <f t="shared" si="5"/>
        <v>0</v>
      </c>
      <c r="K187" s="257" t="s">
        <v>282</v>
      </c>
      <c r="M187" s="2"/>
    </row>
    <row r="188" spans="1:13" s="4" customFormat="1" ht="15" customHeight="1">
      <c r="B188" s="1104"/>
      <c r="C188" s="160"/>
      <c r="D188" s="1111" t="s">
        <v>2159</v>
      </c>
      <c r="E188" s="1037" t="s">
        <v>145</v>
      </c>
      <c r="F188" s="696"/>
      <c r="G188" s="1102" t="s">
        <v>2151</v>
      </c>
      <c r="H188" s="953">
        <v>1.7000000000000001E-2</v>
      </c>
      <c r="I188" s="827" t="s">
        <v>2154</v>
      </c>
      <c r="J188" s="828">
        <f t="shared" si="5"/>
        <v>0</v>
      </c>
      <c r="K188" s="257" t="s">
        <v>281</v>
      </c>
      <c r="M188" s="2"/>
    </row>
    <row r="189" spans="1:13" s="4" customFormat="1" ht="15" customHeight="1">
      <c r="B189" s="821">
        <v>3</v>
      </c>
      <c r="C189" s="822" t="s">
        <v>125</v>
      </c>
      <c r="D189" s="1111" t="s">
        <v>2158</v>
      </c>
      <c r="E189" s="1037" t="s">
        <v>146</v>
      </c>
      <c r="F189" s="696"/>
      <c r="G189" s="1102" t="s">
        <v>2151</v>
      </c>
      <c r="H189" s="953">
        <v>6.7000000000000004E-2</v>
      </c>
      <c r="I189" s="827" t="s">
        <v>2154</v>
      </c>
      <c r="J189" s="828">
        <f t="shared" si="5"/>
        <v>0</v>
      </c>
      <c r="K189" s="257" t="s">
        <v>280</v>
      </c>
      <c r="M189" s="2"/>
    </row>
    <row r="190" spans="1:13" s="4" customFormat="1" ht="15" customHeight="1">
      <c r="B190" s="1104"/>
      <c r="C190" s="160"/>
      <c r="D190" s="1111" t="s">
        <v>2159</v>
      </c>
      <c r="E190" s="1037" t="s">
        <v>145</v>
      </c>
      <c r="F190" s="696"/>
      <c r="G190" s="1102" t="s">
        <v>2151</v>
      </c>
      <c r="H190" s="953">
        <v>2.5000000000000001E-2</v>
      </c>
      <c r="I190" s="827" t="s">
        <v>2154</v>
      </c>
      <c r="J190" s="828">
        <f t="shared" si="5"/>
        <v>0</v>
      </c>
      <c r="K190" s="257" t="s">
        <v>277</v>
      </c>
      <c r="M190" s="2"/>
    </row>
    <row r="191" spans="1:13" s="4" customFormat="1" ht="15" customHeight="1">
      <c r="B191" s="821">
        <v>4</v>
      </c>
      <c r="C191" s="822" t="s">
        <v>124</v>
      </c>
      <c r="D191" s="1111" t="s">
        <v>2158</v>
      </c>
      <c r="E191" s="1037" t="s">
        <v>146</v>
      </c>
      <c r="F191" s="696"/>
      <c r="G191" s="1102" t="s">
        <v>2151</v>
      </c>
      <c r="H191" s="953">
        <v>7.0000000000000007E-2</v>
      </c>
      <c r="I191" s="827" t="s">
        <v>2154</v>
      </c>
      <c r="J191" s="828">
        <f t="shared" si="5"/>
        <v>0</v>
      </c>
      <c r="K191" s="257" t="s">
        <v>276</v>
      </c>
      <c r="M191" s="2"/>
    </row>
    <row r="192" spans="1:13" s="4" customFormat="1" ht="15" customHeight="1">
      <c r="B192" s="1104"/>
      <c r="C192" s="160"/>
      <c r="D192" s="1111" t="s">
        <v>2159</v>
      </c>
      <c r="E192" s="1037" t="s">
        <v>145</v>
      </c>
      <c r="F192" s="696"/>
      <c r="G192" s="1102" t="s">
        <v>2151</v>
      </c>
      <c r="H192" s="953">
        <v>3.3000000000000002E-2</v>
      </c>
      <c r="I192" s="827" t="s">
        <v>2154</v>
      </c>
      <c r="J192" s="828">
        <f t="shared" si="5"/>
        <v>0</v>
      </c>
      <c r="K192" s="257" t="s">
        <v>278</v>
      </c>
      <c r="M192" s="2"/>
    </row>
    <row r="193" spans="1:13" s="4" customFormat="1" ht="15" customHeight="1">
      <c r="B193" s="821">
        <v>5</v>
      </c>
      <c r="C193" s="822" t="s">
        <v>123</v>
      </c>
      <c r="D193" s="1111" t="s">
        <v>2158</v>
      </c>
      <c r="E193" s="1037" t="s">
        <v>146</v>
      </c>
      <c r="F193" s="696"/>
      <c r="G193" s="1102" t="s">
        <v>2151</v>
      </c>
      <c r="H193" s="953">
        <v>7.0999999999999994E-2</v>
      </c>
      <c r="I193" s="827" t="s">
        <v>2154</v>
      </c>
      <c r="J193" s="828">
        <f t="shared" si="5"/>
        <v>0</v>
      </c>
      <c r="K193" s="257" t="s">
        <v>275</v>
      </c>
      <c r="M193" s="2"/>
    </row>
    <row r="194" spans="1:13" s="4" customFormat="1" ht="15" customHeight="1">
      <c r="B194" s="1104"/>
      <c r="C194" s="160"/>
      <c r="D194" s="1111" t="s">
        <v>2159</v>
      </c>
      <c r="E194" s="1037" t="s">
        <v>145</v>
      </c>
      <c r="F194" s="696"/>
      <c r="G194" s="1102" t="s">
        <v>2151</v>
      </c>
      <c r="H194" s="953">
        <v>5.8999999999999997E-2</v>
      </c>
      <c r="I194" s="827" t="s">
        <v>2154</v>
      </c>
      <c r="J194" s="828">
        <f t="shared" si="5"/>
        <v>0</v>
      </c>
      <c r="K194" s="257" t="s">
        <v>274</v>
      </c>
      <c r="M194" s="2"/>
    </row>
    <row r="195" spans="1:13" s="4" customFormat="1" ht="15" customHeight="1">
      <c r="B195" s="821">
        <v>6</v>
      </c>
      <c r="C195" s="822" t="s">
        <v>498</v>
      </c>
      <c r="D195" s="1111" t="s">
        <v>2158</v>
      </c>
      <c r="E195" s="1037" t="s">
        <v>146</v>
      </c>
      <c r="F195" s="696"/>
      <c r="G195" s="1102" t="s">
        <v>2151</v>
      </c>
      <c r="H195" s="953">
        <v>7.4999999999999997E-2</v>
      </c>
      <c r="I195" s="827" t="s">
        <v>2154</v>
      </c>
      <c r="J195" s="828">
        <f t="shared" si="5"/>
        <v>0</v>
      </c>
      <c r="K195" s="257" t="s">
        <v>273</v>
      </c>
      <c r="M195" s="2"/>
    </row>
    <row r="196" spans="1:13" s="4" customFormat="1" ht="15" customHeight="1">
      <c r="B196" s="1104"/>
      <c r="C196" s="160"/>
      <c r="D196" s="1111" t="s">
        <v>2159</v>
      </c>
      <c r="E196" s="1037" t="s">
        <v>145</v>
      </c>
      <c r="F196" s="696"/>
      <c r="G196" s="1102" t="s">
        <v>2151</v>
      </c>
      <c r="H196" s="953">
        <v>6.7000000000000004E-2</v>
      </c>
      <c r="I196" s="827" t="s">
        <v>2154</v>
      </c>
      <c r="J196" s="828">
        <f t="shared" si="5"/>
        <v>0</v>
      </c>
      <c r="K196" s="257" t="s">
        <v>272</v>
      </c>
      <c r="M196" s="2"/>
    </row>
    <row r="197" spans="1:13" s="4" customFormat="1" ht="15" customHeight="1">
      <c r="B197" s="821">
        <v>7</v>
      </c>
      <c r="C197" s="822" t="s">
        <v>535</v>
      </c>
      <c r="D197" s="1111" t="s">
        <v>2158</v>
      </c>
      <c r="E197" s="1037" t="s">
        <v>146</v>
      </c>
      <c r="F197" s="696"/>
      <c r="G197" s="1102" t="s">
        <v>2151</v>
      </c>
      <c r="H197" s="953">
        <v>0.08</v>
      </c>
      <c r="I197" s="827" t="s">
        <v>2154</v>
      </c>
      <c r="J197" s="828">
        <f t="shared" si="5"/>
        <v>0</v>
      </c>
      <c r="K197" s="257" t="s">
        <v>271</v>
      </c>
      <c r="M197" s="2"/>
    </row>
    <row r="198" spans="1:13" s="4" customFormat="1" ht="15" customHeight="1" thickBot="1">
      <c r="B198" s="1104"/>
      <c r="C198" s="160"/>
      <c r="D198" s="1111" t="s">
        <v>2159</v>
      </c>
      <c r="E198" s="1037" t="s">
        <v>145</v>
      </c>
      <c r="F198" s="696"/>
      <c r="G198" s="1102" t="s">
        <v>2151</v>
      </c>
      <c r="H198" s="953">
        <v>7.2999999999999995E-2</v>
      </c>
      <c r="I198" s="827" t="s">
        <v>2154</v>
      </c>
      <c r="J198" s="828">
        <f t="shared" si="5"/>
        <v>0</v>
      </c>
      <c r="K198" s="257" t="s">
        <v>270</v>
      </c>
      <c r="M198" s="2"/>
    </row>
    <row r="199" spans="1:13" s="4" customFormat="1" ht="15" customHeight="1">
      <c r="B199" s="106"/>
      <c r="C199" s="107"/>
      <c r="D199" s="106"/>
      <c r="E199" s="106"/>
      <c r="F199" s="93"/>
      <c r="G199" s="1105"/>
      <c r="H199" s="1332" t="s">
        <v>2192</v>
      </c>
      <c r="I199" s="1333"/>
      <c r="J199" s="90"/>
      <c r="K199" s="3"/>
      <c r="M199" s="2"/>
    </row>
    <row r="200" spans="1:13" s="4" customFormat="1" ht="15" customHeight="1" thickBot="1">
      <c r="B200" s="3"/>
      <c r="C200" s="3"/>
      <c r="D200" s="3"/>
      <c r="E200" s="3"/>
      <c r="F200" s="92"/>
      <c r="G200" s="3"/>
      <c r="H200" s="1361" t="s">
        <v>121</v>
      </c>
      <c r="I200" s="1362"/>
      <c r="J200" s="89">
        <f>SUM(J186:J198)</f>
        <v>0</v>
      </c>
      <c r="K200" s="152" t="s">
        <v>2215</v>
      </c>
      <c r="L200" s="4" t="s">
        <v>2151</v>
      </c>
      <c r="M200" s="2"/>
    </row>
    <row r="201" spans="1:13" s="4" customFormat="1" ht="18.75" customHeight="1">
      <c r="B201" s="3"/>
      <c r="C201" s="3"/>
      <c r="D201" s="3"/>
      <c r="E201" s="3"/>
      <c r="F201" s="92"/>
      <c r="G201" s="91"/>
      <c r="H201" s="1105"/>
      <c r="I201" s="1105"/>
      <c r="J201" s="93"/>
      <c r="K201" s="3"/>
      <c r="M201" s="2"/>
    </row>
    <row r="202" spans="1:13" ht="18.75" customHeight="1">
      <c r="A202" s="436" t="s">
        <v>2216</v>
      </c>
      <c r="B202" s="4" t="s">
        <v>690</v>
      </c>
    </row>
    <row r="203" spans="1:13" ht="11.25" customHeight="1">
      <c r="A203" s="104"/>
    </row>
    <row r="204" spans="1:13" ht="18.75" customHeight="1">
      <c r="A204" s="104"/>
      <c r="B204" s="1371" t="s">
        <v>170</v>
      </c>
      <c r="C204" s="1372"/>
      <c r="D204" s="1371" t="s">
        <v>142</v>
      </c>
      <c r="E204" s="1372"/>
      <c r="F204" s="843" t="s">
        <v>187</v>
      </c>
      <c r="G204" s="827"/>
      <c r="H204" s="827" t="s">
        <v>140</v>
      </c>
      <c r="I204" s="827"/>
      <c r="J204" s="843" t="s">
        <v>91</v>
      </c>
      <c r="K204" s="3"/>
    </row>
    <row r="205" spans="1:13" ht="15" customHeight="1">
      <c r="A205" s="104"/>
      <c r="B205" s="1107"/>
      <c r="C205" s="1103"/>
      <c r="D205" s="1099"/>
      <c r="E205" s="1100"/>
      <c r="F205" s="1110"/>
      <c r="G205" s="1101"/>
      <c r="H205" s="1101"/>
      <c r="I205" s="1101"/>
      <c r="J205" s="120" t="s">
        <v>2157</v>
      </c>
      <c r="K205" s="3"/>
    </row>
    <row r="206" spans="1:13" s="4" customFormat="1" ht="15" customHeight="1">
      <c r="B206" s="821">
        <v>1</v>
      </c>
      <c r="C206" s="822" t="s">
        <v>126</v>
      </c>
      <c r="D206" s="1111" t="s">
        <v>2158</v>
      </c>
      <c r="E206" s="1037" t="s">
        <v>146</v>
      </c>
      <c r="F206" s="696"/>
      <c r="G206" s="1102" t="s">
        <v>2151</v>
      </c>
      <c r="H206" s="714">
        <v>6.3E-2</v>
      </c>
      <c r="I206" s="1102" t="s">
        <v>2154</v>
      </c>
      <c r="J206" s="698">
        <f t="shared" ref="J206:J217" si="6">ROUND(F206*H206,0)</f>
        <v>0</v>
      </c>
      <c r="K206" s="257" t="s">
        <v>283</v>
      </c>
    </row>
    <row r="207" spans="1:13" s="4" customFormat="1" ht="15" customHeight="1">
      <c r="B207" s="1104"/>
      <c r="C207" s="160"/>
      <c r="D207" s="1111" t="s">
        <v>2159</v>
      </c>
      <c r="E207" s="1037" t="s">
        <v>145</v>
      </c>
      <c r="F207" s="696"/>
      <c r="G207" s="1102" t="s">
        <v>2151</v>
      </c>
      <c r="H207" s="953">
        <v>1.7000000000000001E-2</v>
      </c>
      <c r="I207" s="827" t="s">
        <v>2154</v>
      </c>
      <c r="J207" s="828">
        <f t="shared" si="6"/>
        <v>0</v>
      </c>
      <c r="K207" s="257" t="s">
        <v>282</v>
      </c>
      <c r="M207" s="2"/>
    </row>
    <row r="208" spans="1:13" s="4" customFormat="1" ht="15" customHeight="1">
      <c r="B208" s="821">
        <v>2</v>
      </c>
      <c r="C208" s="822" t="s">
        <v>125</v>
      </c>
      <c r="D208" s="1111" t="s">
        <v>2158</v>
      </c>
      <c r="E208" s="1037" t="s">
        <v>146</v>
      </c>
      <c r="F208" s="696"/>
      <c r="G208" s="1102" t="s">
        <v>2151</v>
      </c>
      <c r="H208" s="953">
        <v>6.7000000000000004E-2</v>
      </c>
      <c r="I208" s="827" t="s">
        <v>2154</v>
      </c>
      <c r="J208" s="828">
        <f t="shared" si="6"/>
        <v>0</v>
      </c>
      <c r="K208" s="257" t="s">
        <v>281</v>
      </c>
    </row>
    <row r="209" spans="1:13" s="4" customFormat="1" ht="15" customHeight="1">
      <c r="B209" s="1104"/>
      <c r="C209" s="160"/>
      <c r="D209" s="1111" t="s">
        <v>2159</v>
      </c>
      <c r="E209" s="1037" t="s">
        <v>145</v>
      </c>
      <c r="F209" s="696"/>
      <c r="G209" s="1102" t="s">
        <v>2151</v>
      </c>
      <c r="H209" s="953">
        <v>2.5000000000000001E-2</v>
      </c>
      <c r="I209" s="827" t="s">
        <v>2154</v>
      </c>
      <c r="J209" s="828">
        <f t="shared" si="6"/>
        <v>0</v>
      </c>
      <c r="K209" s="257" t="s">
        <v>280</v>
      </c>
      <c r="M209" s="2"/>
    </row>
    <row r="210" spans="1:13" s="4" customFormat="1" ht="15" customHeight="1">
      <c r="B210" s="821">
        <v>3</v>
      </c>
      <c r="C210" s="822" t="s">
        <v>124</v>
      </c>
      <c r="D210" s="1111" t="s">
        <v>2158</v>
      </c>
      <c r="E210" s="1037" t="s">
        <v>146</v>
      </c>
      <c r="F210" s="696"/>
      <c r="G210" s="1102" t="s">
        <v>2151</v>
      </c>
      <c r="H210" s="953">
        <v>7.0000000000000007E-2</v>
      </c>
      <c r="I210" s="827" t="s">
        <v>2154</v>
      </c>
      <c r="J210" s="828">
        <f t="shared" si="6"/>
        <v>0</v>
      </c>
      <c r="K210" s="257" t="s">
        <v>277</v>
      </c>
    </row>
    <row r="211" spans="1:13" s="4" customFormat="1" ht="15" customHeight="1">
      <c r="B211" s="1104"/>
      <c r="C211" s="160"/>
      <c r="D211" s="1111" t="s">
        <v>2159</v>
      </c>
      <c r="E211" s="1037" t="s">
        <v>145</v>
      </c>
      <c r="F211" s="696"/>
      <c r="G211" s="1102" t="s">
        <v>2151</v>
      </c>
      <c r="H211" s="953">
        <v>3.3000000000000002E-2</v>
      </c>
      <c r="I211" s="827" t="s">
        <v>2154</v>
      </c>
      <c r="J211" s="828">
        <f t="shared" si="6"/>
        <v>0</v>
      </c>
      <c r="K211" s="257" t="s">
        <v>276</v>
      </c>
      <c r="M211" s="2"/>
    </row>
    <row r="212" spans="1:13" s="4" customFormat="1" ht="15" customHeight="1">
      <c r="B212" s="821">
        <v>4</v>
      </c>
      <c r="C212" s="822" t="s">
        <v>123</v>
      </c>
      <c r="D212" s="1111" t="s">
        <v>2158</v>
      </c>
      <c r="E212" s="1037" t="s">
        <v>146</v>
      </c>
      <c r="F212" s="696"/>
      <c r="G212" s="1102" t="s">
        <v>2151</v>
      </c>
      <c r="H212" s="953">
        <v>7.0999999999999994E-2</v>
      </c>
      <c r="I212" s="827" t="s">
        <v>2154</v>
      </c>
      <c r="J212" s="828">
        <f t="shared" si="6"/>
        <v>0</v>
      </c>
      <c r="K212" s="257" t="s">
        <v>278</v>
      </c>
    </row>
    <row r="213" spans="1:13" s="4" customFormat="1" ht="15" customHeight="1">
      <c r="B213" s="1104"/>
      <c r="C213" s="160"/>
      <c r="D213" s="1111" t="s">
        <v>2159</v>
      </c>
      <c r="E213" s="1037" t="s">
        <v>145</v>
      </c>
      <c r="F213" s="696"/>
      <c r="G213" s="1102" t="s">
        <v>2151</v>
      </c>
      <c r="H213" s="953">
        <v>5.8999999999999997E-2</v>
      </c>
      <c r="I213" s="827" t="s">
        <v>2154</v>
      </c>
      <c r="J213" s="828">
        <f t="shared" si="6"/>
        <v>0</v>
      </c>
      <c r="K213" s="257" t="s">
        <v>275</v>
      </c>
      <c r="M213" s="2"/>
    </row>
    <row r="214" spans="1:13" s="4" customFormat="1" ht="15" customHeight="1">
      <c r="B214" s="821">
        <v>5</v>
      </c>
      <c r="C214" s="822" t="s">
        <v>498</v>
      </c>
      <c r="D214" s="1111" t="s">
        <v>2158</v>
      </c>
      <c r="E214" s="1037" t="s">
        <v>146</v>
      </c>
      <c r="F214" s="696"/>
      <c r="G214" s="1102" t="s">
        <v>2151</v>
      </c>
      <c r="H214" s="953">
        <v>7.4999999999999997E-2</v>
      </c>
      <c r="I214" s="827" t="s">
        <v>2154</v>
      </c>
      <c r="J214" s="828">
        <f t="shared" si="6"/>
        <v>0</v>
      </c>
      <c r="K214" s="257" t="s">
        <v>274</v>
      </c>
    </row>
    <row r="215" spans="1:13" s="4" customFormat="1" ht="15" customHeight="1">
      <c r="B215" s="1104"/>
      <c r="C215" s="160"/>
      <c r="D215" s="1111" t="s">
        <v>2159</v>
      </c>
      <c r="E215" s="1037" t="s">
        <v>145</v>
      </c>
      <c r="F215" s="696"/>
      <c r="G215" s="1102" t="s">
        <v>2151</v>
      </c>
      <c r="H215" s="953">
        <v>6.7000000000000004E-2</v>
      </c>
      <c r="I215" s="827" t="s">
        <v>2154</v>
      </c>
      <c r="J215" s="828">
        <f t="shared" si="6"/>
        <v>0</v>
      </c>
      <c r="K215" s="257" t="s">
        <v>273</v>
      </c>
      <c r="M215" s="2"/>
    </row>
    <row r="216" spans="1:13" s="4" customFormat="1" ht="15" customHeight="1">
      <c r="B216" s="821">
        <v>6</v>
      </c>
      <c r="C216" s="822" t="s">
        <v>535</v>
      </c>
      <c r="D216" s="1111" t="s">
        <v>2158</v>
      </c>
      <c r="E216" s="1037" t="s">
        <v>146</v>
      </c>
      <c r="F216" s="696"/>
      <c r="G216" s="1102" t="s">
        <v>2151</v>
      </c>
      <c r="H216" s="953">
        <v>0.08</v>
      </c>
      <c r="I216" s="827" t="s">
        <v>2154</v>
      </c>
      <c r="J216" s="828">
        <f t="shared" si="6"/>
        <v>0</v>
      </c>
      <c r="K216" s="257" t="s">
        <v>272</v>
      </c>
    </row>
    <row r="217" spans="1:13" s="4" customFormat="1" ht="15" customHeight="1" thickBot="1">
      <c r="B217" s="1104"/>
      <c r="C217" s="160"/>
      <c r="D217" s="1111" t="s">
        <v>2159</v>
      </c>
      <c r="E217" s="1037" t="s">
        <v>145</v>
      </c>
      <c r="F217" s="696"/>
      <c r="G217" s="1102" t="s">
        <v>2151</v>
      </c>
      <c r="H217" s="953">
        <v>7.2999999999999995E-2</v>
      </c>
      <c r="I217" s="827" t="s">
        <v>2154</v>
      </c>
      <c r="J217" s="828">
        <f t="shared" si="6"/>
        <v>0</v>
      </c>
      <c r="K217" s="257" t="s">
        <v>271</v>
      </c>
      <c r="M217" s="2"/>
    </row>
    <row r="218" spans="1:13" s="4" customFormat="1" ht="15" customHeight="1">
      <c r="B218" s="106"/>
      <c r="C218" s="107"/>
      <c r="D218" s="106"/>
      <c r="E218" s="106"/>
      <c r="F218" s="93"/>
      <c r="G218" s="1105"/>
      <c r="H218" s="1332" t="s">
        <v>2217</v>
      </c>
      <c r="I218" s="1333"/>
      <c r="J218" s="90"/>
      <c r="K218" s="3"/>
    </row>
    <row r="219" spans="1:13" s="4" customFormat="1" ht="15" customHeight="1" thickBot="1">
      <c r="B219" s="3"/>
      <c r="C219" s="3"/>
      <c r="D219" s="3"/>
      <c r="E219" s="3"/>
      <c r="F219" s="92"/>
      <c r="G219" s="3"/>
      <c r="H219" s="1361" t="s">
        <v>121</v>
      </c>
      <c r="I219" s="1362"/>
      <c r="J219" s="89">
        <f>SUM(J206:J217)</f>
        <v>0</v>
      </c>
      <c r="K219" s="152" t="s">
        <v>2218</v>
      </c>
      <c r="L219" s="4" t="s">
        <v>2151</v>
      </c>
    </row>
    <row r="220" spans="1:13" s="4" customFormat="1" ht="18.75" customHeight="1">
      <c r="B220" s="3"/>
      <c r="C220" s="3"/>
      <c r="D220" s="3"/>
      <c r="E220" s="3"/>
      <c r="F220" s="92"/>
      <c r="G220" s="91"/>
      <c r="H220" s="1105"/>
      <c r="I220" s="1105"/>
      <c r="J220" s="93"/>
      <c r="K220" s="3"/>
    </row>
    <row r="221" spans="1:13" ht="18.75" customHeight="1">
      <c r="A221" s="436" t="s">
        <v>2219</v>
      </c>
      <c r="B221" s="4" t="s">
        <v>499</v>
      </c>
    </row>
    <row r="222" spans="1:13" ht="18.75" customHeight="1">
      <c r="A222" s="436"/>
      <c r="B222" s="4" t="s">
        <v>2220</v>
      </c>
    </row>
    <row r="223" spans="1:13" ht="11.25" customHeight="1">
      <c r="A223" s="104"/>
    </row>
    <row r="224" spans="1:13" ht="18.75" customHeight="1">
      <c r="A224" s="104"/>
      <c r="B224" s="1371" t="s">
        <v>170</v>
      </c>
      <c r="C224" s="1372"/>
      <c r="D224" s="1371" t="s">
        <v>142</v>
      </c>
      <c r="E224" s="1372"/>
      <c r="F224" s="843" t="s">
        <v>187</v>
      </c>
      <c r="G224" s="827"/>
      <c r="H224" s="827" t="s">
        <v>140</v>
      </c>
      <c r="I224" s="827"/>
      <c r="J224" s="843" t="s">
        <v>91</v>
      </c>
      <c r="K224" s="3"/>
    </row>
    <row r="225" spans="1:13" ht="15" customHeight="1">
      <c r="A225" s="104"/>
      <c r="B225" s="1107"/>
      <c r="C225" s="1103"/>
      <c r="D225" s="1099"/>
      <c r="E225" s="1100"/>
      <c r="F225" s="1110"/>
      <c r="G225" s="1101"/>
      <c r="H225" s="1101"/>
      <c r="I225" s="1101"/>
      <c r="J225" s="120" t="s">
        <v>2157</v>
      </c>
      <c r="K225" s="3"/>
    </row>
    <row r="226" spans="1:13" s="4" customFormat="1" ht="15" customHeight="1">
      <c r="B226" s="821">
        <v>1</v>
      </c>
      <c r="C226" s="822" t="s">
        <v>125</v>
      </c>
      <c r="D226" s="823" t="s">
        <v>2158</v>
      </c>
      <c r="E226" s="824" t="s">
        <v>146</v>
      </c>
      <c r="F226" s="696"/>
      <c r="G226" s="1102" t="s">
        <v>2151</v>
      </c>
      <c r="H226" s="714">
        <v>0.33400000000000002</v>
      </c>
      <c r="I226" s="1102" t="s">
        <v>2154</v>
      </c>
      <c r="J226" s="698">
        <f t="shared" ref="J226:J251" si="7">ROUND(F226*H226,0)</f>
        <v>0</v>
      </c>
      <c r="K226" s="3" t="s">
        <v>2196</v>
      </c>
      <c r="M226" s="2"/>
    </row>
    <row r="227" spans="1:13" s="4" customFormat="1" ht="15" customHeight="1">
      <c r="B227" s="1104"/>
      <c r="C227" s="160"/>
      <c r="D227" s="823" t="s">
        <v>2159</v>
      </c>
      <c r="E227" s="824" t="s">
        <v>145</v>
      </c>
      <c r="F227" s="696"/>
      <c r="G227" s="1102" t="s">
        <v>2151</v>
      </c>
      <c r="H227" s="953">
        <v>0.125</v>
      </c>
      <c r="I227" s="827" t="s">
        <v>2154</v>
      </c>
      <c r="J227" s="828">
        <f t="shared" si="7"/>
        <v>0</v>
      </c>
      <c r="K227" s="3" t="s">
        <v>2197</v>
      </c>
      <c r="M227" s="2"/>
    </row>
    <row r="228" spans="1:13" s="4" customFormat="1" ht="15" customHeight="1">
      <c r="B228" s="821">
        <v>2</v>
      </c>
      <c r="C228" s="822" t="s">
        <v>124</v>
      </c>
      <c r="D228" s="823" t="s">
        <v>2158</v>
      </c>
      <c r="E228" s="824" t="s">
        <v>146</v>
      </c>
      <c r="F228" s="696"/>
      <c r="G228" s="1102" t="s">
        <v>2151</v>
      </c>
      <c r="H228" s="714">
        <v>0.35199999999999998</v>
      </c>
      <c r="I228" s="1102" t="s">
        <v>2154</v>
      </c>
      <c r="J228" s="698">
        <f t="shared" si="7"/>
        <v>0</v>
      </c>
      <c r="K228" s="3" t="s">
        <v>2198</v>
      </c>
      <c r="M228" s="2"/>
    </row>
    <row r="229" spans="1:13" s="4" customFormat="1" ht="15" customHeight="1">
      <c r="B229" s="1104"/>
      <c r="C229" s="160"/>
      <c r="D229" s="823" t="s">
        <v>2159</v>
      </c>
      <c r="E229" s="824" t="s">
        <v>145</v>
      </c>
      <c r="F229" s="696"/>
      <c r="G229" s="1102" t="s">
        <v>2151</v>
      </c>
      <c r="H229" s="953">
        <v>0.16700000000000001</v>
      </c>
      <c r="I229" s="827" t="s">
        <v>2154</v>
      </c>
      <c r="J229" s="828">
        <f t="shared" si="7"/>
        <v>0</v>
      </c>
      <c r="K229" s="3" t="s">
        <v>2199</v>
      </c>
      <c r="M229" s="2"/>
    </row>
    <row r="230" spans="1:13" s="4" customFormat="1" ht="15" customHeight="1">
      <c r="B230" s="821">
        <v>3</v>
      </c>
      <c r="C230" s="822" t="s">
        <v>123</v>
      </c>
      <c r="D230" s="823" t="s">
        <v>2158</v>
      </c>
      <c r="E230" s="824" t="s">
        <v>146</v>
      </c>
      <c r="F230" s="696"/>
      <c r="G230" s="1102" t="s">
        <v>2151</v>
      </c>
      <c r="H230" s="953">
        <v>0.35499999999999998</v>
      </c>
      <c r="I230" s="1102" t="s">
        <v>2154</v>
      </c>
      <c r="J230" s="698">
        <f t="shared" si="7"/>
        <v>0</v>
      </c>
      <c r="K230" s="3" t="s">
        <v>2200</v>
      </c>
      <c r="M230" s="2"/>
    </row>
    <row r="231" spans="1:13" s="4" customFormat="1" ht="15" customHeight="1">
      <c r="B231" s="1104"/>
      <c r="C231" s="160"/>
      <c r="D231" s="823" t="s">
        <v>2159</v>
      </c>
      <c r="E231" s="824" t="s">
        <v>145</v>
      </c>
      <c r="F231" s="696"/>
      <c r="G231" s="1102" t="s">
        <v>2151</v>
      </c>
      <c r="H231" s="953">
        <v>0.29399999999999998</v>
      </c>
      <c r="I231" s="827" t="s">
        <v>2154</v>
      </c>
      <c r="J231" s="828">
        <f t="shared" si="7"/>
        <v>0</v>
      </c>
      <c r="K231" s="3" t="s">
        <v>2201</v>
      </c>
      <c r="M231" s="2"/>
    </row>
    <row r="232" spans="1:13" s="4" customFormat="1" ht="15" customHeight="1">
      <c r="B232" s="821">
        <v>4</v>
      </c>
      <c r="C232" s="822" t="s">
        <v>498</v>
      </c>
      <c r="D232" s="823" t="s">
        <v>2158</v>
      </c>
      <c r="E232" s="824" t="s">
        <v>146</v>
      </c>
      <c r="F232" s="696"/>
      <c r="G232" s="1102" t="s">
        <v>2151</v>
      </c>
      <c r="H232" s="953">
        <v>0.376</v>
      </c>
      <c r="I232" s="1102" t="s">
        <v>2154</v>
      </c>
      <c r="J232" s="698">
        <f t="shared" si="7"/>
        <v>0</v>
      </c>
      <c r="K232" s="3" t="s">
        <v>2202</v>
      </c>
      <c r="M232" s="2"/>
    </row>
    <row r="233" spans="1:13" s="4" customFormat="1" ht="15" customHeight="1">
      <c r="B233" s="1104"/>
      <c r="C233" s="160"/>
      <c r="D233" s="823" t="s">
        <v>2159</v>
      </c>
      <c r="E233" s="824" t="s">
        <v>145</v>
      </c>
      <c r="F233" s="696"/>
      <c r="G233" s="1102" t="s">
        <v>2151</v>
      </c>
      <c r="H233" s="953">
        <v>0.33300000000000002</v>
      </c>
      <c r="I233" s="827" t="s">
        <v>2154</v>
      </c>
      <c r="J233" s="828">
        <f t="shared" si="7"/>
        <v>0</v>
      </c>
      <c r="K233" s="3" t="s">
        <v>2203</v>
      </c>
      <c r="M233" s="2"/>
    </row>
    <row r="234" spans="1:13" s="4" customFormat="1" ht="15" customHeight="1">
      <c r="B234" s="821">
        <v>5</v>
      </c>
      <c r="C234" s="822" t="s">
        <v>535</v>
      </c>
      <c r="D234" s="823" t="s">
        <v>2158</v>
      </c>
      <c r="E234" s="824" t="s">
        <v>146</v>
      </c>
      <c r="F234" s="696"/>
      <c r="G234" s="1102" t="s">
        <v>2151</v>
      </c>
      <c r="H234" s="953">
        <v>0.39900000000000002</v>
      </c>
      <c r="I234" s="1102" t="s">
        <v>2154</v>
      </c>
      <c r="J234" s="698">
        <f t="shared" si="7"/>
        <v>0</v>
      </c>
      <c r="K234" s="3" t="s">
        <v>2204</v>
      </c>
      <c r="M234" s="2"/>
    </row>
    <row r="235" spans="1:13" s="4" customFormat="1" ht="15" customHeight="1">
      <c r="B235" s="1104"/>
      <c r="C235" s="160"/>
      <c r="D235" s="823" t="s">
        <v>2159</v>
      </c>
      <c r="E235" s="824" t="s">
        <v>145</v>
      </c>
      <c r="F235" s="696"/>
      <c r="G235" s="1102" t="s">
        <v>2151</v>
      </c>
      <c r="H235" s="953">
        <v>0.36399999999999999</v>
      </c>
      <c r="I235" s="827" t="s">
        <v>2154</v>
      </c>
      <c r="J235" s="828">
        <f t="shared" si="7"/>
        <v>0</v>
      </c>
      <c r="K235" s="3" t="s">
        <v>2205</v>
      </c>
      <c r="M235" s="2"/>
    </row>
    <row r="236" spans="1:13" s="4" customFormat="1" ht="15" customHeight="1">
      <c r="B236" s="821">
        <v>6</v>
      </c>
      <c r="C236" s="822" t="s">
        <v>653</v>
      </c>
      <c r="D236" s="823" t="s">
        <v>2158</v>
      </c>
      <c r="E236" s="824" t="s">
        <v>146</v>
      </c>
      <c r="F236" s="696"/>
      <c r="G236" s="1102" t="s">
        <v>2151</v>
      </c>
      <c r="H236" s="953">
        <v>0.41899999999999998</v>
      </c>
      <c r="I236" s="1102" t="s">
        <v>2154</v>
      </c>
      <c r="J236" s="698">
        <f t="shared" si="7"/>
        <v>0</v>
      </c>
      <c r="K236" s="3" t="s">
        <v>2206</v>
      </c>
      <c r="M236" s="2"/>
    </row>
    <row r="237" spans="1:13" s="4" customFormat="1" ht="15" customHeight="1">
      <c r="B237" s="1104"/>
      <c r="C237" s="160"/>
      <c r="D237" s="823" t="s">
        <v>2159</v>
      </c>
      <c r="E237" s="824" t="s">
        <v>145</v>
      </c>
      <c r="F237" s="696"/>
      <c r="G237" s="1102" t="s">
        <v>2151</v>
      </c>
      <c r="H237" s="953">
        <v>0.39</v>
      </c>
      <c r="I237" s="827" t="s">
        <v>2154</v>
      </c>
      <c r="J237" s="828">
        <f t="shared" si="7"/>
        <v>0</v>
      </c>
      <c r="K237" s="3" t="s">
        <v>2207</v>
      </c>
      <c r="M237" s="2"/>
    </row>
    <row r="238" spans="1:13" s="4" customFormat="1" ht="15" customHeight="1">
      <c r="B238" s="821">
        <v>7</v>
      </c>
      <c r="C238" s="822" t="s">
        <v>784</v>
      </c>
      <c r="D238" s="823" t="s">
        <v>2158</v>
      </c>
      <c r="E238" s="824" t="s">
        <v>146</v>
      </c>
      <c r="F238" s="696"/>
      <c r="G238" s="1102" t="s">
        <v>2151</v>
      </c>
      <c r="H238" s="953">
        <v>0.443</v>
      </c>
      <c r="I238" s="1102" t="s">
        <v>2154</v>
      </c>
      <c r="J238" s="698">
        <f t="shared" si="7"/>
        <v>0</v>
      </c>
      <c r="K238" s="3" t="s">
        <v>2208</v>
      </c>
      <c r="M238" s="2"/>
    </row>
    <row r="239" spans="1:13" s="4" customFormat="1" ht="15" customHeight="1">
      <c r="B239" s="1104"/>
      <c r="C239" s="160"/>
      <c r="D239" s="823" t="s">
        <v>2159</v>
      </c>
      <c r="E239" s="824" t="s">
        <v>145</v>
      </c>
      <c r="F239" s="696"/>
      <c r="G239" s="1102" t="s">
        <v>2151</v>
      </c>
      <c r="H239" s="953">
        <v>0.42199999999999999</v>
      </c>
      <c r="I239" s="827" t="s">
        <v>2154</v>
      </c>
      <c r="J239" s="828">
        <f t="shared" si="7"/>
        <v>0</v>
      </c>
      <c r="K239" s="3" t="s">
        <v>2209</v>
      </c>
      <c r="M239" s="2"/>
    </row>
    <row r="240" spans="1:13" s="4" customFormat="1" ht="15" customHeight="1">
      <c r="B240" s="821">
        <v>8</v>
      </c>
      <c r="C240" s="822" t="s">
        <v>833</v>
      </c>
      <c r="D240" s="823" t="s">
        <v>2158</v>
      </c>
      <c r="E240" s="824" t="s">
        <v>146</v>
      </c>
      <c r="F240" s="696"/>
      <c r="G240" s="1102" t="s">
        <v>2151</v>
      </c>
      <c r="H240" s="953">
        <v>0.46600000000000003</v>
      </c>
      <c r="I240" s="1102" t="s">
        <v>2154</v>
      </c>
      <c r="J240" s="698">
        <f t="shared" si="7"/>
        <v>0</v>
      </c>
      <c r="K240" s="3" t="s">
        <v>2210</v>
      </c>
      <c r="M240" s="2"/>
    </row>
    <row r="241" spans="1:13" s="4" customFormat="1" ht="15" customHeight="1">
      <c r="B241" s="1104"/>
      <c r="C241" s="160"/>
      <c r="D241" s="823" t="s">
        <v>2159</v>
      </c>
      <c r="E241" s="824" t="s">
        <v>145</v>
      </c>
      <c r="F241" s="696"/>
      <c r="G241" s="1102" t="s">
        <v>2151</v>
      </c>
      <c r="H241" s="953">
        <v>0.45200000000000001</v>
      </c>
      <c r="I241" s="827" t="s">
        <v>2154</v>
      </c>
      <c r="J241" s="828">
        <f t="shared" si="7"/>
        <v>0</v>
      </c>
      <c r="K241" s="3" t="s">
        <v>2160</v>
      </c>
      <c r="M241" s="2"/>
    </row>
    <row r="242" spans="1:13" s="4" customFormat="1" ht="15" customHeight="1">
      <c r="B242" s="821">
        <v>9</v>
      </c>
      <c r="C242" s="822" t="s">
        <v>961</v>
      </c>
      <c r="D242" s="823" t="s">
        <v>2158</v>
      </c>
      <c r="E242" s="824" t="s">
        <v>146</v>
      </c>
      <c r="F242" s="696"/>
      <c r="G242" s="1102" t="s">
        <v>2151</v>
      </c>
      <c r="H242" s="953">
        <v>0.48299999999999998</v>
      </c>
      <c r="I242" s="1102" t="s">
        <v>2154</v>
      </c>
      <c r="J242" s="698">
        <f t="shared" si="7"/>
        <v>0</v>
      </c>
      <c r="K242" s="3" t="s">
        <v>2161</v>
      </c>
      <c r="M242" s="2"/>
    </row>
    <row r="243" spans="1:13" s="4" customFormat="1" ht="15" customHeight="1">
      <c r="B243" s="1104"/>
      <c r="C243" s="160"/>
      <c r="D243" s="823" t="s">
        <v>2159</v>
      </c>
      <c r="E243" s="824" t="s">
        <v>145</v>
      </c>
      <c r="F243" s="696"/>
      <c r="G243" s="1102" t="s">
        <v>2151</v>
      </c>
      <c r="H243" s="953">
        <v>0.47599999999999998</v>
      </c>
      <c r="I243" s="827" t="s">
        <v>2154</v>
      </c>
      <c r="J243" s="828">
        <f t="shared" si="7"/>
        <v>0</v>
      </c>
      <c r="K243" s="3" t="s">
        <v>2162</v>
      </c>
      <c r="M243" s="2"/>
    </row>
    <row r="244" spans="1:13" s="4" customFormat="1" ht="15" customHeight="1">
      <c r="B244" s="821">
        <v>10</v>
      </c>
      <c r="C244" s="822" t="s">
        <v>1051</v>
      </c>
      <c r="D244" s="823" t="s">
        <v>2158</v>
      </c>
      <c r="E244" s="824" t="s">
        <v>146</v>
      </c>
      <c r="F244" s="696"/>
      <c r="G244" s="1102" t="s">
        <v>2151</v>
      </c>
      <c r="H244" s="953">
        <v>0.5</v>
      </c>
      <c r="I244" s="1102" t="s">
        <v>2154</v>
      </c>
      <c r="J244" s="698">
        <f t="shared" si="7"/>
        <v>0</v>
      </c>
      <c r="K244" s="3" t="s">
        <v>2163</v>
      </c>
      <c r="M244" s="2"/>
    </row>
    <row r="245" spans="1:13" s="4" customFormat="1" ht="15" customHeight="1">
      <c r="B245" s="1104"/>
      <c r="C245" s="160"/>
      <c r="D245" s="823" t="s">
        <v>2159</v>
      </c>
      <c r="E245" s="824" t="s">
        <v>145</v>
      </c>
      <c r="F245" s="696"/>
      <c r="G245" s="1102" t="s">
        <v>2151</v>
      </c>
      <c r="H245" s="953">
        <v>0.5</v>
      </c>
      <c r="I245" s="827" t="s">
        <v>2154</v>
      </c>
      <c r="J245" s="828">
        <f t="shared" si="7"/>
        <v>0</v>
      </c>
      <c r="K245" s="3" t="s">
        <v>2164</v>
      </c>
      <c r="M245" s="2"/>
    </row>
    <row r="246" spans="1:13" s="4" customFormat="1" ht="15" customHeight="1">
      <c r="B246" s="821">
        <v>11</v>
      </c>
      <c r="C246" s="822" t="s">
        <v>1100</v>
      </c>
      <c r="D246" s="823" t="s">
        <v>2158</v>
      </c>
      <c r="E246" s="824" t="s">
        <v>146</v>
      </c>
      <c r="F246" s="696"/>
      <c r="G246" s="1102" t="s">
        <v>2151</v>
      </c>
      <c r="H246" s="953">
        <v>0.5</v>
      </c>
      <c r="I246" s="1102" t="s">
        <v>2154</v>
      </c>
      <c r="J246" s="698">
        <f t="shared" si="7"/>
        <v>0</v>
      </c>
      <c r="K246" s="3" t="s">
        <v>2165</v>
      </c>
      <c r="M246" s="2"/>
    </row>
    <row r="247" spans="1:13" s="4" customFormat="1" ht="15" customHeight="1">
      <c r="B247" s="1104"/>
      <c r="C247" s="160"/>
      <c r="D247" s="823" t="s">
        <v>2159</v>
      </c>
      <c r="E247" s="824" t="s">
        <v>145</v>
      </c>
      <c r="F247" s="696"/>
      <c r="G247" s="1102" t="s">
        <v>2151</v>
      </c>
      <c r="H247" s="953">
        <v>0.5</v>
      </c>
      <c r="I247" s="827" t="s">
        <v>2154</v>
      </c>
      <c r="J247" s="828">
        <f t="shared" si="7"/>
        <v>0</v>
      </c>
      <c r="K247" s="3" t="s">
        <v>2166</v>
      </c>
      <c r="M247" s="2"/>
    </row>
    <row r="248" spans="1:13" s="4" customFormat="1" ht="15" customHeight="1">
      <c r="B248" s="821">
        <f>B246+1</f>
        <v>12</v>
      </c>
      <c r="C248" s="822" t="s">
        <v>1330</v>
      </c>
      <c r="D248" s="823" t="s">
        <v>706</v>
      </c>
      <c r="E248" s="824" t="s">
        <v>146</v>
      </c>
      <c r="F248" s="696"/>
      <c r="G248" s="1102" t="s">
        <v>701</v>
      </c>
      <c r="H248" s="697">
        <v>0.5</v>
      </c>
      <c r="I248" s="1102" t="s">
        <v>702</v>
      </c>
      <c r="J248" s="698">
        <f>ROUND(F248*H248,0)</f>
        <v>0</v>
      </c>
      <c r="K248" s="3" t="s">
        <v>1352</v>
      </c>
      <c r="M248" s="2"/>
    </row>
    <row r="249" spans="1:13" s="4" customFormat="1" ht="15" customHeight="1">
      <c r="B249" s="131"/>
      <c r="C249" s="1100"/>
      <c r="D249" s="823" t="s">
        <v>742</v>
      </c>
      <c r="E249" s="824" t="s">
        <v>145</v>
      </c>
      <c r="F249" s="696"/>
      <c r="G249" s="1102" t="s">
        <v>701</v>
      </c>
      <c r="H249" s="1112">
        <v>0.5</v>
      </c>
      <c r="I249" s="827" t="s">
        <v>702</v>
      </c>
      <c r="J249" s="828">
        <f t="shared" ref="J249" si="8">ROUND(F249*H249,0)</f>
        <v>0</v>
      </c>
      <c r="K249" s="3" t="s">
        <v>1572</v>
      </c>
      <c r="M249" s="2"/>
    </row>
    <row r="250" spans="1:13" s="4" customFormat="1" ht="15" customHeight="1">
      <c r="B250" s="881">
        <f>B248+1</f>
        <v>13</v>
      </c>
      <c r="C250" s="880" t="s">
        <v>1672</v>
      </c>
      <c r="D250" s="1111" t="s">
        <v>706</v>
      </c>
      <c r="E250" s="1037" t="s">
        <v>146</v>
      </c>
      <c r="F250" s="705"/>
      <c r="G250" s="706" t="s">
        <v>701</v>
      </c>
      <c r="H250" s="697">
        <v>0.5</v>
      </c>
      <c r="I250" s="706" t="s">
        <v>702</v>
      </c>
      <c r="J250" s="707">
        <f>ROUND(F250*H250,0)</f>
        <v>0</v>
      </c>
      <c r="K250" s="257" t="s">
        <v>1573</v>
      </c>
      <c r="M250" s="2"/>
    </row>
    <row r="251" spans="1:13" s="4" customFormat="1" ht="15" customHeight="1" thickBot="1">
      <c r="B251" s="708"/>
      <c r="C251" s="1109"/>
      <c r="D251" s="1111" t="s">
        <v>742</v>
      </c>
      <c r="E251" s="1037" t="s">
        <v>145</v>
      </c>
      <c r="F251" s="705"/>
      <c r="G251" s="706" t="s">
        <v>701</v>
      </c>
      <c r="H251" s="1112">
        <v>0.5</v>
      </c>
      <c r="I251" s="896" t="s">
        <v>702</v>
      </c>
      <c r="J251" s="952">
        <f t="shared" si="7"/>
        <v>0</v>
      </c>
      <c r="K251" s="257" t="s">
        <v>1367</v>
      </c>
      <c r="M251" s="2"/>
    </row>
    <row r="252" spans="1:13" s="4" customFormat="1" ht="15" customHeight="1">
      <c r="B252" s="106"/>
      <c r="C252" s="107"/>
      <c r="D252" s="106"/>
      <c r="E252" s="106"/>
      <c r="F252" s="93"/>
      <c r="G252" s="1105"/>
      <c r="H252" s="1332" t="s">
        <v>1655</v>
      </c>
      <c r="I252" s="1333"/>
      <c r="J252" s="90"/>
      <c r="K252" s="3"/>
    </row>
    <row r="253" spans="1:13" s="4" customFormat="1" ht="15" customHeight="1" thickBot="1">
      <c r="B253" s="3"/>
      <c r="C253" s="3"/>
      <c r="D253" s="3"/>
      <c r="E253" s="3"/>
      <c r="F253" s="92"/>
      <c r="G253" s="3"/>
      <c r="H253" s="1361" t="s">
        <v>121</v>
      </c>
      <c r="I253" s="1362"/>
      <c r="J253" s="89">
        <f>SUM(J226:J251)</f>
        <v>0</v>
      </c>
      <c r="K253" s="152" t="s">
        <v>2221</v>
      </c>
      <c r="L253" s="4" t="s">
        <v>2151</v>
      </c>
    </row>
    <row r="254" spans="1:13" s="4" customFormat="1" ht="18.75" customHeight="1">
      <c r="B254" s="3"/>
      <c r="C254" s="3"/>
      <c r="D254" s="3"/>
      <c r="E254" s="3"/>
      <c r="F254" s="92"/>
      <c r="G254" s="91"/>
      <c r="H254" s="1105"/>
      <c r="I254" s="1105"/>
      <c r="J254" s="93"/>
      <c r="K254" s="3"/>
    </row>
    <row r="255" spans="1:13" ht="18.75" customHeight="1">
      <c r="A255" s="436" t="s">
        <v>2222</v>
      </c>
      <c r="B255" s="4" t="s">
        <v>499</v>
      </c>
    </row>
    <row r="256" spans="1:13" ht="18.75" customHeight="1">
      <c r="A256" s="436"/>
      <c r="B256" s="4" t="s">
        <v>1408</v>
      </c>
    </row>
    <row r="257" spans="1:13" ht="11.25" customHeight="1">
      <c r="A257" s="104"/>
    </row>
    <row r="258" spans="1:13" ht="18.75" customHeight="1">
      <c r="A258" s="104"/>
      <c r="B258" s="1371" t="s">
        <v>170</v>
      </c>
      <c r="C258" s="1372"/>
      <c r="D258" s="1371" t="s">
        <v>142</v>
      </c>
      <c r="E258" s="1372"/>
      <c r="F258" s="843" t="s">
        <v>187</v>
      </c>
      <c r="G258" s="827"/>
      <c r="H258" s="827" t="s">
        <v>140</v>
      </c>
      <c r="I258" s="827"/>
      <c r="J258" s="843" t="s">
        <v>91</v>
      </c>
      <c r="K258" s="3"/>
    </row>
    <row r="259" spans="1:13" ht="15" customHeight="1">
      <c r="A259" s="104"/>
      <c r="B259" s="1107"/>
      <c r="C259" s="1103"/>
      <c r="D259" s="1099"/>
      <c r="E259" s="1100"/>
      <c r="F259" s="1110"/>
      <c r="G259" s="1101"/>
      <c r="H259" s="1101"/>
      <c r="I259" s="1101"/>
      <c r="J259" s="437" t="s">
        <v>2157</v>
      </c>
      <c r="K259" s="3"/>
    </row>
    <row r="260" spans="1:13" s="4" customFormat="1" ht="15" customHeight="1">
      <c r="B260" s="821">
        <v>1</v>
      </c>
      <c r="C260" s="822" t="s">
        <v>123</v>
      </c>
      <c r="D260" s="823" t="s">
        <v>2158</v>
      </c>
      <c r="E260" s="824" t="s">
        <v>146</v>
      </c>
      <c r="F260" s="696"/>
      <c r="G260" s="1102" t="s">
        <v>2151</v>
      </c>
      <c r="H260" s="953">
        <v>0.503</v>
      </c>
      <c r="I260" s="1102" t="s">
        <v>2154</v>
      </c>
      <c r="J260" s="698">
        <f t="shared" ref="J260:J277" si="9">ROUND(F260*H260,0)</f>
        <v>0</v>
      </c>
      <c r="K260" s="3" t="s">
        <v>2196</v>
      </c>
      <c r="M260" s="2"/>
    </row>
    <row r="261" spans="1:13" s="4" customFormat="1" ht="15" customHeight="1">
      <c r="B261" s="1104"/>
      <c r="C261" s="160"/>
      <c r="D261" s="823" t="s">
        <v>2159</v>
      </c>
      <c r="E261" s="824" t="s">
        <v>145</v>
      </c>
      <c r="F261" s="696"/>
      <c r="G261" s="1102" t="s">
        <v>2151</v>
      </c>
      <c r="H261" s="953">
        <v>0.45800000000000002</v>
      </c>
      <c r="I261" s="827" t="s">
        <v>2154</v>
      </c>
      <c r="J261" s="828">
        <f t="shared" si="9"/>
        <v>0</v>
      </c>
      <c r="K261" s="3" t="s">
        <v>2197</v>
      </c>
      <c r="M261" s="2"/>
    </row>
    <row r="262" spans="1:13" s="4" customFormat="1" ht="15" customHeight="1">
      <c r="B262" s="821">
        <v>2</v>
      </c>
      <c r="C262" s="822" t="s">
        <v>498</v>
      </c>
      <c r="D262" s="823" t="s">
        <v>2158</v>
      </c>
      <c r="E262" s="824" t="s">
        <v>146</v>
      </c>
      <c r="F262" s="696"/>
      <c r="G262" s="1102" t="s">
        <v>2151</v>
      </c>
      <c r="H262" s="953">
        <v>0.53200000000000003</v>
      </c>
      <c r="I262" s="1102" t="s">
        <v>2154</v>
      </c>
      <c r="J262" s="698">
        <f t="shared" si="9"/>
        <v>0</v>
      </c>
      <c r="K262" s="3" t="s">
        <v>2198</v>
      </c>
      <c r="M262" s="2"/>
    </row>
    <row r="263" spans="1:13" s="4" customFormat="1" ht="15" customHeight="1">
      <c r="B263" s="1104"/>
      <c r="C263" s="160"/>
      <c r="D263" s="823" t="s">
        <v>2159</v>
      </c>
      <c r="E263" s="824" t="s">
        <v>145</v>
      </c>
      <c r="F263" s="696"/>
      <c r="G263" s="1102" t="s">
        <v>2151</v>
      </c>
      <c r="H263" s="953">
        <v>0.497</v>
      </c>
      <c r="I263" s="827" t="s">
        <v>2154</v>
      </c>
      <c r="J263" s="828">
        <f t="shared" si="9"/>
        <v>0</v>
      </c>
      <c r="K263" s="3" t="s">
        <v>2199</v>
      </c>
      <c r="M263" s="2"/>
    </row>
    <row r="264" spans="1:13" s="4" customFormat="1" ht="15" customHeight="1">
      <c r="B264" s="821">
        <v>3</v>
      </c>
      <c r="C264" s="822" t="s">
        <v>535</v>
      </c>
      <c r="D264" s="823" t="s">
        <v>2158</v>
      </c>
      <c r="E264" s="824" t="s">
        <v>146</v>
      </c>
      <c r="F264" s="696"/>
      <c r="G264" s="1102" t="s">
        <v>2151</v>
      </c>
      <c r="H264" s="953">
        <v>0.55900000000000005</v>
      </c>
      <c r="I264" s="1102" t="s">
        <v>2154</v>
      </c>
      <c r="J264" s="698">
        <f t="shared" si="9"/>
        <v>0</v>
      </c>
      <c r="K264" s="3" t="s">
        <v>2200</v>
      </c>
      <c r="M264" s="2"/>
    </row>
    <row r="265" spans="1:13" s="4" customFormat="1" ht="15" customHeight="1">
      <c r="B265" s="1104"/>
      <c r="C265" s="160"/>
      <c r="D265" s="823" t="s">
        <v>2159</v>
      </c>
      <c r="E265" s="824" t="s">
        <v>145</v>
      </c>
      <c r="F265" s="696"/>
      <c r="G265" s="1102" t="s">
        <v>2151</v>
      </c>
      <c r="H265" s="953">
        <v>0.53</v>
      </c>
      <c r="I265" s="827" t="s">
        <v>2154</v>
      </c>
      <c r="J265" s="828">
        <f t="shared" si="9"/>
        <v>0</v>
      </c>
      <c r="K265" s="3" t="s">
        <v>2201</v>
      </c>
      <c r="M265" s="2"/>
    </row>
    <row r="266" spans="1:13" s="4" customFormat="1" ht="15" customHeight="1">
      <c r="B266" s="821">
        <v>4</v>
      </c>
      <c r="C266" s="822" t="s">
        <v>653</v>
      </c>
      <c r="D266" s="823" t="s">
        <v>2158</v>
      </c>
      <c r="E266" s="824" t="s">
        <v>146</v>
      </c>
      <c r="F266" s="696"/>
      <c r="G266" s="1102" t="s">
        <v>2151</v>
      </c>
      <c r="H266" s="953">
        <v>0.57899999999999996</v>
      </c>
      <c r="I266" s="1102" t="s">
        <v>2154</v>
      </c>
      <c r="J266" s="698">
        <f t="shared" si="9"/>
        <v>0</v>
      </c>
      <c r="K266" s="3" t="s">
        <v>2202</v>
      </c>
      <c r="M266" s="2"/>
    </row>
    <row r="267" spans="1:13" s="4" customFormat="1" ht="15" customHeight="1">
      <c r="B267" s="1104"/>
      <c r="C267" s="160"/>
      <c r="D267" s="823" t="s">
        <v>2159</v>
      </c>
      <c r="E267" s="824" t="s">
        <v>145</v>
      </c>
      <c r="F267" s="696"/>
      <c r="G267" s="1102" t="s">
        <v>2151</v>
      </c>
      <c r="H267" s="953">
        <v>0.55600000000000005</v>
      </c>
      <c r="I267" s="827" t="s">
        <v>2154</v>
      </c>
      <c r="J267" s="828">
        <f t="shared" si="9"/>
        <v>0</v>
      </c>
      <c r="K267" s="3" t="s">
        <v>2203</v>
      </c>
      <c r="M267" s="2"/>
    </row>
    <row r="268" spans="1:13" s="4" customFormat="1" ht="15" customHeight="1">
      <c r="B268" s="821">
        <v>5</v>
      </c>
      <c r="C268" s="822" t="s">
        <v>784</v>
      </c>
      <c r="D268" s="823" t="s">
        <v>2158</v>
      </c>
      <c r="E268" s="824" t="s">
        <v>146</v>
      </c>
      <c r="F268" s="696"/>
      <c r="G268" s="1102" t="s">
        <v>2151</v>
      </c>
      <c r="H268" s="953">
        <v>0.61499999999999999</v>
      </c>
      <c r="I268" s="1102" t="s">
        <v>2154</v>
      </c>
      <c r="J268" s="698">
        <f t="shared" si="9"/>
        <v>0</v>
      </c>
      <c r="K268" s="3" t="s">
        <v>2204</v>
      </c>
      <c r="M268" s="2"/>
    </row>
    <row r="269" spans="1:13" s="4" customFormat="1" ht="15" customHeight="1">
      <c r="B269" s="1104"/>
      <c r="C269" s="160"/>
      <c r="D269" s="823" t="s">
        <v>2159</v>
      </c>
      <c r="E269" s="824" t="s">
        <v>145</v>
      </c>
      <c r="F269" s="696"/>
      <c r="G269" s="1102" t="s">
        <v>2151</v>
      </c>
      <c r="H269" s="953">
        <v>0.60399999999999998</v>
      </c>
      <c r="I269" s="827" t="s">
        <v>2154</v>
      </c>
      <c r="J269" s="828">
        <f t="shared" si="9"/>
        <v>0</v>
      </c>
      <c r="K269" s="3" t="s">
        <v>2205</v>
      </c>
      <c r="M269" s="2"/>
    </row>
    <row r="270" spans="1:13" s="4" customFormat="1" ht="15" customHeight="1">
      <c r="B270" s="821">
        <v>6</v>
      </c>
      <c r="C270" s="822" t="s">
        <v>833</v>
      </c>
      <c r="D270" s="823" t="s">
        <v>2158</v>
      </c>
      <c r="E270" s="824" t="s">
        <v>146</v>
      </c>
      <c r="F270" s="696"/>
      <c r="G270" s="1102" t="s">
        <v>2151</v>
      </c>
      <c r="H270" s="953">
        <v>0.64300000000000002</v>
      </c>
      <c r="I270" s="1102" t="s">
        <v>2154</v>
      </c>
      <c r="J270" s="698">
        <f t="shared" si="9"/>
        <v>0</v>
      </c>
      <c r="K270" s="3" t="s">
        <v>2206</v>
      </c>
      <c r="M270" s="2"/>
    </row>
    <row r="271" spans="1:13" s="4" customFormat="1" ht="15" customHeight="1">
      <c r="B271" s="1104"/>
      <c r="C271" s="160"/>
      <c r="D271" s="823" t="s">
        <v>2159</v>
      </c>
      <c r="E271" s="824" t="s">
        <v>145</v>
      </c>
      <c r="F271" s="696"/>
      <c r="G271" s="1102" t="s">
        <v>2151</v>
      </c>
      <c r="H271" s="953">
        <v>0.63700000000000001</v>
      </c>
      <c r="I271" s="827" t="s">
        <v>2154</v>
      </c>
      <c r="J271" s="828">
        <f t="shared" si="9"/>
        <v>0</v>
      </c>
      <c r="K271" s="3" t="s">
        <v>2207</v>
      </c>
      <c r="M271" s="2"/>
    </row>
    <row r="272" spans="1:13" s="4" customFormat="1" ht="15" customHeight="1">
      <c r="B272" s="821">
        <v>7</v>
      </c>
      <c r="C272" s="822" t="s">
        <v>961</v>
      </c>
      <c r="D272" s="823" t="s">
        <v>2158</v>
      </c>
      <c r="E272" s="824" t="s">
        <v>146</v>
      </c>
      <c r="F272" s="696"/>
      <c r="G272" s="1102" t="s">
        <v>2151</v>
      </c>
      <c r="H272" s="953">
        <v>0.67200000000000004</v>
      </c>
      <c r="I272" s="1102" t="s">
        <v>2154</v>
      </c>
      <c r="J272" s="698">
        <f t="shared" si="9"/>
        <v>0</v>
      </c>
      <c r="K272" s="3" t="s">
        <v>2208</v>
      </c>
      <c r="M272" s="2"/>
    </row>
    <row r="273" spans="1:13" s="4" customFormat="1" ht="15" customHeight="1">
      <c r="B273" s="1104"/>
      <c r="C273" s="160"/>
      <c r="D273" s="823" t="s">
        <v>2159</v>
      </c>
      <c r="E273" s="824" t="s">
        <v>145</v>
      </c>
      <c r="F273" s="696"/>
      <c r="G273" s="1102" t="s">
        <v>2151</v>
      </c>
      <c r="H273" s="953">
        <v>0.66900000000000004</v>
      </c>
      <c r="I273" s="827" t="s">
        <v>2154</v>
      </c>
      <c r="J273" s="828">
        <f t="shared" si="9"/>
        <v>0</v>
      </c>
      <c r="K273" s="3" t="s">
        <v>2209</v>
      </c>
      <c r="M273" s="2"/>
    </row>
    <row r="274" spans="1:13" s="4" customFormat="1" ht="15" customHeight="1">
      <c r="B274" s="821">
        <v>8</v>
      </c>
      <c r="C274" s="822" t="s">
        <v>1051</v>
      </c>
      <c r="D274" s="823" t="s">
        <v>2158</v>
      </c>
      <c r="E274" s="824" t="s">
        <v>146</v>
      </c>
      <c r="F274" s="696"/>
      <c r="G274" s="1102" t="s">
        <v>2151</v>
      </c>
      <c r="H274" s="953">
        <v>0.7</v>
      </c>
      <c r="I274" s="1102" t="s">
        <v>2154</v>
      </c>
      <c r="J274" s="698">
        <f t="shared" si="9"/>
        <v>0</v>
      </c>
      <c r="K274" s="3" t="s">
        <v>2210</v>
      </c>
      <c r="M274" s="2"/>
    </row>
    <row r="275" spans="1:13" s="4" customFormat="1" ht="15" customHeight="1">
      <c r="B275" s="1104"/>
      <c r="C275" s="160"/>
      <c r="D275" s="823" t="s">
        <v>2159</v>
      </c>
      <c r="E275" s="824" t="s">
        <v>145</v>
      </c>
      <c r="F275" s="696"/>
      <c r="G275" s="1102" t="s">
        <v>2151</v>
      </c>
      <c r="H275" s="953">
        <v>0.7</v>
      </c>
      <c r="I275" s="827" t="s">
        <v>2154</v>
      </c>
      <c r="J275" s="828">
        <f t="shared" si="9"/>
        <v>0</v>
      </c>
      <c r="K275" s="3" t="s">
        <v>2160</v>
      </c>
      <c r="M275" s="2"/>
    </row>
    <row r="276" spans="1:13" s="4" customFormat="1" ht="15" customHeight="1">
      <c r="B276" s="821">
        <v>9</v>
      </c>
      <c r="C276" s="822" t="s">
        <v>1100</v>
      </c>
      <c r="D276" s="823" t="s">
        <v>2158</v>
      </c>
      <c r="E276" s="824" t="s">
        <v>146</v>
      </c>
      <c r="F276" s="696"/>
      <c r="G276" s="1102" t="s">
        <v>2151</v>
      </c>
      <c r="H276" s="953">
        <v>0.7</v>
      </c>
      <c r="I276" s="1102" t="s">
        <v>2154</v>
      </c>
      <c r="J276" s="698">
        <f t="shared" si="9"/>
        <v>0</v>
      </c>
      <c r="K276" s="3" t="s">
        <v>266</v>
      </c>
      <c r="M276" s="2"/>
    </row>
    <row r="277" spans="1:13" s="4" customFormat="1" ht="15" customHeight="1">
      <c r="B277" s="1104"/>
      <c r="C277" s="160"/>
      <c r="D277" s="823" t="s">
        <v>2159</v>
      </c>
      <c r="E277" s="824" t="s">
        <v>145</v>
      </c>
      <c r="F277" s="696"/>
      <c r="G277" s="1102" t="s">
        <v>2151</v>
      </c>
      <c r="H277" s="953">
        <v>0.7</v>
      </c>
      <c r="I277" s="827" t="s">
        <v>2154</v>
      </c>
      <c r="J277" s="828">
        <f t="shared" si="9"/>
        <v>0</v>
      </c>
      <c r="K277" s="3" t="s">
        <v>2223</v>
      </c>
      <c r="M277" s="2"/>
    </row>
    <row r="278" spans="1:13" s="4" customFormat="1" ht="15" customHeight="1">
      <c r="B278" s="1162">
        <f>B276+1</f>
        <v>10</v>
      </c>
      <c r="C278" s="822" t="s">
        <v>1330</v>
      </c>
      <c r="D278" s="823" t="s">
        <v>556</v>
      </c>
      <c r="E278" s="824" t="s">
        <v>146</v>
      </c>
      <c r="F278" s="696"/>
      <c r="G278" s="1141" t="s">
        <v>120</v>
      </c>
      <c r="H278" s="697">
        <v>0.7</v>
      </c>
      <c r="I278" s="1141" t="s">
        <v>122</v>
      </c>
      <c r="J278" s="698">
        <f>ROUND(F278*H278,0)</f>
        <v>0</v>
      </c>
      <c r="K278" s="3" t="s">
        <v>2163</v>
      </c>
      <c r="M278" s="2"/>
    </row>
    <row r="279" spans="1:13" s="4" customFormat="1" ht="15" customHeight="1">
      <c r="B279" s="131"/>
      <c r="C279" s="1140"/>
      <c r="D279" s="823" t="s">
        <v>2159</v>
      </c>
      <c r="E279" s="824" t="s">
        <v>145</v>
      </c>
      <c r="F279" s="696"/>
      <c r="G279" s="1141" t="s">
        <v>120</v>
      </c>
      <c r="H279" s="1112">
        <v>0.7</v>
      </c>
      <c r="I279" s="1157" t="s">
        <v>122</v>
      </c>
      <c r="J279" s="828">
        <f>ROUND(F279*H279,0)</f>
        <v>0</v>
      </c>
      <c r="K279" s="3" t="s">
        <v>594</v>
      </c>
      <c r="M279" s="2"/>
    </row>
    <row r="280" spans="1:13" s="4" customFormat="1" ht="15" customHeight="1">
      <c r="B280" s="881">
        <f>B278+1</f>
        <v>11</v>
      </c>
      <c r="C280" s="880" t="s">
        <v>1672</v>
      </c>
      <c r="D280" s="1111" t="s">
        <v>2158</v>
      </c>
      <c r="E280" s="1037" t="s">
        <v>146</v>
      </c>
      <c r="F280" s="705"/>
      <c r="G280" s="706" t="s">
        <v>2151</v>
      </c>
      <c r="H280" s="697">
        <v>0.7</v>
      </c>
      <c r="I280" s="706" t="s">
        <v>2154</v>
      </c>
      <c r="J280" s="707">
        <f>ROUND(F280*H280,0)</f>
        <v>0</v>
      </c>
      <c r="K280" s="257" t="s">
        <v>593</v>
      </c>
      <c r="M280" s="2"/>
    </row>
    <row r="281" spans="1:13" s="4" customFormat="1" ht="15" customHeight="1" thickBot="1">
      <c r="B281" s="708"/>
      <c r="C281" s="1142"/>
      <c r="D281" s="1111" t="s">
        <v>2159</v>
      </c>
      <c r="E281" s="1037" t="s">
        <v>145</v>
      </c>
      <c r="F281" s="705"/>
      <c r="G281" s="706" t="s">
        <v>2151</v>
      </c>
      <c r="H281" s="1112">
        <v>0.7</v>
      </c>
      <c r="I281" s="896" t="s">
        <v>2154</v>
      </c>
      <c r="J281" s="952">
        <f>ROUND(F281*H281,0)</f>
        <v>0</v>
      </c>
      <c r="K281" s="257" t="s">
        <v>592</v>
      </c>
      <c r="M281" s="2"/>
    </row>
    <row r="282" spans="1:13" s="4" customFormat="1" ht="15" customHeight="1">
      <c r="B282" s="3"/>
      <c r="C282" s="3"/>
      <c r="D282" s="3"/>
      <c r="E282" s="3"/>
      <c r="F282" s="92"/>
      <c r="G282" s="91"/>
      <c r="H282" s="1332" t="s">
        <v>2517</v>
      </c>
      <c r="I282" s="1333"/>
      <c r="J282" s="90"/>
      <c r="K282" s="3"/>
    </row>
    <row r="283" spans="1:13" s="4" customFormat="1" ht="15" customHeight="1" thickBot="1">
      <c r="B283" s="3"/>
      <c r="C283" s="3"/>
      <c r="D283" s="3"/>
      <c r="E283" s="3"/>
      <c r="F283" s="92"/>
      <c r="G283" s="91"/>
      <c r="H283" s="1361" t="s">
        <v>121</v>
      </c>
      <c r="I283" s="1362"/>
      <c r="J283" s="89">
        <f>SUM(J260:J281)</f>
        <v>0</v>
      </c>
      <c r="K283" s="152" t="s">
        <v>2224</v>
      </c>
      <c r="L283" s="4" t="s">
        <v>2151</v>
      </c>
    </row>
    <row r="284" spans="1:13" s="4" customFormat="1" ht="15" customHeight="1">
      <c r="B284" s="3"/>
      <c r="C284" s="3"/>
      <c r="D284" s="3"/>
      <c r="E284" s="3"/>
      <c r="F284" s="92"/>
      <c r="G284" s="91"/>
      <c r="H284" s="1105"/>
      <c r="I284" s="1105"/>
      <c r="J284" s="93"/>
      <c r="K284" s="3"/>
    </row>
    <row r="285" spans="1:13" ht="18.75" customHeight="1">
      <c r="A285" s="436" t="s">
        <v>2225</v>
      </c>
      <c r="B285" s="4" t="s">
        <v>1324</v>
      </c>
    </row>
    <row r="286" spans="1:13" ht="18.75" customHeight="1">
      <c r="A286" s="436"/>
      <c r="B286" s="4" t="s">
        <v>2226</v>
      </c>
    </row>
    <row r="287" spans="1:13" ht="11.25" customHeight="1">
      <c r="A287" s="104"/>
    </row>
    <row r="288" spans="1:13" ht="18.75" customHeight="1">
      <c r="A288" s="104"/>
      <c r="B288" s="1371" t="s">
        <v>170</v>
      </c>
      <c r="C288" s="1372"/>
      <c r="D288" s="1371" t="s">
        <v>142</v>
      </c>
      <c r="E288" s="1372"/>
      <c r="F288" s="843" t="s">
        <v>187</v>
      </c>
      <c r="G288" s="827"/>
      <c r="H288" s="827" t="s">
        <v>140</v>
      </c>
      <c r="I288" s="827"/>
      <c r="J288" s="843" t="s">
        <v>91</v>
      </c>
      <c r="K288" s="3"/>
    </row>
    <row r="289" spans="1:12" ht="15" customHeight="1">
      <c r="A289" s="104"/>
      <c r="B289" s="1107"/>
      <c r="C289" s="1103"/>
      <c r="D289" s="1099"/>
      <c r="E289" s="1100"/>
      <c r="F289" s="1110"/>
      <c r="G289" s="1101"/>
      <c r="H289" s="1101"/>
      <c r="I289" s="1101"/>
      <c r="J289" s="437" t="s">
        <v>2157</v>
      </c>
      <c r="K289" s="3"/>
    </row>
    <row r="290" spans="1:12" s="4" customFormat="1" ht="15" customHeight="1">
      <c r="B290" s="821">
        <v>1</v>
      </c>
      <c r="C290" s="822" t="s">
        <v>1100</v>
      </c>
      <c r="D290" s="823" t="s">
        <v>2158</v>
      </c>
      <c r="E290" s="824" t="s">
        <v>146</v>
      </c>
      <c r="F290" s="696"/>
      <c r="G290" s="1102" t="s">
        <v>2151</v>
      </c>
      <c r="H290" s="959">
        <v>0.7</v>
      </c>
      <c r="I290" s="1102" t="s">
        <v>2154</v>
      </c>
      <c r="J290" s="698">
        <f>ROUND(F290*H290,0)</f>
        <v>0</v>
      </c>
      <c r="K290" s="3" t="s">
        <v>283</v>
      </c>
    </row>
    <row r="291" spans="1:12" s="4" customFormat="1" ht="15" customHeight="1">
      <c r="B291" s="1104"/>
      <c r="C291" s="160"/>
      <c r="D291" s="823" t="s">
        <v>2159</v>
      </c>
      <c r="E291" s="824" t="s">
        <v>145</v>
      </c>
      <c r="F291" s="696"/>
      <c r="G291" s="1102" t="s">
        <v>2151</v>
      </c>
      <c r="H291" s="959">
        <v>0.7</v>
      </c>
      <c r="I291" s="827" t="s">
        <v>2154</v>
      </c>
      <c r="J291" s="828">
        <f>ROUND(F291*H291,0)</f>
        <v>0</v>
      </c>
      <c r="K291" s="3" t="s">
        <v>282</v>
      </c>
    </row>
    <row r="292" spans="1:12" s="4" customFormat="1" ht="15" customHeight="1">
      <c r="B292" s="1162">
        <f>B290+1</f>
        <v>2</v>
      </c>
      <c r="C292" s="822" t="s">
        <v>1330</v>
      </c>
      <c r="D292" s="823" t="s">
        <v>556</v>
      </c>
      <c r="E292" s="824" t="s">
        <v>146</v>
      </c>
      <c r="F292" s="696"/>
      <c r="G292" s="1141" t="s">
        <v>120</v>
      </c>
      <c r="H292" s="1113">
        <v>0.7</v>
      </c>
      <c r="I292" s="1141" t="s">
        <v>122</v>
      </c>
      <c r="J292" s="698">
        <f>ROUND(F292*H292,0)</f>
        <v>0</v>
      </c>
      <c r="K292" s="3" t="s">
        <v>133</v>
      </c>
    </row>
    <row r="293" spans="1:12" s="4" customFormat="1" ht="15" customHeight="1" thickBot="1">
      <c r="B293" s="131"/>
      <c r="C293" s="1140"/>
      <c r="D293" s="823" t="s">
        <v>552</v>
      </c>
      <c r="E293" s="824" t="s">
        <v>145</v>
      </c>
      <c r="F293" s="696"/>
      <c r="G293" s="1141" t="s">
        <v>120</v>
      </c>
      <c r="H293" s="1114">
        <v>0.7</v>
      </c>
      <c r="I293" s="1157" t="s">
        <v>122</v>
      </c>
      <c r="J293" s="828">
        <f t="shared" ref="J293" si="10">ROUND(F293*H293,0)</f>
        <v>0</v>
      </c>
      <c r="K293" s="3" t="s">
        <v>561</v>
      </c>
    </row>
    <row r="294" spans="1:12" s="4" customFormat="1" ht="15" customHeight="1">
      <c r="B294" s="3"/>
      <c r="C294" s="3"/>
      <c r="D294" s="3"/>
      <c r="E294" s="3"/>
      <c r="F294" s="92"/>
      <c r="G294" s="91"/>
      <c r="H294" s="1332" t="s">
        <v>2675</v>
      </c>
      <c r="I294" s="1333"/>
      <c r="J294" s="90"/>
      <c r="K294" s="3"/>
    </row>
    <row r="295" spans="1:12" s="4" customFormat="1" ht="15" customHeight="1" thickBot="1">
      <c r="B295" s="3"/>
      <c r="C295" s="3"/>
      <c r="D295" s="3"/>
      <c r="E295" s="3"/>
      <c r="F295" s="92"/>
      <c r="G295" s="91"/>
      <c r="H295" s="1361" t="s">
        <v>121</v>
      </c>
      <c r="I295" s="1362"/>
      <c r="J295" s="89">
        <f>SUM(J290:J293)</f>
        <v>0</v>
      </c>
      <c r="K295" s="152" t="s">
        <v>2227</v>
      </c>
      <c r="L295" s="4" t="s">
        <v>2151</v>
      </c>
    </row>
    <row r="296" spans="1:12" s="4" customFormat="1" ht="15" customHeight="1">
      <c r="B296" s="3"/>
      <c r="C296" s="3"/>
      <c r="D296" s="3"/>
      <c r="E296" s="3"/>
      <c r="F296" s="92"/>
      <c r="G296" s="91"/>
      <c r="H296" s="1105"/>
      <c r="I296" s="1105"/>
      <c r="J296" s="93"/>
      <c r="K296" s="3"/>
    </row>
    <row r="297" spans="1:12" ht="18.75" customHeight="1">
      <c r="A297" s="436" t="s">
        <v>2228</v>
      </c>
      <c r="B297" s="4" t="s">
        <v>1324</v>
      </c>
    </row>
    <row r="298" spans="1:12" ht="18.75" customHeight="1">
      <c r="A298" s="436"/>
      <c r="B298" s="4" t="s">
        <v>2229</v>
      </c>
    </row>
    <row r="299" spans="1:12" ht="11.25" customHeight="1">
      <c r="A299" s="104"/>
    </row>
    <row r="300" spans="1:12" ht="18.75" customHeight="1">
      <c r="A300" s="104"/>
      <c r="B300" s="1371" t="s">
        <v>170</v>
      </c>
      <c r="C300" s="1372"/>
      <c r="D300" s="1371" t="s">
        <v>142</v>
      </c>
      <c r="E300" s="1372"/>
      <c r="F300" s="843" t="s">
        <v>187</v>
      </c>
      <c r="G300" s="827"/>
      <c r="H300" s="827" t="s">
        <v>140</v>
      </c>
      <c r="I300" s="827"/>
      <c r="J300" s="843" t="s">
        <v>91</v>
      </c>
      <c r="K300" s="3"/>
    </row>
    <row r="301" spans="1:12" ht="15" customHeight="1">
      <c r="A301" s="104"/>
      <c r="B301" s="1107"/>
      <c r="C301" s="1103"/>
      <c r="D301" s="1099"/>
      <c r="E301" s="1100"/>
      <c r="F301" s="1110"/>
      <c r="G301" s="1101"/>
      <c r="H301" s="1101"/>
      <c r="I301" s="1101"/>
      <c r="J301" s="437" t="s">
        <v>2157</v>
      </c>
      <c r="K301" s="3"/>
    </row>
    <row r="302" spans="1:12" s="4" customFormat="1" ht="15" customHeight="1">
      <c r="B302" s="821">
        <v>1</v>
      </c>
      <c r="C302" s="822" t="s">
        <v>1330</v>
      </c>
      <c r="D302" s="823" t="s">
        <v>2158</v>
      </c>
      <c r="E302" s="824" t="s">
        <v>146</v>
      </c>
      <c r="F302" s="696"/>
      <c r="G302" s="1102" t="s">
        <v>2151</v>
      </c>
      <c r="H302" s="1113">
        <v>0.5</v>
      </c>
      <c r="I302" s="1102" t="s">
        <v>2154</v>
      </c>
      <c r="J302" s="698">
        <f>ROUND(F302*H302,0)</f>
        <v>0</v>
      </c>
      <c r="K302" s="3" t="s">
        <v>283</v>
      </c>
    </row>
    <row r="303" spans="1:12" s="4" customFormat="1" ht="15" customHeight="1" thickBot="1">
      <c r="B303" s="131"/>
      <c r="C303" s="1100"/>
      <c r="D303" s="823" t="s">
        <v>2159</v>
      </c>
      <c r="E303" s="824" t="s">
        <v>145</v>
      </c>
      <c r="F303" s="696"/>
      <c r="G303" s="1102" t="s">
        <v>2151</v>
      </c>
      <c r="H303" s="1114">
        <v>0.5</v>
      </c>
      <c r="I303" s="827" t="s">
        <v>2154</v>
      </c>
      <c r="J303" s="828">
        <f t="shared" ref="J303" si="11">ROUND(F303*H303,0)</f>
        <v>0</v>
      </c>
      <c r="K303" s="3" t="s">
        <v>282</v>
      </c>
    </row>
    <row r="304" spans="1:12" s="4" customFormat="1" ht="15" customHeight="1">
      <c r="B304" s="3"/>
      <c r="C304" s="3"/>
      <c r="D304" s="3"/>
      <c r="E304" s="3"/>
      <c r="F304" s="92"/>
      <c r="G304" s="91"/>
      <c r="H304" s="1332" t="s">
        <v>2676</v>
      </c>
      <c r="I304" s="1333"/>
      <c r="J304" s="90"/>
      <c r="K304" s="3"/>
    </row>
    <row r="305" spans="1:12" s="4" customFormat="1" ht="15" customHeight="1" thickBot="1">
      <c r="B305" s="3"/>
      <c r="C305" s="3"/>
      <c r="D305" s="3"/>
      <c r="E305" s="3"/>
      <c r="F305" s="92"/>
      <c r="G305" s="91"/>
      <c r="H305" s="1361" t="s">
        <v>121</v>
      </c>
      <c r="I305" s="1362"/>
      <c r="J305" s="89">
        <f>SUM(J302:J303)</f>
        <v>0</v>
      </c>
      <c r="K305" s="152" t="s">
        <v>2231</v>
      </c>
      <c r="L305" s="4" t="s">
        <v>2151</v>
      </c>
    </row>
    <row r="306" spans="1:12" s="4" customFormat="1" ht="15" customHeight="1">
      <c r="B306" s="3"/>
      <c r="C306" s="3"/>
      <c r="D306" s="3"/>
      <c r="E306" s="3"/>
      <c r="F306" s="92"/>
      <c r="G306" s="91"/>
      <c r="H306" s="1105"/>
      <c r="I306" s="1105"/>
      <c r="J306" s="93"/>
      <c r="K306" s="3"/>
    </row>
    <row r="307" spans="1:12" ht="18.75" customHeight="1">
      <c r="A307" s="436" t="s">
        <v>2232</v>
      </c>
      <c r="B307" s="4" t="s">
        <v>2233</v>
      </c>
    </row>
    <row r="308" spans="1:12" ht="18.75" customHeight="1">
      <c r="A308" s="436"/>
      <c r="B308" s="4" t="s">
        <v>1591</v>
      </c>
    </row>
    <row r="309" spans="1:12" ht="11.25" customHeight="1">
      <c r="A309" s="104"/>
    </row>
    <row r="310" spans="1:12" ht="18.75" customHeight="1">
      <c r="A310" s="104"/>
      <c r="B310" s="1371" t="s">
        <v>170</v>
      </c>
      <c r="C310" s="1372"/>
      <c r="D310" s="1371" t="s">
        <v>142</v>
      </c>
      <c r="E310" s="1372"/>
      <c r="F310" s="843" t="s">
        <v>187</v>
      </c>
      <c r="G310" s="827"/>
      <c r="H310" s="827" t="s">
        <v>140</v>
      </c>
      <c r="I310" s="827"/>
      <c r="J310" s="843" t="s">
        <v>91</v>
      </c>
      <c r="K310" s="3"/>
    </row>
    <row r="311" spans="1:12" ht="15" customHeight="1">
      <c r="A311" s="104"/>
      <c r="B311" s="1107"/>
      <c r="C311" s="1103"/>
      <c r="D311" s="1099"/>
      <c r="E311" s="1100"/>
      <c r="F311" s="1110"/>
      <c r="G311" s="1101"/>
      <c r="H311" s="1101"/>
      <c r="I311" s="1101"/>
      <c r="J311" s="437" t="s">
        <v>2157</v>
      </c>
      <c r="K311" s="3"/>
    </row>
    <row r="312" spans="1:12" s="4" customFormat="1" ht="15" customHeight="1">
      <c r="A312" s="256"/>
      <c r="B312" s="821">
        <v>1</v>
      </c>
      <c r="C312" s="822" t="s">
        <v>1330</v>
      </c>
      <c r="D312" s="823" t="s">
        <v>2158</v>
      </c>
      <c r="E312" s="824" t="s">
        <v>146</v>
      </c>
      <c r="F312" s="696"/>
      <c r="G312" s="1102" t="s">
        <v>2151</v>
      </c>
      <c r="H312" s="1113">
        <v>0.5</v>
      </c>
      <c r="I312" s="1102" t="s">
        <v>2154</v>
      </c>
      <c r="J312" s="698">
        <f>ROUND(F312*H312,0)</f>
        <v>0</v>
      </c>
      <c r="K312" s="3" t="s">
        <v>283</v>
      </c>
    </row>
    <row r="313" spans="1:12" s="4" customFormat="1" ht="15" customHeight="1">
      <c r="A313" s="256"/>
      <c r="B313" s="131"/>
      <c r="C313" s="1100"/>
      <c r="D313" s="823" t="s">
        <v>2159</v>
      </c>
      <c r="E313" s="824" t="s">
        <v>145</v>
      </c>
      <c r="F313" s="696"/>
      <c r="G313" s="1102" t="s">
        <v>2151</v>
      </c>
      <c r="H313" s="1114">
        <v>0.5</v>
      </c>
      <c r="I313" s="827" t="s">
        <v>2154</v>
      </c>
      <c r="J313" s="828">
        <f t="shared" ref="J313" si="12">ROUND(F313*H313,0)</f>
        <v>0</v>
      </c>
      <c r="K313" s="3" t="s">
        <v>282</v>
      </c>
    </row>
    <row r="314" spans="1:12" s="4" customFormat="1" ht="15" customHeight="1">
      <c r="A314" s="256"/>
      <c r="B314" s="881">
        <f>B312+1</f>
        <v>2</v>
      </c>
      <c r="C314" s="880" t="s">
        <v>1672</v>
      </c>
      <c r="D314" s="1111" t="s">
        <v>2158</v>
      </c>
      <c r="E314" s="1037" t="s">
        <v>146</v>
      </c>
      <c r="F314" s="705"/>
      <c r="G314" s="706" t="s">
        <v>2151</v>
      </c>
      <c r="H314" s="697">
        <v>0.5</v>
      </c>
      <c r="I314" s="706" t="s">
        <v>2154</v>
      </c>
      <c r="J314" s="707">
        <f>ROUND(F314*H314,0)</f>
        <v>0</v>
      </c>
      <c r="K314" s="257" t="s">
        <v>2234</v>
      </c>
    </row>
    <row r="315" spans="1:12" s="4" customFormat="1" ht="15" customHeight="1" thickBot="1">
      <c r="A315" s="256"/>
      <c r="B315" s="708"/>
      <c r="C315" s="1109"/>
      <c r="D315" s="1111" t="s">
        <v>2159</v>
      </c>
      <c r="E315" s="1037" t="s">
        <v>145</v>
      </c>
      <c r="F315" s="705"/>
      <c r="G315" s="706" t="s">
        <v>2151</v>
      </c>
      <c r="H315" s="1112">
        <v>0.5</v>
      </c>
      <c r="I315" s="896" t="s">
        <v>2154</v>
      </c>
      <c r="J315" s="952">
        <f t="shared" ref="J315" si="13">ROUND(F315*H315,0)</f>
        <v>0</v>
      </c>
      <c r="K315" s="257" t="s">
        <v>2235</v>
      </c>
    </row>
    <row r="316" spans="1:12" s="4" customFormat="1" ht="15" customHeight="1">
      <c r="A316" s="256"/>
      <c r="B316" s="257"/>
      <c r="C316" s="257"/>
      <c r="D316" s="257"/>
      <c r="E316" s="257"/>
      <c r="F316" s="315"/>
      <c r="G316" s="726"/>
      <c r="H316" s="1408" t="s">
        <v>2236</v>
      </c>
      <c r="I316" s="1409"/>
      <c r="J316" s="727"/>
      <c r="K316" s="257"/>
    </row>
    <row r="317" spans="1:12" s="4" customFormat="1" ht="15" customHeight="1" thickBot="1">
      <c r="A317" s="256"/>
      <c r="B317" s="257"/>
      <c r="C317" s="257"/>
      <c r="D317" s="257"/>
      <c r="E317" s="257"/>
      <c r="F317" s="315"/>
      <c r="G317" s="726"/>
      <c r="H317" s="1361" t="s">
        <v>121</v>
      </c>
      <c r="I317" s="1362"/>
      <c r="J317" s="89">
        <f>SUM(J312:J315)</f>
        <v>0</v>
      </c>
      <c r="K317" s="152" t="s">
        <v>2237</v>
      </c>
      <c r="L317" s="4" t="s">
        <v>2151</v>
      </c>
    </row>
    <row r="318" spans="1:12" s="4" customFormat="1" ht="15" customHeight="1">
      <c r="B318" s="3"/>
      <c r="C318" s="3"/>
      <c r="D318" s="3"/>
      <c r="E318" s="3"/>
      <c r="F318" s="92"/>
      <c r="G318" s="91"/>
      <c r="H318" s="1105"/>
      <c r="I318" s="1105"/>
      <c r="J318" s="93"/>
      <c r="K318" s="3"/>
    </row>
    <row r="319" spans="1:12" ht="18.75" customHeight="1">
      <c r="A319" s="436" t="s">
        <v>2238</v>
      </c>
      <c r="B319" s="4" t="s">
        <v>2239</v>
      </c>
    </row>
    <row r="320" spans="1:12" ht="18.75" customHeight="1">
      <c r="A320" s="436"/>
      <c r="B320" s="4" t="s">
        <v>1591</v>
      </c>
    </row>
    <row r="321" spans="1:12" ht="11.25" customHeight="1">
      <c r="A321" s="104"/>
    </row>
    <row r="322" spans="1:12" ht="18.75" customHeight="1">
      <c r="A322" s="104"/>
      <c r="B322" s="1371" t="s">
        <v>170</v>
      </c>
      <c r="C322" s="1372"/>
      <c r="D322" s="1371" t="s">
        <v>142</v>
      </c>
      <c r="E322" s="1372"/>
      <c r="F322" s="843" t="s">
        <v>187</v>
      </c>
      <c r="G322" s="827"/>
      <c r="H322" s="827" t="s">
        <v>140</v>
      </c>
      <c r="I322" s="827"/>
      <c r="J322" s="843" t="s">
        <v>91</v>
      </c>
      <c r="K322" s="3"/>
    </row>
    <row r="323" spans="1:12" ht="15" customHeight="1">
      <c r="A323" s="104"/>
      <c r="B323" s="1107"/>
      <c r="C323" s="1103"/>
      <c r="D323" s="1099"/>
      <c r="E323" s="1100"/>
      <c r="F323" s="1110"/>
      <c r="G323" s="1101"/>
      <c r="H323" s="1101"/>
      <c r="I323" s="1101"/>
      <c r="J323" s="437" t="s">
        <v>2157</v>
      </c>
      <c r="K323" s="3"/>
    </row>
    <row r="324" spans="1:12" s="4" customFormat="1" ht="15" customHeight="1">
      <c r="A324" s="256"/>
      <c r="B324" s="821">
        <v>1</v>
      </c>
      <c r="C324" s="822" t="s">
        <v>1330</v>
      </c>
      <c r="D324" s="823" t="s">
        <v>2158</v>
      </c>
      <c r="E324" s="824" t="s">
        <v>146</v>
      </c>
      <c r="F324" s="696"/>
      <c r="G324" s="1102" t="s">
        <v>2151</v>
      </c>
      <c r="H324" s="1113">
        <v>0.3</v>
      </c>
      <c r="I324" s="1102" t="s">
        <v>2154</v>
      </c>
      <c r="J324" s="698">
        <f>ROUND(F324*H324,0)</f>
        <v>0</v>
      </c>
      <c r="K324" s="3" t="s">
        <v>283</v>
      </c>
    </row>
    <row r="325" spans="1:12" s="4" customFormat="1" ht="15" customHeight="1">
      <c r="A325" s="256"/>
      <c r="B325" s="131"/>
      <c r="C325" s="1100"/>
      <c r="D325" s="823" t="s">
        <v>2159</v>
      </c>
      <c r="E325" s="824" t="s">
        <v>145</v>
      </c>
      <c r="F325" s="696"/>
      <c r="G325" s="1102" t="s">
        <v>2151</v>
      </c>
      <c r="H325" s="1114">
        <v>0.3</v>
      </c>
      <c r="I325" s="827" t="s">
        <v>2154</v>
      </c>
      <c r="J325" s="828">
        <f t="shared" ref="J325" si="14">ROUND(F325*H325,0)</f>
        <v>0</v>
      </c>
      <c r="K325" s="3" t="s">
        <v>282</v>
      </c>
    </row>
    <row r="326" spans="1:12" s="4" customFormat="1" ht="15" customHeight="1">
      <c r="A326" s="256"/>
      <c r="B326" s="881">
        <f>B324+1</f>
        <v>2</v>
      </c>
      <c r="C326" s="880" t="s">
        <v>1672</v>
      </c>
      <c r="D326" s="1111" t="s">
        <v>706</v>
      </c>
      <c r="E326" s="1037" t="s">
        <v>146</v>
      </c>
      <c r="F326" s="705"/>
      <c r="G326" s="706" t="s">
        <v>701</v>
      </c>
      <c r="H326" s="697">
        <v>0.3</v>
      </c>
      <c r="I326" s="706" t="s">
        <v>702</v>
      </c>
      <c r="J326" s="707">
        <f>ROUND(F326*H326,0)</f>
        <v>0</v>
      </c>
      <c r="K326" s="257" t="s">
        <v>2081</v>
      </c>
    </row>
    <row r="327" spans="1:12" s="4" customFormat="1" ht="15" customHeight="1" thickBot="1">
      <c r="A327" s="256"/>
      <c r="B327" s="708"/>
      <c r="C327" s="1109"/>
      <c r="D327" s="1111" t="s">
        <v>742</v>
      </c>
      <c r="E327" s="1037" t="s">
        <v>145</v>
      </c>
      <c r="F327" s="705"/>
      <c r="G327" s="706" t="s">
        <v>701</v>
      </c>
      <c r="H327" s="1112">
        <v>0.3</v>
      </c>
      <c r="I327" s="896" t="s">
        <v>702</v>
      </c>
      <c r="J327" s="952">
        <f t="shared" ref="J327" si="15">ROUND(F327*H327,0)</f>
        <v>0</v>
      </c>
      <c r="K327" s="257" t="s">
        <v>1375</v>
      </c>
    </row>
    <row r="328" spans="1:12" s="4" customFormat="1" ht="15" customHeight="1">
      <c r="A328" s="256"/>
      <c r="B328" s="257"/>
      <c r="C328" s="257"/>
      <c r="D328" s="257"/>
      <c r="E328" s="257"/>
      <c r="F328" s="315"/>
      <c r="G328" s="726"/>
      <c r="H328" s="1408" t="s">
        <v>2240</v>
      </c>
      <c r="I328" s="1409"/>
      <c r="J328" s="727"/>
      <c r="K328" s="257"/>
    </row>
    <row r="329" spans="1:12" s="4" customFormat="1" ht="15" customHeight="1" thickBot="1">
      <c r="A329" s="256"/>
      <c r="B329" s="257"/>
      <c r="C329" s="257"/>
      <c r="D329" s="257"/>
      <c r="E329" s="257"/>
      <c r="F329" s="315"/>
      <c r="G329" s="726"/>
      <c r="H329" s="1361" t="s">
        <v>121</v>
      </c>
      <c r="I329" s="1362"/>
      <c r="J329" s="89">
        <f>SUM(J324:J327)</f>
        <v>0</v>
      </c>
      <c r="K329" s="152" t="s">
        <v>2241</v>
      </c>
      <c r="L329" s="4" t="s">
        <v>2151</v>
      </c>
    </row>
    <row r="330" spans="1:12" s="4" customFormat="1" ht="15" customHeight="1">
      <c r="B330" s="3"/>
      <c r="C330" s="3"/>
      <c r="D330" s="3"/>
      <c r="E330" s="3"/>
      <c r="F330" s="92"/>
      <c r="G330" s="91"/>
      <c r="H330" s="1105"/>
      <c r="I330" s="1105"/>
      <c r="J330" s="93"/>
      <c r="K330" s="3"/>
    </row>
    <row r="331" spans="1:12" ht="18.75" customHeight="1">
      <c r="A331" s="436" t="s">
        <v>2242</v>
      </c>
      <c r="B331" s="4" t="s">
        <v>2243</v>
      </c>
    </row>
    <row r="332" spans="1:12" ht="18.75" customHeight="1">
      <c r="A332" s="436"/>
      <c r="B332" s="4" t="s">
        <v>1591</v>
      </c>
    </row>
    <row r="333" spans="1:12" ht="11.25" customHeight="1">
      <c r="A333" s="104"/>
    </row>
    <row r="334" spans="1:12" ht="18.75" customHeight="1">
      <c r="A334" s="104"/>
      <c r="B334" s="1371" t="s">
        <v>170</v>
      </c>
      <c r="C334" s="1372"/>
      <c r="D334" s="1371" t="s">
        <v>142</v>
      </c>
      <c r="E334" s="1372"/>
      <c r="F334" s="843" t="s">
        <v>187</v>
      </c>
      <c r="G334" s="827"/>
      <c r="H334" s="827" t="s">
        <v>140</v>
      </c>
      <c r="I334" s="827"/>
      <c r="J334" s="843" t="s">
        <v>91</v>
      </c>
      <c r="K334" s="3"/>
    </row>
    <row r="335" spans="1:12" ht="15" customHeight="1">
      <c r="A335" s="104"/>
      <c r="B335" s="1107"/>
      <c r="C335" s="1103"/>
      <c r="D335" s="1099"/>
      <c r="E335" s="1100"/>
      <c r="F335" s="1110"/>
      <c r="G335" s="1101"/>
      <c r="H335" s="1101"/>
      <c r="I335" s="1101"/>
      <c r="J335" s="437" t="s">
        <v>2157</v>
      </c>
      <c r="K335" s="3"/>
    </row>
    <row r="336" spans="1:12" s="4" customFormat="1" ht="15" customHeight="1">
      <c r="A336" s="256"/>
      <c r="B336" s="821">
        <v>1</v>
      </c>
      <c r="C336" s="822" t="s">
        <v>1330</v>
      </c>
      <c r="D336" s="823" t="s">
        <v>2158</v>
      </c>
      <c r="E336" s="824" t="s">
        <v>146</v>
      </c>
      <c r="F336" s="696"/>
      <c r="G336" s="1102" t="s">
        <v>2151</v>
      </c>
      <c r="H336" s="1113">
        <v>0.3</v>
      </c>
      <c r="I336" s="1102" t="s">
        <v>2154</v>
      </c>
      <c r="J336" s="698">
        <f>ROUND(F336*H336,0)</f>
        <v>0</v>
      </c>
      <c r="K336" s="3" t="s">
        <v>283</v>
      </c>
    </row>
    <row r="337" spans="1:12" s="4" customFormat="1" ht="15" customHeight="1">
      <c r="A337" s="256"/>
      <c r="B337" s="131"/>
      <c r="C337" s="1100"/>
      <c r="D337" s="823" t="s">
        <v>2159</v>
      </c>
      <c r="E337" s="824" t="s">
        <v>145</v>
      </c>
      <c r="F337" s="696"/>
      <c r="G337" s="1102" t="s">
        <v>2151</v>
      </c>
      <c r="H337" s="1114">
        <v>0.3</v>
      </c>
      <c r="I337" s="827" t="s">
        <v>2154</v>
      </c>
      <c r="J337" s="828">
        <f t="shared" ref="J337" si="16">ROUND(F337*H337,0)</f>
        <v>0</v>
      </c>
      <c r="K337" s="3" t="s">
        <v>282</v>
      </c>
    </row>
    <row r="338" spans="1:12" s="4" customFormat="1" ht="15" customHeight="1">
      <c r="A338" s="256"/>
      <c r="B338" s="881">
        <f>B336+1</f>
        <v>2</v>
      </c>
      <c r="C338" s="880" t="s">
        <v>1672</v>
      </c>
      <c r="D338" s="1111" t="s">
        <v>706</v>
      </c>
      <c r="E338" s="1037" t="s">
        <v>146</v>
      </c>
      <c r="F338" s="705"/>
      <c r="G338" s="706" t="s">
        <v>701</v>
      </c>
      <c r="H338" s="697">
        <v>0.3</v>
      </c>
      <c r="I338" s="706" t="s">
        <v>702</v>
      </c>
      <c r="J338" s="707">
        <f>ROUND(F338*H338,0)</f>
        <v>0</v>
      </c>
      <c r="K338" s="257" t="s">
        <v>2081</v>
      </c>
    </row>
    <row r="339" spans="1:12" s="4" customFormat="1" ht="15" customHeight="1" thickBot="1">
      <c r="A339" s="256"/>
      <c r="B339" s="708"/>
      <c r="C339" s="1109"/>
      <c r="D339" s="1111" t="s">
        <v>742</v>
      </c>
      <c r="E339" s="1037" t="s">
        <v>145</v>
      </c>
      <c r="F339" s="705"/>
      <c r="G339" s="706" t="s">
        <v>701</v>
      </c>
      <c r="H339" s="1112">
        <v>0.3</v>
      </c>
      <c r="I339" s="896" t="s">
        <v>702</v>
      </c>
      <c r="J339" s="952">
        <f t="shared" ref="J339" si="17">ROUND(F339*H339,0)</f>
        <v>0</v>
      </c>
      <c r="K339" s="257" t="s">
        <v>1375</v>
      </c>
    </row>
    <row r="340" spans="1:12" s="4" customFormat="1" ht="15" customHeight="1">
      <c r="A340" s="256"/>
      <c r="B340" s="257"/>
      <c r="C340" s="257"/>
      <c r="D340" s="257"/>
      <c r="E340" s="257"/>
      <c r="F340" s="315"/>
      <c r="G340" s="726"/>
      <c r="H340" s="1408" t="s">
        <v>2240</v>
      </c>
      <c r="I340" s="1409"/>
      <c r="J340" s="727"/>
      <c r="K340" s="257"/>
    </row>
    <row r="341" spans="1:12" s="4" customFormat="1" ht="15" customHeight="1" thickBot="1">
      <c r="A341" s="256"/>
      <c r="B341" s="257"/>
      <c r="C341" s="257"/>
      <c r="D341" s="257"/>
      <c r="E341" s="257"/>
      <c r="F341" s="315"/>
      <c r="G341" s="726"/>
      <c r="H341" s="1361" t="s">
        <v>121</v>
      </c>
      <c r="I341" s="1362"/>
      <c r="J341" s="89">
        <f>SUM(J336:J339)</f>
        <v>0</v>
      </c>
      <c r="K341" s="152" t="s">
        <v>2244</v>
      </c>
      <c r="L341" s="4" t="s">
        <v>2151</v>
      </c>
    </row>
    <row r="342" spans="1:12" s="4" customFormat="1" ht="15" customHeight="1">
      <c r="B342" s="3"/>
      <c r="C342" s="3"/>
      <c r="D342" s="3"/>
      <c r="E342" s="3"/>
      <c r="F342" s="92"/>
      <c r="G342" s="91"/>
      <c r="H342" s="1105"/>
      <c r="I342" s="1105"/>
      <c r="J342" s="93"/>
      <c r="K342" s="3"/>
    </row>
    <row r="343" spans="1:12" ht="18.75" customHeight="1">
      <c r="A343" s="717" t="s">
        <v>2245</v>
      </c>
      <c r="B343" s="256" t="s">
        <v>2246</v>
      </c>
      <c r="C343" s="465"/>
      <c r="D343" s="465"/>
      <c r="E343" s="465"/>
      <c r="F343" s="718"/>
      <c r="G343" s="465"/>
      <c r="H343" s="465"/>
      <c r="I343" s="465"/>
      <c r="J343" s="718"/>
      <c r="K343" s="465"/>
      <c r="L343" s="465"/>
    </row>
    <row r="344" spans="1:12" ht="11.25" customHeight="1">
      <c r="A344" s="466"/>
      <c r="B344" s="465"/>
      <c r="C344" s="465"/>
      <c r="D344" s="465"/>
      <c r="E344" s="465"/>
      <c r="F344" s="718"/>
      <c r="G344" s="465"/>
      <c r="H344" s="465"/>
      <c r="I344" s="465"/>
      <c r="J344" s="718"/>
      <c r="K344" s="465"/>
      <c r="L344" s="465"/>
    </row>
    <row r="345" spans="1:12" ht="18.75" customHeight="1">
      <c r="A345" s="466"/>
      <c r="B345" s="1412" t="s">
        <v>170</v>
      </c>
      <c r="C345" s="1413"/>
      <c r="D345" s="1412" t="s">
        <v>142</v>
      </c>
      <c r="E345" s="1413"/>
      <c r="F345" s="907" t="s">
        <v>187</v>
      </c>
      <c r="G345" s="896"/>
      <c r="H345" s="896" t="s">
        <v>140</v>
      </c>
      <c r="I345" s="896"/>
      <c r="J345" s="907" t="s">
        <v>91</v>
      </c>
      <c r="K345" s="257"/>
      <c r="L345" s="465"/>
    </row>
    <row r="346" spans="1:12" ht="15" customHeight="1">
      <c r="A346" s="466"/>
      <c r="B346" s="720"/>
      <c r="C346" s="721"/>
      <c r="D346" s="1108"/>
      <c r="E346" s="1109"/>
      <c r="F346" s="723"/>
      <c r="G346" s="724"/>
      <c r="H346" s="724"/>
      <c r="I346" s="724"/>
      <c r="J346" s="725" t="s">
        <v>2157</v>
      </c>
      <c r="K346" s="257"/>
      <c r="L346" s="465"/>
    </row>
    <row r="347" spans="1:12" s="4" customFormat="1" ht="15" customHeight="1">
      <c r="A347" s="256"/>
      <c r="B347" s="881">
        <v>1</v>
      </c>
      <c r="C347" s="880" t="s">
        <v>1672</v>
      </c>
      <c r="D347" s="1111" t="s">
        <v>2158</v>
      </c>
      <c r="E347" s="1037" t="s">
        <v>146</v>
      </c>
      <c r="F347" s="705"/>
      <c r="G347" s="706" t="s">
        <v>2151</v>
      </c>
      <c r="H347" s="697">
        <v>0.7</v>
      </c>
      <c r="I347" s="706" t="s">
        <v>2154</v>
      </c>
      <c r="J347" s="707">
        <f>ROUND(F347*H347,0)</f>
        <v>0</v>
      </c>
      <c r="K347" s="257" t="s">
        <v>283</v>
      </c>
      <c r="L347" s="256"/>
    </row>
    <row r="348" spans="1:12" s="4" customFormat="1" ht="15" customHeight="1" thickBot="1">
      <c r="A348" s="256"/>
      <c r="B348" s="708"/>
      <c r="C348" s="1109"/>
      <c r="D348" s="1111" t="s">
        <v>2159</v>
      </c>
      <c r="E348" s="1037" t="s">
        <v>145</v>
      </c>
      <c r="F348" s="705"/>
      <c r="G348" s="706" t="s">
        <v>2151</v>
      </c>
      <c r="H348" s="1112">
        <v>0.7</v>
      </c>
      <c r="I348" s="896" t="s">
        <v>2154</v>
      </c>
      <c r="J348" s="952">
        <f t="shared" ref="J348" si="18">ROUND(F348*H348,0)</f>
        <v>0</v>
      </c>
      <c r="K348" s="257" t="s">
        <v>282</v>
      </c>
      <c r="L348" s="256"/>
    </row>
    <row r="349" spans="1:12" s="4" customFormat="1" ht="15" customHeight="1">
      <c r="A349" s="256"/>
      <c r="B349" s="257"/>
      <c r="C349" s="257"/>
      <c r="D349" s="257"/>
      <c r="E349" s="257"/>
      <c r="F349" s="315"/>
      <c r="G349" s="726"/>
      <c r="H349" s="1408" t="s">
        <v>2230</v>
      </c>
      <c r="I349" s="1409"/>
      <c r="J349" s="727"/>
      <c r="K349" s="257"/>
      <c r="L349" s="256"/>
    </row>
    <row r="350" spans="1:12" s="4" customFormat="1" ht="15" customHeight="1" thickBot="1">
      <c r="A350" s="256"/>
      <c r="B350" s="257"/>
      <c r="C350" s="257"/>
      <c r="D350" s="257"/>
      <c r="E350" s="257"/>
      <c r="F350" s="315"/>
      <c r="G350" s="726"/>
      <c r="H350" s="1410" t="s">
        <v>121</v>
      </c>
      <c r="I350" s="1411"/>
      <c r="J350" s="728">
        <f>SUM(J347:J348)</f>
        <v>0</v>
      </c>
      <c r="K350" s="729" t="s">
        <v>2247</v>
      </c>
      <c r="L350" s="4" t="s">
        <v>2151</v>
      </c>
    </row>
    <row r="351" spans="1:12" s="4" customFormat="1" ht="15" customHeight="1">
      <c r="B351" s="3"/>
      <c r="C351" s="3"/>
      <c r="D351" s="3"/>
      <c r="E351" s="3"/>
      <c r="F351" s="92"/>
      <c r="G351" s="91"/>
      <c r="H351" s="1105"/>
      <c r="I351" s="1105"/>
      <c r="J351" s="93"/>
      <c r="K351" s="3"/>
    </row>
    <row r="352" spans="1:12" ht="18.75" customHeight="1">
      <c r="A352" s="717" t="s">
        <v>2248</v>
      </c>
      <c r="B352" s="256" t="s">
        <v>2249</v>
      </c>
      <c r="C352" s="465"/>
      <c r="D352" s="465"/>
      <c r="E352" s="465"/>
      <c r="F352" s="718"/>
      <c r="G352" s="465"/>
      <c r="H352" s="465"/>
      <c r="I352" s="465"/>
      <c r="J352" s="718"/>
      <c r="K352" s="465"/>
    </row>
    <row r="353" spans="1:13" ht="18.75" customHeight="1">
      <c r="A353" s="717"/>
      <c r="B353" s="256" t="s">
        <v>2250</v>
      </c>
      <c r="C353" s="465"/>
      <c r="D353" s="465"/>
      <c r="E353" s="465"/>
      <c r="F353" s="718"/>
      <c r="G353" s="465"/>
      <c r="H353" s="465"/>
      <c r="I353" s="465"/>
      <c r="J353" s="718"/>
      <c r="K353" s="465"/>
    </row>
    <row r="354" spans="1:13" ht="11.25" customHeight="1">
      <c r="A354" s="466"/>
      <c r="B354" s="465"/>
      <c r="C354" s="465"/>
      <c r="D354" s="465"/>
      <c r="E354" s="465"/>
      <c r="F354" s="718"/>
      <c r="G354" s="465"/>
      <c r="H354" s="465"/>
      <c r="I354" s="465"/>
      <c r="J354" s="718"/>
      <c r="K354" s="465"/>
    </row>
    <row r="355" spans="1:13" ht="18.75" customHeight="1">
      <c r="A355" s="466"/>
      <c r="B355" s="1412" t="s">
        <v>170</v>
      </c>
      <c r="C355" s="1413"/>
      <c r="D355" s="1412" t="s">
        <v>142</v>
      </c>
      <c r="E355" s="1413"/>
      <c r="F355" s="907" t="s">
        <v>187</v>
      </c>
      <c r="G355" s="896"/>
      <c r="H355" s="896" t="s">
        <v>140</v>
      </c>
      <c r="I355" s="896"/>
      <c r="J355" s="907" t="s">
        <v>91</v>
      </c>
      <c r="K355" s="257"/>
    </row>
    <row r="356" spans="1:13" ht="15" customHeight="1">
      <c r="A356" s="466"/>
      <c r="B356" s="720"/>
      <c r="C356" s="721"/>
      <c r="D356" s="1108"/>
      <c r="E356" s="1109"/>
      <c r="F356" s="723"/>
      <c r="G356" s="724"/>
      <c r="H356" s="724"/>
      <c r="I356" s="724"/>
      <c r="J356" s="725" t="s">
        <v>2157</v>
      </c>
      <c r="K356" s="257"/>
    </row>
    <row r="357" spans="1:13" s="4" customFormat="1" ht="15" customHeight="1">
      <c r="A357" s="256"/>
      <c r="B357" s="881">
        <v>1</v>
      </c>
      <c r="C357" s="880" t="s">
        <v>1672</v>
      </c>
      <c r="D357" s="1111" t="s">
        <v>2158</v>
      </c>
      <c r="E357" s="1037" t="s">
        <v>146</v>
      </c>
      <c r="F357" s="705"/>
      <c r="G357" s="706" t="s">
        <v>2151</v>
      </c>
      <c r="H357" s="697">
        <v>0.7</v>
      </c>
      <c r="I357" s="706" t="s">
        <v>2154</v>
      </c>
      <c r="J357" s="707">
        <f>ROUND(F357*H357,0)</f>
        <v>0</v>
      </c>
      <c r="K357" s="257" t="s">
        <v>283</v>
      </c>
    </row>
    <row r="358" spans="1:13" s="4" customFormat="1" ht="15" customHeight="1" thickBot="1">
      <c r="A358" s="256"/>
      <c r="B358" s="708"/>
      <c r="C358" s="1109"/>
      <c r="D358" s="1111" t="s">
        <v>2159</v>
      </c>
      <c r="E358" s="1037" t="s">
        <v>145</v>
      </c>
      <c r="F358" s="705"/>
      <c r="G358" s="706" t="s">
        <v>2151</v>
      </c>
      <c r="H358" s="1112">
        <v>0.7</v>
      </c>
      <c r="I358" s="896" t="s">
        <v>2154</v>
      </c>
      <c r="J358" s="952">
        <f t="shared" ref="J358" si="19">ROUND(F358*H358,0)</f>
        <v>0</v>
      </c>
      <c r="K358" s="257" t="s">
        <v>282</v>
      </c>
    </row>
    <row r="359" spans="1:13" s="4" customFormat="1" ht="15" customHeight="1">
      <c r="A359" s="256"/>
      <c r="B359" s="257"/>
      <c r="C359" s="257"/>
      <c r="D359" s="257"/>
      <c r="E359" s="257"/>
      <c r="F359" s="315"/>
      <c r="G359" s="726"/>
      <c r="H359" s="1408" t="s">
        <v>2230</v>
      </c>
      <c r="I359" s="1409"/>
      <c r="J359" s="727"/>
      <c r="K359" s="257"/>
    </row>
    <row r="360" spans="1:13" s="4" customFormat="1" ht="15" customHeight="1" thickBot="1">
      <c r="A360" s="256"/>
      <c r="B360" s="257"/>
      <c r="C360" s="257"/>
      <c r="D360" s="257"/>
      <c r="E360" s="257"/>
      <c r="F360" s="315"/>
      <c r="G360" s="726"/>
      <c r="H360" s="1410" t="s">
        <v>121</v>
      </c>
      <c r="I360" s="1411"/>
      <c r="J360" s="728">
        <f>SUM(J357:J358)</f>
        <v>0</v>
      </c>
      <c r="K360" s="729" t="s">
        <v>2251</v>
      </c>
      <c r="L360" s="4" t="s">
        <v>2151</v>
      </c>
    </row>
    <row r="361" spans="1:13" s="4" customFormat="1" ht="15" customHeight="1">
      <c r="B361" s="3"/>
      <c r="C361" s="3"/>
      <c r="D361" s="3"/>
      <c r="E361" s="3"/>
      <c r="F361" s="92"/>
      <c r="G361" s="91"/>
      <c r="H361" s="1105"/>
      <c r="I361" s="1105"/>
      <c r="J361" s="93"/>
      <c r="K361" s="3"/>
    </row>
    <row r="362" spans="1:13" ht="18.75" customHeight="1">
      <c r="A362" s="464">
        <v>19</v>
      </c>
      <c r="B362" s="4" t="s">
        <v>931</v>
      </c>
    </row>
    <row r="363" spans="1:13" ht="11.25" customHeight="1">
      <c r="A363" s="104"/>
    </row>
    <row r="364" spans="1:13" ht="18.75" customHeight="1">
      <c r="A364" s="104"/>
      <c r="B364" s="1371" t="s">
        <v>143</v>
      </c>
      <c r="C364" s="1372"/>
      <c r="D364" s="1371" t="s">
        <v>142</v>
      </c>
      <c r="E364" s="1372"/>
      <c r="F364" s="843" t="s">
        <v>141</v>
      </c>
      <c r="G364" s="827"/>
      <c r="H364" s="827" t="s">
        <v>140</v>
      </c>
      <c r="I364" s="827"/>
      <c r="J364" s="843" t="s">
        <v>91</v>
      </c>
      <c r="K364" s="3"/>
    </row>
    <row r="365" spans="1:13" ht="15" customHeight="1">
      <c r="A365" s="104"/>
      <c r="B365" s="1107"/>
      <c r="C365" s="1103"/>
      <c r="D365" s="1099"/>
      <c r="E365" s="1100"/>
      <c r="F365" s="1110"/>
      <c r="G365" s="1101"/>
      <c r="H365" s="135"/>
      <c r="I365" s="1101"/>
      <c r="J365" s="120" t="s">
        <v>2157</v>
      </c>
      <c r="K365" s="3"/>
    </row>
    <row r="366" spans="1:13" s="4" customFormat="1" ht="15" customHeight="1">
      <c r="B366" s="821">
        <v>1</v>
      </c>
      <c r="C366" s="822" t="s">
        <v>129</v>
      </c>
      <c r="D366" s="1338"/>
      <c r="E366" s="1339"/>
      <c r="F366" s="696"/>
      <c r="G366" s="1102" t="s">
        <v>2151</v>
      </c>
      <c r="H366" s="697">
        <v>4.2999999999999997E-2</v>
      </c>
      <c r="I366" s="1102" t="s">
        <v>2154</v>
      </c>
      <c r="J366" s="698">
        <f t="shared" ref="J366:J392" si="20">ROUND(F366*H366,0)</f>
        <v>0</v>
      </c>
      <c r="K366" s="3" t="s">
        <v>2196</v>
      </c>
      <c r="M366" s="2"/>
    </row>
    <row r="367" spans="1:13" s="4" customFormat="1" ht="15" customHeight="1">
      <c r="B367" s="821">
        <v>2</v>
      </c>
      <c r="C367" s="822" t="s">
        <v>128</v>
      </c>
      <c r="D367" s="1338"/>
      <c r="E367" s="1339"/>
      <c r="F367" s="696"/>
      <c r="G367" s="1102" t="s">
        <v>2151</v>
      </c>
      <c r="H367" s="697">
        <v>4.1000000000000002E-2</v>
      </c>
      <c r="I367" s="1102" t="s">
        <v>2154</v>
      </c>
      <c r="J367" s="698">
        <f t="shared" si="20"/>
        <v>0</v>
      </c>
      <c r="K367" s="3" t="s">
        <v>2197</v>
      </c>
      <c r="M367" s="2"/>
    </row>
    <row r="368" spans="1:13" s="4" customFormat="1" ht="15" customHeight="1">
      <c r="B368" s="821">
        <v>3</v>
      </c>
      <c r="C368" s="822" t="s">
        <v>127</v>
      </c>
      <c r="D368" s="1338"/>
      <c r="E368" s="1339"/>
      <c r="F368" s="696"/>
      <c r="G368" s="1102" t="s">
        <v>2151</v>
      </c>
      <c r="H368" s="697">
        <v>5.7000000000000002E-2</v>
      </c>
      <c r="I368" s="1102" t="s">
        <v>2154</v>
      </c>
      <c r="J368" s="698">
        <f t="shared" si="20"/>
        <v>0</v>
      </c>
      <c r="K368" s="3" t="s">
        <v>2198</v>
      </c>
      <c r="M368" s="2"/>
    </row>
    <row r="369" spans="2:14" s="4" customFormat="1" ht="15" customHeight="1">
      <c r="B369" s="821">
        <v>4</v>
      </c>
      <c r="C369" s="822" t="s">
        <v>126</v>
      </c>
      <c r="D369" s="823" t="s">
        <v>2158</v>
      </c>
      <c r="E369" s="824" t="s">
        <v>146</v>
      </c>
      <c r="F369" s="696"/>
      <c r="G369" s="1102" t="s">
        <v>2151</v>
      </c>
      <c r="H369" s="697">
        <v>0.28399999999999997</v>
      </c>
      <c r="I369" s="1102" t="s">
        <v>2154</v>
      </c>
      <c r="J369" s="698">
        <f t="shared" si="20"/>
        <v>0</v>
      </c>
      <c r="K369" s="3" t="s">
        <v>2199</v>
      </c>
      <c r="M369" s="2"/>
    </row>
    <row r="370" spans="2:14" s="4" customFormat="1" ht="15" customHeight="1">
      <c r="B370" s="131"/>
      <c r="C370" s="1100"/>
      <c r="D370" s="823" t="s">
        <v>2159</v>
      </c>
      <c r="E370" s="824" t="s">
        <v>145</v>
      </c>
      <c r="F370" s="696"/>
      <c r="G370" s="1102" t="s">
        <v>2151</v>
      </c>
      <c r="H370" s="1112">
        <v>7.4999999999999997E-2</v>
      </c>
      <c r="I370" s="827" t="s">
        <v>2154</v>
      </c>
      <c r="J370" s="828">
        <f t="shared" si="20"/>
        <v>0</v>
      </c>
      <c r="K370" s="3" t="s">
        <v>2200</v>
      </c>
      <c r="M370" s="2"/>
    </row>
    <row r="371" spans="2:14" s="4" customFormat="1" ht="15" customHeight="1">
      <c r="B371" s="821">
        <v>5</v>
      </c>
      <c r="C371" s="822" t="s">
        <v>125</v>
      </c>
      <c r="D371" s="823" t="s">
        <v>2158</v>
      </c>
      <c r="E371" s="824" t="s">
        <v>146</v>
      </c>
      <c r="F371" s="696"/>
      <c r="G371" s="1102" t="s">
        <v>2151</v>
      </c>
      <c r="H371" s="697">
        <v>0.3</v>
      </c>
      <c r="I371" s="1102" t="s">
        <v>2154</v>
      </c>
      <c r="J371" s="698">
        <f t="shared" si="20"/>
        <v>0</v>
      </c>
      <c r="K371" s="3" t="s">
        <v>2201</v>
      </c>
      <c r="M371" s="2"/>
    </row>
    <row r="372" spans="2:14" s="4" customFormat="1" ht="15" customHeight="1">
      <c r="B372" s="131"/>
      <c r="C372" s="1100"/>
      <c r="D372" s="823" t="s">
        <v>2159</v>
      </c>
      <c r="E372" s="824" t="s">
        <v>145</v>
      </c>
      <c r="F372" s="696"/>
      <c r="G372" s="1102" t="s">
        <v>2151</v>
      </c>
      <c r="H372" s="1112">
        <v>0.113</v>
      </c>
      <c r="I372" s="827" t="s">
        <v>2154</v>
      </c>
      <c r="J372" s="828">
        <f t="shared" si="20"/>
        <v>0</v>
      </c>
      <c r="K372" s="3" t="s">
        <v>2202</v>
      </c>
      <c r="M372" s="2"/>
    </row>
    <row r="373" spans="2:14" s="4" customFormat="1" ht="15" customHeight="1">
      <c r="B373" s="821">
        <v>6</v>
      </c>
      <c r="C373" s="822" t="s">
        <v>124</v>
      </c>
      <c r="D373" s="823" t="s">
        <v>2158</v>
      </c>
      <c r="E373" s="824" t="s">
        <v>146</v>
      </c>
      <c r="F373" s="696"/>
      <c r="G373" s="1102" t="s">
        <v>2151</v>
      </c>
      <c r="H373" s="697">
        <v>0.317</v>
      </c>
      <c r="I373" s="1102" t="s">
        <v>2154</v>
      </c>
      <c r="J373" s="698">
        <f t="shared" si="20"/>
        <v>0</v>
      </c>
      <c r="K373" s="3" t="s">
        <v>2203</v>
      </c>
      <c r="M373" s="2"/>
    </row>
    <row r="374" spans="2:14" s="4" customFormat="1" ht="15" customHeight="1">
      <c r="B374" s="131"/>
      <c r="C374" s="1100"/>
      <c r="D374" s="823" t="s">
        <v>2159</v>
      </c>
      <c r="E374" s="824" t="s">
        <v>145</v>
      </c>
      <c r="F374" s="696"/>
      <c r="G374" s="1102" t="s">
        <v>2151</v>
      </c>
      <c r="H374" s="1112">
        <v>0.15</v>
      </c>
      <c r="I374" s="827" t="s">
        <v>2154</v>
      </c>
      <c r="J374" s="828">
        <f t="shared" si="20"/>
        <v>0</v>
      </c>
      <c r="K374" s="3" t="s">
        <v>2204</v>
      </c>
      <c r="M374" s="2"/>
    </row>
    <row r="375" spans="2:14" s="4" customFormat="1" ht="15" customHeight="1">
      <c r="B375" s="821">
        <v>7</v>
      </c>
      <c r="C375" s="822" t="s">
        <v>123</v>
      </c>
      <c r="D375" s="823" t="s">
        <v>2158</v>
      </c>
      <c r="E375" s="824" t="s">
        <v>146</v>
      </c>
      <c r="F375" s="696"/>
      <c r="G375" s="1102" t="s">
        <v>2151</v>
      </c>
      <c r="H375" s="697">
        <v>0.32</v>
      </c>
      <c r="I375" s="1102" t="s">
        <v>2154</v>
      </c>
      <c r="J375" s="698">
        <f t="shared" si="20"/>
        <v>0</v>
      </c>
      <c r="K375" s="3" t="s">
        <v>2205</v>
      </c>
      <c r="M375" s="2"/>
    </row>
    <row r="376" spans="2:14" s="4" customFormat="1" ht="15" customHeight="1">
      <c r="B376" s="131"/>
      <c r="C376" s="1100"/>
      <c r="D376" s="823" t="s">
        <v>2159</v>
      </c>
      <c r="E376" s="824" t="s">
        <v>145</v>
      </c>
      <c r="F376" s="696"/>
      <c r="G376" s="1102" t="s">
        <v>2151</v>
      </c>
      <c r="H376" s="1112">
        <v>0.26500000000000001</v>
      </c>
      <c r="I376" s="827" t="s">
        <v>2154</v>
      </c>
      <c r="J376" s="828">
        <f t="shared" si="20"/>
        <v>0</v>
      </c>
      <c r="K376" s="3" t="s">
        <v>2206</v>
      </c>
      <c r="M376" s="2"/>
    </row>
    <row r="377" spans="2:14" s="4" customFormat="1" ht="15" customHeight="1">
      <c r="B377" s="821">
        <v>8</v>
      </c>
      <c r="C377" s="822" t="s">
        <v>498</v>
      </c>
      <c r="D377" s="823" t="s">
        <v>2158</v>
      </c>
      <c r="E377" s="824" t="s">
        <v>146</v>
      </c>
      <c r="F377" s="696"/>
      <c r="G377" s="1102" t="s">
        <v>2151</v>
      </c>
      <c r="H377" s="697">
        <v>0.33900000000000002</v>
      </c>
      <c r="I377" s="1102" t="s">
        <v>2154</v>
      </c>
      <c r="J377" s="698">
        <f t="shared" si="20"/>
        <v>0</v>
      </c>
      <c r="K377" s="3" t="s">
        <v>2207</v>
      </c>
      <c r="M377" s="2"/>
    </row>
    <row r="378" spans="2:14" s="4" customFormat="1" ht="15" customHeight="1">
      <c r="B378" s="131"/>
      <c r="C378" s="1100"/>
      <c r="D378" s="823" t="s">
        <v>2159</v>
      </c>
      <c r="E378" s="824" t="s">
        <v>145</v>
      </c>
      <c r="F378" s="696"/>
      <c r="G378" s="1102" t="s">
        <v>2151</v>
      </c>
      <c r="H378" s="1112">
        <v>0.3</v>
      </c>
      <c r="I378" s="827" t="s">
        <v>2154</v>
      </c>
      <c r="J378" s="828">
        <f t="shared" si="20"/>
        <v>0</v>
      </c>
      <c r="K378" s="3" t="s">
        <v>2208</v>
      </c>
      <c r="M378" s="2"/>
    </row>
    <row r="379" spans="2:14" s="4" customFormat="1" ht="15" customHeight="1">
      <c r="B379" s="821">
        <v>9</v>
      </c>
      <c r="C379" s="822" t="s">
        <v>535</v>
      </c>
      <c r="D379" s="823" t="s">
        <v>2158</v>
      </c>
      <c r="E379" s="824" t="s">
        <v>146</v>
      </c>
      <c r="F379" s="696"/>
      <c r="G379" s="1102" t="s">
        <v>2151</v>
      </c>
      <c r="H379" s="697">
        <v>0.35899999999999999</v>
      </c>
      <c r="I379" s="1102" t="s">
        <v>2154</v>
      </c>
      <c r="J379" s="698">
        <f t="shared" si="20"/>
        <v>0</v>
      </c>
      <c r="K379" s="3" t="s">
        <v>2209</v>
      </c>
      <c r="M379" s="2"/>
    </row>
    <row r="380" spans="2:14" s="4" customFormat="1" ht="15" customHeight="1">
      <c r="B380" s="131"/>
      <c r="C380" s="1100"/>
      <c r="D380" s="823" t="s">
        <v>2159</v>
      </c>
      <c r="E380" s="824" t="s">
        <v>145</v>
      </c>
      <c r="F380" s="696"/>
      <c r="G380" s="1102" t="s">
        <v>2151</v>
      </c>
      <c r="H380" s="1112">
        <v>0.32700000000000001</v>
      </c>
      <c r="I380" s="827" t="s">
        <v>2154</v>
      </c>
      <c r="J380" s="828">
        <f t="shared" si="20"/>
        <v>0</v>
      </c>
      <c r="K380" s="3" t="s">
        <v>2210</v>
      </c>
      <c r="M380" s="2"/>
    </row>
    <row r="381" spans="2:14" s="4" customFormat="1" ht="15" customHeight="1">
      <c r="B381" s="821">
        <v>10</v>
      </c>
      <c r="C381" s="822" t="s">
        <v>653</v>
      </c>
      <c r="D381" s="823" t="s">
        <v>2158</v>
      </c>
      <c r="E381" s="824" t="s">
        <v>146</v>
      </c>
      <c r="F381" s="696"/>
      <c r="G381" s="1102" t="s">
        <v>2151</v>
      </c>
      <c r="H381" s="697">
        <v>0.377</v>
      </c>
      <c r="I381" s="1102" t="s">
        <v>2154</v>
      </c>
      <c r="J381" s="698">
        <f t="shared" si="20"/>
        <v>0</v>
      </c>
      <c r="K381" s="3" t="s">
        <v>2160</v>
      </c>
      <c r="M381" s="2"/>
    </row>
    <row r="382" spans="2:14" s="4" customFormat="1" ht="15" customHeight="1">
      <c r="B382" s="131"/>
      <c r="C382" s="1100"/>
      <c r="D382" s="823" t="s">
        <v>2159</v>
      </c>
      <c r="E382" s="824" t="s">
        <v>145</v>
      </c>
      <c r="F382" s="696"/>
      <c r="G382" s="1102" t="s">
        <v>2151</v>
      </c>
      <c r="H382" s="1112">
        <v>0.35099999999999998</v>
      </c>
      <c r="I382" s="827" t="s">
        <v>2154</v>
      </c>
      <c r="J382" s="828">
        <f t="shared" si="20"/>
        <v>0</v>
      </c>
      <c r="K382" s="3" t="s">
        <v>2161</v>
      </c>
      <c r="M382" s="2"/>
      <c r="N382" s="3"/>
    </row>
    <row r="383" spans="2:14" s="4" customFormat="1" ht="15" customHeight="1">
      <c r="B383" s="821">
        <v>11</v>
      </c>
      <c r="C383" s="822" t="s">
        <v>784</v>
      </c>
      <c r="D383" s="823" t="s">
        <v>2158</v>
      </c>
      <c r="E383" s="824" t="s">
        <v>146</v>
      </c>
      <c r="F383" s="696"/>
      <c r="G383" s="1102" t="s">
        <v>2151</v>
      </c>
      <c r="H383" s="697">
        <v>0.39900000000000002</v>
      </c>
      <c r="I383" s="1102" t="s">
        <v>2154</v>
      </c>
      <c r="J383" s="698">
        <f t="shared" si="20"/>
        <v>0</v>
      </c>
      <c r="K383" s="3" t="s">
        <v>2162</v>
      </c>
      <c r="M383" s="2"/>
      <c r="N383" s="3"/>
    </row>
    <row r="384" spans="2:14" s="4" customFormat="1" ht="15" customHeight="1">
      <c r="B384" s="131"/>
      <c r="C384" s="1100"/>
      <c r="D384" s="823" t="s">
        <v>2159</v>
      </c>
      <c r="E384" s="824" t="s">
        <v>145</v>
      </c>
      <c r="F384" s="696"/>
      <c r="G384" s="1102" t="s">
        <v>2151</v>
      </c>
      <c r="H384" s="1112">
        <v>0.379</v>
      </c>
      <c r="I384" s="827" t="s">
        <v>2154</v>
      </c>
      <c r="J384" s="828">
        <f t="shared" si="20"/>
        <v>0</v>
      </c>
      <c r="K384" s="3" t="s">
        <v>2163</v>
      </c>
      <c r="M384" s="2"/>
      <c r="N384" s="3"/>
    </row>
    <row r="385" spans="1:14" s="4" customFormat="1" ht="15" customHeight="1">
      <c r="B385" s="821">
        <v>12</v>
      </c>
      <c r="C385" s="822" t="s">
        <v>833</v>
      </c>
      <c r="D385" s="823" t="s">
        <v>2158</v>
      </c>
      <c r="E385" s="824" t="s">
        <v>146</v>
      </c>
      <c r="F385" s="696"/>
      <c r="G385" s="1102" t="s">
        <v>2151</v>
      </c>
      <c r="H385" s="697">
        <v>0.41899999999999998</v>
      </c>
      <c r="I385" s="1102" t="s">
        <v>2154</v>
      </c>
      <c r="J385" s="698">
        <f t="shared" si="20"/>
        <v>0</v>
      </c>
      <c r="K385" s="3" t="s">
        <v>2164</v>
      </c>
      <c r="M385" s="2"/>
      <c r="N385" s="3"/>
    </row>
    <row r="386" spans="1:14" s="4" customFormat="1" ht="15" customHeight="1">
      <c r="B386" s="131"/>
      <c r="C386" s="1100"/>
      <c r="D386" s="823" t="s">
        <v>2159</v>
      </c>
      <c r="E386" s="824" t="s">
        <v>145</v>
      </c>
      <c r="F386" s="696"/>
      <c r="G386" s="1102" t="s">
        <v>2151</v>
      </c>
      <c r="H386" s="1112">
        <v>0.40699999999999997</v>
      </c>
      <c r="I386" s="827" t="s">
        <v>2154</v>
      </c>
      <c r="J386" s="828">
        <f t="shared" si="20"/>
        <v>0</v>
      </c>
      <c r="K386" s="3" t="s">
        <v>2165</v>
      </c>
      <c r="M386" s="2"/>
      <c r="N386" s="3"/>
    </row>
    <row r="387" spans="1:14" s="4" customFormat="1" ht="15" customHeight="1">
      <c r="B387" s="821">
        <v>13</v>
      </c>
      <c r="C387" s="822" t="s">
        <v>961</v>
      </c>
      <c r="D387" s="823" t="s">
        <v>2158</v>
      </c>
      <c r="E387" s="824" t="s">
        <v>146</v>
      </c>
      <c r="F387" s="696"/>
      <c r="G387" s="1102" t="s">
        <v>2151</v>
      </c>
      <c r="H387" s="697">
        <v>0.435</v>
      </c>
      <c r="I387" s="1102" t="s">
        <v>2154</v>
      </c>
      <c r="J387" s="698">
        <f t="shared" si="20"/>
        <v>0</v>
      </c>
      <c r="K387" s="3" t="s">
        <v>2166</v>
      </c>
      <c r="M387" s="2"/>
      <c r="N387" s="3"/>
    </row>
    <row r="388" spans="1:14" s="4" customFormat="1" ht="15" customHeight="1">
      <c r="B388" s="131"/>
      <c r="C388" s="1100"/>
      <c r="D388" s="823" t="s">
        <v>2159</v>
      </c>
      <c r="E388" s="824" t="s">
        <v>145</v>
      </c>
      <c r="F388" s="696"/>
      <c r="G388" s="1102" t="s">
        <v>2151</v>
      </c>
      <c r="H388" s="1112">
        <v>0.42899999999999999</v>
      </c>
      <c r="I388" s="827" t="s">
        <v>2154</v>
      </c>
      <c r="J388" s="828">
        <f t="shared" si="20"/>
        <v>0</v>
      </c>
      <c r="K388" s="3" t="s">
        <v>2167</v>
      </c>
      <c r="M388" s="2"/>
      <c r="N388" s="3"/>
    </row>
    <row r="389" spans="1:14" s="4" customFormat="1" ht="15" customHeight="1">
      <c r="B389" s="821">
        <v>14</v>
      </c>
      <c r="C389" s="822" t="s">
        <v>1051</v>
      </c>
      <c r="D389" s="823" t="s">
        <v>2158</v>
      </c>
      <c r="E389" s="824" t="s">
        <v>146</v>
      </c>
      <c r="F389" s="696"/>
      <c r="G389" s="1102" t="s">
        <v>2151</v>
      </c>
      <c r="H389" s="697">
        <v>0.45</v>
      </c>
      <c r="I389" s="1102" t="s">
        <v>2154</v>
      </c>
      <c r="J389" s="698">
        <f t="shared" si="20"/>
        <v>0</v>
      </c>
      <c r="K389" s="3" t="s">
        <v>2168</v>
      </c>
      <c r="M389" s="2"/>
      <c r="N389" s="3"/>
    </row>
    <row r="390" spans="1:14" s="4" customFormat="1" ht="15" customHeight="1">
      <c r="B390" s="131"/>
      <c r="C390" s="1100"/>
      <c r="D390" s="823" t="s">
        <v>2159</v>
      </c>
      <c r="E390" s="824" t="s">
        <v>145</v>
      </c>
      <c r="F390" s="696"/>
      <c r="G390" s="1102" t="s">
        <v>2151</v>
      </c>
      <c r="H390" s="1112">
        <v>0.45</v>
      </c>
      <c r="I390" s="827" t="s">
        <v>2154</v>
      </c>
      <c r="J390" s="828">
        <f t="shared" si="20"/>
        <v>0</v>
      </c>
      <c r="K390" s="3" t="s">
        <v>2169</v>
      </c>
      <c r="M390" s="2"/>
      <c r="N390" s="3"/>
    </row>
    <row r="391" spans="1:14" s="4" customFormat="1" ht="15" customHeight="1">
      <c r="B391" s="821">
        <v>15</v>
      </c>
      <c r="C391" s="822" t="s">
        <v>1100</v>
      </c>
      <c r="D391" s="823" t="s">
        <v>2158</v>
      </c>
      <c r="E391" s="824" t="s">
        <v>146</v>
      </c>
      <c r="F391" s="696"/>
      <c r="G391" s="1102" t="s">
        <v>2151</v>
      </c>
      <c r="H391" s="697">
        <v>0.45</v>
      </c>
      <c r="I391" s="1102" t="s">
        <v>2154</v>
      </c>
      <c r="J391" s="698">
        <f t="shared" si="20"/>
        <v>0</v>
      </c>
      <c r="K391" s="3" t="s">
        <v>2170</v>
      </c>
      <c r="M391" s="2"/>
      <c r="N391" s="3"/>
    </row>
    <row r="392" spans="1:14" s="4" customFormat="1" ht="15" customHeight="1">
      <c r="B392" s="131"/>
      <c r="C392" s="1100"/>
      <c r="D392" s="823" t="s">
        <v>2159</v>
      </c>
      <c r="E392" s="824" t="s">
        <v>145</v>
      </c>
      <c r="F392" s="696"/>
      <c r="G392" s="1102" t="s">
        <v>2151</v>
      </c>
      <c r="H392" s="1112">
        <v>0.45</v>
      </c>
      <c r="I392" s="827" t="s">
        <v>2154</v>
      </c>
      <c r="J392" s="828">
        <f t="shared" si="20"/>
        <v>0</v>
      </c>
      <c r="K392" s="3" t="s">
        <v>2171</v>
      </c>
      <c r="M392" s="2"/>
      <c r="N392" s="3"/>
    </row>
    <row r="393" spans="1:14" s="4" customFormat="1" ht="15" customHeight="1">
      <c r="B393" s="821">
        <f>B391+1</f>
        <v>16</v>
      </c>
      <c r="C393" s="822" t="s">
        <v>1330</v>
      </c>
      <c r="D393" s="823" t="s">
        <v>2158</v>
      </c>
      <c r="E393" s="824" t="s">
        <v>146</v>
      </c>
      <c r="F393" s="696"/>
      <c r="G393" s="1102" t="s">
        <v>2151</v>
      </c>
      <c r="H393" s="697">
        <v>0.45</v>
      </c>
      <c r="I393" s="1102" t="s">
        <v>2154</v>
      </c>
      <c r="J393" s="698">
        <f>ROUND(F393*H393,0)</f>
        <v>0</v>
      </c>
      <c r="K393" s="3" t="s">
        <v>2172</v>
      </c>
      <c r="M393" s="2"/>
      <c r="N393" s="3"/>
    </row>
    <row r="394" spans="1:14" s="4" customFormat="1" ht="15" customHeight="1">
      <c r="B394" s="131"/>
      <c r="C394" s="1100"/>
      <c r="D394" s="823" t="s">
        <v>2159</v>
      </c>
      <c r="E394" s="824" t="s">
        <v>145</v>
      </c>
      <c r="F394" s="696"/>
      <c r="G394" s="1102" t="s">
        <v>2151</v>
      </c>
      <c r="H394" s="1112">
        <v>0.45</v>
      </c>
      <c r="I394" s="827" t="s">
        <v>2154</v>
      </c>
      <c r="J394" s="828">
        <f t="shared" ref="J394" si="21">ROUND(F394*H394,0)</f>
        <v>0</v>
      </c>
      <c r="K394" s="3" t="s">
        <v>2173</v>
      </c>
      <c r="M394" s="2"/>
      <c r="N394" s="3"/>
    </row>
    <row r="395" spans="1:14" s="4" customFormat="1" ht="15" customHeight="1">
      <c r="B395" s="881">
        <f>B393+1</f>
        <v>17</v>
      </c>
      <c r="C395" s="880" t="s">
        <v>1672</v>
      </c>
      <c r="D395" s="1111" t="s">
        <v>2158</v>
      </c>
      <c r="E395" s="1037" t="s">
        <v>146</v>
      </c>
      <c r="F395" s="705"/>
      <c r="G395" s="706" t="s">
        <v>2151</v>
      </c>
      <c r="H395" s="697">
        <v>0.45</v>
      </c>
      <c r="I395" s="706" t="s">
        <v>2154</v>
      </c>
      <c r="J395" s="707">
        <f>ROUND(F395*H395,0)</f>
        <v>0</v>
      </c>
      <c r="K395" s="257" t="s">
        <v>2174</v>
      </c>
      <c r="M395" s="2"/>
      <c r="N395" s="3"/>
    </row>
    <row r="396" spans="1:14" s="4" customFormat="1" ht="15" customHeight="1" thickBot="1">
      <c r="B396" s="708"/>
      <c r="C396" s="1109"/>
      <c r="D396" s="1111" t="s">
        <v>2159</v>
      </c>
      <c r="E396" s="1037" t="s">
        <v>145</v>
      </c>
      <c r="F396" s="705"/>
      <c r="G396" s="706" t="s">
        <v>2151</v>
      </c>
      <c r="H396" s="1112">
        <v>0.45</v>
      </c>
      <c r="I396" s="896" t="s">
        <v>2154</v>
      </c>
      <c r="J396" s="952">
        <f t="shared" ref="J396" si="22">ROUND(F396*H396,0)</f>
        <v>0</v>
      </c>
      <c r="K396" s="257" t="s">
        <v>2175</v>
      </c>
      <c r="M396" s="2"/>
      <c r="N396" s="3"/>
    </row>
    <row r="397" spans="1:14" s="4" customFormat="1" ht="15" customHeight="1">
      <c r="B397" s="106"/>
      <c r="C397" s="107"/>
      <c r="D397" s="106"/>
      <c r="E397" s="106"/>
      <c r="F397" s="93"/>
      <c r="G397" s="1105"/>
      <c r="H397" s="1332" t="s">
        <v>2252</v>
      </c>
      <c r="I397" s="1333"/>
      <c r="J397" s="90"/>
      <c r="K397" s="3"/>
      <c r="N397" s="3"/>
    </row>
    <row r="398" spans="1:14" s="4" customFormat="1" ht="15" customHeight="1" thickBot="1">
      <c r="B398" s="3"/>
      <c r="C398" s="3"/>
      <c r="D398" s="3"/>
      <c r="E398" s="3"/>
      <c r="F398" s="92"/>
      <c r="G398" s="3"/>
      <c r="H398" s="1361" t="s">
        <v>121</v>
      </c>
      <c r="I398" s="1362"/>
      <c r="J398" s="89">
        <f>SUM(J366:J396)</f>
        <v>0</v>
      </c>
      <c r="K398" s="257" t="s">
        <v>2253</v>
      </c>
      <c r="L398" s="4" t="s">
        <v>2151</v>
      </c>
      <c r="N398" s="3"/>
    </row>
    <row r="399" spans="1:14" s="4" customFormat="1" ht="15" customHeight="1">
      <c r="B399" s="3"/>
      <c r="C399" s="3"/>
      <c r="D399" s="3"/>
      <c r="E399" s="3"/>
      <c r="F399" s="92"/>
      <c r="G399" s="3"/>
      <c r="H399" s="1105"/>
      <c r="I399" s="1105"/>
      <c r="J399" s="93"/>
      <c r="K399" s="3"/>
      <c r="N399" s="3"/>
    </row>
    <row r="400" spans="1:14" ht="18.75" customHeight="1">
      <c r="A400" s="464">
        <v>20</v>
      </c>
      <c r="B400" s="4" t="s">
        <v>932</v>
      </c>
    </row>
    <row r="401" spans="1:13" ht="11.25" customHeight="1">
      <c r="A401" s="104"/>
    </row>
    <row r="402" spans="1:13" ht="18.75" customHeight="1">
      <c r="A402" s="104"/>
      <c r="B402" s="1371" t="s">
        <v>143</v>
      </c>
      <c r="C402" s="1372"/>
      <c r="D402" s="1371" t="s">
        <v>142</v>
      </c>
      <c r="E402" s="1372"/>
      <c r="F402" s="843" t="s">
        <v>141</v>
      </c>
      <c r="G402" s="827"/>
      <c r="H402" s="827" t="s">
        <v>140</v>
      </c>
      <c r="I402" s="827"/>
      <c r="J402" s="843" t="s">
        <v>91</v>
      </c>
      <c r="K402" s="3"/>
    </row>
    <row r="403" spans="1:13" ht="15" customHeight="1">
      <c r="A403" s="104"/>
      <c r="B403" s="1107"/>
      <c r="C403" s="1103"/>
      <c r="D403" s="1099"/>
      <c r="E403" s="1100"/>
      <c r="F403" s="1110"/>
      <c r="G403" s="1101"/>
      <c r="H403" s="1101"/>
      <c r="I403" s="1101"/>
      <c r="J403" s="120" t="s">
        <v>2157</v>
      </c>
      <c r="K403" s="3"/>
    </row>
    <row r="404" spans="1:13" s="4" customFormat="1" ht="15" customHeight="1">
      <c r="B404" s="821">
        <v>1</v>
      </c>
      <c r="C404" s="822" t="s">
        <v>129</v>
      </c>
      <c r="D404" s="1338"/>
      <c r="E404" s="1339"/>
      <c r="F404" s="696"/>
      <c r="G404" s="1102" t="s">
        <v>2151</v>
      </c>
      <c r="H404" s="697">
        <v>2.9000000000000001E-2</v>
      </c>
      <c r="I404" s="1102" t="s">
        <v>2154</v>
      </c>
      <c r="J404" s="698">
        <f t="shared" ref="J404:J430" si="23">ROUND(F404*H404,0)</f>
        <v>0</v>
      </c>
      <c r="K404" s="3" t="s">
        <v>2196</v>
      </c>
      <c r="M404" s="2"/>
    </row>
    <row r="405" spans="1:13" s="4" customFormat="1" ht="15" customHeight="1">
      <c r="B405" s="821">
        <v>2</v>
      </c>
      <c r="C405" s="822" t="s">
        <v>128</v>
      </c>
      <c r="D405" s="1338"/>
      <c r="E405" s="1339"/>
      <c r="F405" s="696"/>
      <c r="G405" s="1102" t="s">
        <v>2151</v>
      </c>
      <c r="H405" s="697">
        <v>2.8000000000000001E-2</v>
      </c>
      <c r="I405" s="1102" t="s">
        <v>2154</v>
      </c>
      <c r="J405" s="698">
        <f t="shared" si="23"/>
        <v>0</v>
      </c>
      <c r="K405" s="3" t="s">
        <v>2197</v>
      </c>
      <c r="M405" s="2"/>
    </row>
    <row r="406" spans="1:13" s="4" customFormat="1" ht="15" customHeight="1">
      <c r="B406" s="821">
        <v>3</v>
      </c>
      <c r="C406" s="822" t="s">
        <v>127</v>
      </c>
      <c r="D406" s="1338"/>
      <c r="E406" s="1339"/>
      <c r="F406" s="696"/>
      <c r="G406" s="1102" t="s">
        <v>2151</v>
      </c>
      <c r="H406" s="697">
        <v>3.7999999999999999E-2</v>
      </c>
      <c r="I406" s="1102" t="s">
        <v>2154</v>
      </c>
      <c r="J406" s="698">
        <f t="shared" si="23"/>
        <v>0</v>
      </c>
      <c r="K406" s="3" t="s">
        <v>2198</v>
      </c>
      <c r="M406" s="2"/>
    </row>
    <row r="407" spans="1:13" s="4" customFormat="1" ht="15" customHeight="1">
      <c r="B407" s="821">
        <v>4</v>
      </c>
      <c r="C407" s="822" t="s">
        <v>126</v>
      </c>
      <c r="D407" s="823" t="s">
        <v>2158</v>
      </c>
      <c r="E407" s="824" t="s">
        <v>146</v>
      </c>
      <c r="F407" s="696"/>
      <c r="G407" s="1102" t="s">
        <v>2151</v>
      </c>
      <c r="H407" s="697">
        <v>0.189</v>
      </c>
      <c r="I407" s="1102" t="s">
        <v>2154</v>
      </c>
      <c r="J407" s="698">
        <f t="shared" si="23"/>
        <v>0</v>
      </c>
      <c r="K407" s="3" t="s">
        <v>2199</v>
      </c>
      <c r="M407" s="2"/>
    </row>
    <row r="408" spans="1:13" s="4" customFormat="1" ht="15" customHeight="1">
      <c r="B408" s="131"/>
      <c r="C408" s="1100"/>
      <c r="D408" s="823" t="s">
        <v>2159</v>
      </c>
      <c r="E408" s="824" t="s">
        <v>145</v>
      </c>
      <c r="F408" s="696"/>
      <c r="G408" s="1102" t="s">
        <v>2151</v>
      </c>
      <c r="H408" s="1112">
        <v>0.05</v>
      </c>
      <c r="I408" s="827" t="s">
        <v>2154</v>
      </c>
      <c r="J408" s="828">
        <f t="shared" si="23"/>
        <v>0</v>
      </c>
      <c r="K408" s="3" t="s">
        <v>2200</v>
      </c>
      <c r="M408" s="2"/>
    </row>
    <row r="409" spans="1:13" s="4" customFormat="1" ht="15" customHeight="1">
      <c r="B409" s="821">
        <v>5</v>
      </c>
      <c r="C409" s="822" t="s">
        <v>125</v>
      </c>
      <c r="D409" s="823" t="s">
        <v>2158</v>
      </c>
      <c r="E409" s="824" t="s">
        <v>146</v>
      </c>
      <c r="F409" s="696"/>
      <c r="G409" s="1102" t="s">
        <v>2151</v>
      </c>
      <c r="H409" s="697">
        <v>0.2</v>
      </c>
      <c r="I409" s="1102" t="s">
        <v>2154</v>
      </c>
      <c r="J409" s="698">
        <f t="shared" si="23"/>
        <v>0</v>
      </c>
      <c r="K409" s="3" t="s">
        <v>2201</v>
      </c>
      <c r="M409" s="2"/>
    </row>
    <row r="410" spans="1:13" s="4" customFormat="1" ht="15" customHeight="1">
      <c r="B410" s="131"/>
      <c r="C410" s="1100"/>
      <c r="D410" s="823" t="s">
        <v>2159</v>
      </c>
      <c r="E410" s="824" t="s">
        <v>145</v>
      </c>
      <c r="F410" s="696"/>
      <c r="G410" s="1102" t="s">
        <v>2151</v>
      </c>
      <c r="H410" s="1112">
        <v>7.4999999999999997E-2</v>
      </c>
      <c r="I410" s="827" t="s">
        <v>2154</v>
      </c>
      <c r="J410" s="828">
        <f t="shared" si="23"/>
        <v>0</v>
      </c>
      <c r="K410" s="3" t="s">
        <v>2202</v>
      </c>
      <c r="M410" s="2"/>
    </row>
    <row r="411" spans="1:13" s="4" customFormat="1" ht="15" customHeight="1">
      <c r="B411" s="821">
        <v>6</v>
      </c>
      <c r="C411" s="822" t="s">
        <v>124</v>
      </c>
      <c r="D411" s="823" t="s">
        <v>2158</v>
      </c>
      <c r="E411" s="824" t="s">
        <v>146</v>
      </c>
      <c r="F411" s="696"/>
      <c r="G411" s="1102" t="s">
        <v>2151</v>
      </c>
      <c r="H411" s="697">
        <v>0.21099999999999999</v>
      </c>
      <c r="I411" s="1102" t="s">
        <v>2154</v>
      </c>
      <c r="J411" s="698">
        <f t="shared" si="23"/>
        <v>0</v>
      </c>
      <c r="K411" s="3" t="s">
        <v>2203</v>
      </c>
      <c r="M411" s="2"/>
    </row>
    <row r="412" spans="1:13" s="4" customFormat="1" ht="15" customHeight="1">
      <c r="B412" s="131"/>
      <c r="C412" s="1100"/>
      <c r="D412" s="823" t="s">
        <v>2159</v>
      </c>
      <c r="E412" s="824" t="s">
        <v>145</v>
      </c>
      <c r="F412" s="696"/>
      <c r="G412" s="1102" t="s">
        <v>2151</v>
      </c>
      <c r="H412" s="1112">
        <v>0.1</v>
      </c>
      <c r="I412" s="827" t="s">
        <v>2154</v>
      </c>
      <c r="J412" s="828">
        <f t="shared" si="23"/>
        <v>0</v>
      </c>
      <c r="K412" s="3" t="s">
        <v>2204</v>
      </c>
      <c r="M412" s="2"/>
    </row>
    <row r="413" spans="1:13" s="4" customFormat="1" ht="15" customHeight="1">
      <c r="B413" s="821">
        <v>7</v>
      </c>
      <c r="C413" s="822" t="s">
        <v>123</v>
      </c>
      <c r="D413" s="823" t="s">
        <v>2158</v>
      </c>
      <c r="E413" s="824" t="s">
        <v>146</v>
      </c>
      <c r="F413" s="696"/>
      <c r="G413" s="1102" t="s">
        <v>2151</v>
      </c>
      <c r="H413" s="697">
        <v>0.21299999999999999</v>
      </c>
      <c r="I413" s="1102" t="s">
        <v>2154</v>
      </c>
      <c r="J413" s="698">
        <f t="shared" si="23"/>
        <v>0</v>
      </c>
      <c r="K413" s="3" t="s">
        <v>2205</v>
      </c>
      <c r="M413" s="2"/>
    </row>
    <row r="414" spans="1:13" s="4" customFormat="1" ht="15" customHeight="1">
      <c r="B414" s="131"/>
      <c r="C414" s="1100"/>
      <c r="D414" s="823" t="s">
        <v>2159</v>
      </c>
      <c r="E414" s="824" t="s">
        <v>145</v>
      </c>
      <c r="F414" s="696"/>
      <c r="G414" s="1102" t="s">
        <v>2151</v>
      </c>
      <c r="H414" s="1112">
        <v>0.17699999999999999</v>
      </c>
      <c r="I414" s="827" t="s">
        <v>2154</v>
      </c>
      <c r="J414" s="828">
        <f t="shared" si="23"/>
        <v>0</v>
      </c>
      <c r="K414" s="3" t="s">
        <v>2206</v>
      </c>
      <c r="M414" s="2"/>
    </row>
    <row r="415" spans="1:13" s="4" customFormat="1" ht="15" customHeight="1">
      <c r="B415" s="821">
        <v>8</v>
      </c>
      <c r="C415" s="822" t="s">
        <v>498</v>
      </c>
      <c r="D415" s="823" t="s">
        <v>2158</v>
      </c>
      <c r="E415" s="824" t="s">
        <v>146</v>
      </c>
      <c r="F415" s="696"/>
      <c r="G415" s="1102" t="s">
        <v>2151</v>
      </c>
      <c r="H415" s="697">
        <v>0.22600000000000001</v>
      </c>
      <c r="I415" s="1102" t="s">
        <v>2154</v>
      </c>
      <c r="J415" s="698">
        <f t="shared" si="23"/>
        <v>0</v>
      </c>
      <c r="K415" s="3" t="s">
        <v>2207</v>
      </c>
      <c r="M415" s="2"/>
    </row>
    <row r="416" spans="1:13" s="4" customFormat="1" ht="15" customHeight="1">
      <c r="B416" s="131"/>
      <c r="C416" s="1100"/>
      <c r="D416" s="823" t="s">
        <v>2159</v>
      </c>
      <c r="E416" s="824" t="s">
        <v>145</v>
      </c>
      <c r="F416" s="696"/>
      <c r="G416" s="1102" t="s">
        <v>2151</v>
      </c>
      <c r="H416" s="1112">
        <v>0.2</v>
      </c>
      <c r="I416" s="827" t="s">
        <v>2154</v>
      </c>
      <c r="J416" s="828">
        <f t="shared" si="23"/>
        <v>0</v>
      </c>
      <c r="K416" s="3" t="s">
        <v>2208</v>
      </c>
      <c r="M416" s="2"/>
    </row>
    <row r="417" spans="2:14" s="4" customFormat="1" ht="15" customHeight="1">
      <c r="B417" s="821">
        <v>9</v>
      </c>
      <c r="C417" s="822" t="s">
        <v>535</v>
      </c>
      <c r="D417" s="823" t="s">
        <v>2158</v>
      </c>
      <c r="E417" s="824" t="s">
        <v>146</v>
      </c>
      <c r="F417" s="696"/>
      <c r="G417" s="1102" t="s">
        <v>2151</v>
      </c>
      <c r="H417" s="697">
        <v>0.23899999999999999</v>
      </c>
      <c r="I417" s="1102" t="s">
        <v>2154</v>
      </c>
      <c r="J417" s="698">
        <f t="shared" si="23"/>
        <v>0</v>
      </c>
      <c r="K417" s="3" t="s">
        <v>2209</v>
      </c>
      <c r="M417" s="2"/>
    </row>
    <row r="418" spans="2:14" s="4" customFormat="1" ht="15" customHeight="1">
      <c r="B418" s="131"/>
      <c r="C418" s="1100"/>
      <c r="D418" s="823" t="s">
        <v>2159</v>
      </c>
      <c r="E418" s="824" t="s">
        <v>145</v>
      </c>
      <c r="F418" s="696"/>
      <c r="G418" s="1102" t="s">
        <v>2151</v>
      </c>
      <c r="H418" s="1112">
        <v>0.218</v>
      </c>
      <c r="I418" s="827" t="s">
        <v>2154</v>
      </c>
      <c r="J418" s="828">
        <f t="shared" si="23"/>
        <v>0</v>
      </c>
      <c r="K418" s="3" t="s">
        <v>2210</v>
      </c>
      <c r="M418" s="2"/>
    </row>
    <row r="419" spans="2:14" s="4" customFormat="1" ht="15" customHeight="1">
      <c r="B419" s="821">
        <v>10</v>
      </c>
      <c r="C419" s="822" t="s">
        <v>653</v>
      </c>
      <c r="D419" s="823" t="s">
        <v>2158</v>
      </c>
      <c r="E419" s="824" t="s">
        <v>146</v>
      </c>
      <c r="F419" s="696"/>
      <c r="G419" s="1102" t="s">
        <v>2151</v>
      </c>
      <c r="H419" s="697">
        <v>0.251</v>
      </c>
      <c r="I419" s="1102" t="s">
        <v>2154</v>
      </c>
      <c r="J419" s="698">
        <f t="shared" si="23"/>
        <v>0</v>
      </c>
      <c r="K419" s="3" t="s">
        <v>2160</v>
      </c>
      <c r="M419" s="2"/>
    </row>
    <row r="420" spans="2:14" s="4" customFormat="1" ht="15" customHeight="1">
      <c r="B420" s="131"/>
      <c r="C420" s="1100"/>
      <c r="D420" s="823" t="s">
        <v>2159</v>
      </c>
      <c r="E420" s="824" t="s">
        <v>145</v>
      </c>
      <c r="F420" s="696"/>
      <c r="G420" s="1102" t="s">
        <v>2151</v>
      </c>
      <c r="H420" s="1112">
        <v>0.23400000000000001</v>
      </c>
      <c r="I420" s="827" t="s">
        <v>2154</v>
      </c>
      <c r="J420" s="828">
        <f t="shared" si="23"/>
        <v>0</v>
      </c>
      <c r="K420" s="3" t="s">
        <v>2161</v>
      </c>
      <c r="M420" s="2"/>
      <c r="N420" s="3"/>
    </row>
    <row r="421" spans="2:14" s="4" customFormat="1" ht="15" customHeight="1">
      <c r="B421" s="821">
        <v>11</v>
      </c>
      <c r="C421" s="822" t="s">
        <v>784</v>
      </c>
      <c r="D421" s="823" t="s">
        <v>2158</v>
      </c>
      <c r="E421" s="824" t="s">
        <v>146</v>
      </c>
      <c r="F421" s="696"/>
      <c r="G421" s="1102" t="s">
        <v>2151</v>
      </c>
      <c r="H421" s="697">
        <v>0.26600000000000001</v>
      </c>
      <c r="I421" s="1102" t="s">
        <v>2154</v>
      </c>
      <c r="J421" s="698">
        <f t="shared" si="23"/>
        <v>0</v>
      </c>
      <c r="K421" s="3" t="s">
        <v>2162</v>
      </c>
      <c r="M421" s="2"/>
      <c r="N421" s="3"/>
    </row>
    <row r="422" spans="2:14" s="4" customFormat="1" ht="15" customHeight="1">
      <c r="B422" s="131"/>
      <c r="C422" s="1100"/>
      <c r="D422" s="823" t="s">
        <v>2159</v>
      </c>
      <c r="E422" s="824" t="s">
        <v>145</v>
      </c>
      <c r="F422" s="696"/>
      <c r="G422" s="1102" t="s">
        <v>2151</v>
      </c>
      <c r="H422" s="1112">
        <v>0.253</v>
      </c>
      <c r="I422" s="827" t="s">
        <v>2154</v>
      </c>
      <c r="J422" s="828">
        <f t="shared" si="23"/>
        <v>0</v>
      </c>
      <c r="K422" s="3" t="s">
        <v>2163</v>
      </c>
      <c r="M422" s="2"/>
      <c r="N422" s="3"/>
    </row>
    <row r="423" spans="2:14" s="4" customFormat="1" ht="15" customHeight="1">
      <c r="B423" s="821">
        <v>12</v>
      </c>
      <c r="C423" s="822" t="s">
        <v>833</v>
      </c>
      <c r="D423" s="823" t="s">
        <v>2158</v>
      </c>
      <c r="E423" s="824" t="s">
        <v>146</v>
      </c>
      <c r="F423" s="696"/>
      <c r="G423" s="1102" t="s">
        <v>2151</v>
      </c>
      <c r="H423" s="697">
        <v>0.28000000000000003</v>
      </c>
      <c r="I423" s="1102" t="s">
        <v>2154</v>
      </c>
      <c r="J423" s="698">
        <f t="shared" si="23"/>
        <v>0</v>
      </c>
      <c r="K423" s="3" t="s">
        <v>2164</v>
      </c>
      <c r="M423" s="2"/>
      <c r="N423" s="3"/>
    </row>
    <row r="424" spans="2:14" s="4" customFormat="1" ht="15" customHeight="1">
      <c r="B424" s="131"/>
      <c r="C424" s="1100"/>
      <c r="D424" s="823" t="s">
        <v>2159</v>
      </c>
      <c r="E424" s="824" t="s">
        <v>145</v>
      </c>
      <c r="F424" s="696"/>
      <c r="G424" s="1102" t="s">
        <v>2151</v>
      </c>
      <c r="H424" s="1112">
        <v>0.27100000000000002</v>
      </c>
      <c r="I424" s="827" t="s">
        <v>2154</v>
      </c>
      <c r="J424" s="828">
        <f t="shared" si="23"/>
        <v>0</v>
      </c>
      <c r="K424" s="3" t="s">
        <v>2165</v>
      </c>
      <c r="M424" s="2"/>
      <c r="N424" s="3"/>
    </row>
    <row r="425" spans="2:14" s="4" customFormat="1" ht="15" customHeight="1">
      <c r="B425" s="821">
        <v>13</v>
      </c>
      <c r="C425" s="822" t="s">
        <v>961</v>
      </c>
      <c r="D425" s="823" t="s">
        <v>2158</v>
      </c>
      <c r="E425" s="824" t="s">
        <v>146</v>
      </c>
      <c r="F425" s="696"/>
      <c r="G425" s="1102" t="s">
        <v>2151</v>
      </c>
      <c r="H425" s="697">
        <v>0.28999999999999998</v>
      </c>
      <c r="I425" s="1102" t="s">
        <v>2154</v>
      </c>
      <c r="J425" s="698">
        <f t="shared" si="23"/>
        <v>0</v>
      </c>
      <c r="K425" s="3" t="s">
        <v>2166</v>
      </c>
      <c r="M425" s="2"/>
      <c r="N425" s="3"/>
    </row>
    <row r="426" spans="2:14" s="4" customFormat="1" ht="15" customHeight="1">
      <c r="B426" s="131"/>
      <c r="C426" s="1100"/>
      <c r="D426" s="823" t="s">
        <v>2159</v>
      </c>
      <c r="E426" s="824" t="s">
        <v>145</v>
      </c>
      <c r="F426" s="696"/>
      <c r="G426" s="1102" t="s">
        <v>2151</v>
      </c>
      <c r="H426" s="1112">
        <v>0.28599999999999998</v>
      </c>
      <c r="I426" s="827" t="s">
        <v>2154</v>
      </c>
      <c r="J426" s="828">
        <f t="shared" si="23"/>
        <v>0</v>
      </c>
      <c r="K426" s="3" t="s">
        <v>2167</v>
      </c>
      <c r="M426" s="2"/>
      <c r="N426" s="3"/>
    </row>
    <row r="427" spans="2:14" s="4" customFormat="1" ht="15" customHeight="1">
      <c r="B427" s="821">
        <v>14</v>
      </c>
      <c r="C427" s="822" t="s">
        <v>1051</v>
      </c>
      <c r="D427" s="823" t="s">
        <v>2158</v>
      </c>
      <c r="E427" s="824" t="s">
        <v>146</v>
      </c>
      <c r="F427" s="696"/>
      <c r="G427" s="1102" t="s">
        <v>2151</v>
      </c>
      <c r="H427" s="697">
        <v>0.3</v>
      </c>
      <c r="I427" s="1102" t="s">
        <v>2154</v>
      </c>
      <c r="J427" s="698">
        <f t="shared" si="23"/>
        <v>0</v>
      </c>
      <c r="K427" s="3" t="s">
        <v>2168</v>
      </c>
      <c r="M427" s="2"/>
      <c r="N427" s="3"/>
    </row>
    <row r="428" spans="2:14" s="4" customFormat="1" ht="15" customHeight="1">
      <c r="B428" s="131"/>
      <c r="C428" s="1100"/>
      <c r="D428" s="823" t="s">
        <v>2159</v>
      </c>
      <c r="E428" s="824" t="s">
        <v>145</v>
      </c>
      <c r="F428" s="696"/>
      <c r="G428" s="1102" t="s">
        <v>2151</v>
      </c>
      <c r="H428" s="1112">
        <v>0.3</v>
      </c>
      <c r="I428" s="827" t="s">
        <v>2154</v>
      </c>
      <c r="J428" s="828">
        <f t="shared" si="23"/>
        <v>0</v>
      </c>
      <c r="K428" s="3" t="s">
        <v>2169</v>
      </c>
      <c r="M428" s="2"/>
      <c r="N428" s="3"/>
    </row>
    <row r="429" spans="2:14" s="4" customFormat="1" ht="15" customHeight="1">
      <c r="B429" s="821">
        <v>15</v>
      </c>
      <c r="C429" s="822" t="s">
        <v>1100</v>
      </c>
      <c r="D429" s="823" t="s">
        <v>2158</v>
      </c>
      <c r="E429" s="824" t="s">
        <v>146</v>
      </c>
      <c r="F429" s="696"/>
      <c r="G429" s="1102" t="s">
        <v>2151</v>
      </c>
      <c r="H429" s="697">
        <v>0.3</v>
      </c>
      <c r="I429" s="1102" t="s">
        <v>2154</v>
      </c>
      <c r="J429" s="698">
        <f t="shared" si="23"/>
        <v>0</v>
      </c>
      <c r="K429" s="3" t="s">
        <v>2170</v>
      </c>
      <c r="M429" s="2"/>
      <c r="N429" s="3"/>
    </row>
    <row r="430" spans="2:14" s="4" customFormat="1" ht="15" customHeight="1">
      <c r="B430" s="131"/>
      <c r="C430" s="1100"/>
      <c r="D430" s="823" t="s">
        <v>2159</v>
      </c>
      <c r="E430" s="824" t="s">
        <v>145</v>
      </c>
      <c r="F430" s="696"/>
      <c r="G430" s="1102" t="s">
        <v>2151</v>
      </c>
      <c r="H430" s="1112">
        <v>0.3</v>
      </c>
      <c r="I430" s="827" t="s">
        <v>2154</v>
      </c>
      <c r="J430" s="828">
        <f t="shared" si="23"/>
        <v>0</v>
      </c>
      <c r="K430" s="3" t="s">
        <v>2171</v>
      </c>
      <c r="M430" s="2"/>
      <c r="N430" s="3"/>
    </row>
    <row r="431" spans="2:14" s="4" customFormat="1" ht="15" customHeight="1">
      <c r="B431" s="821">
        <f>B429+1</f>
        <v>16</v>
      </c>
      <c r="C431" s="822" t="s">
        <v>1330</v>
      </c>
      <c r="D431" s="823" t="s">
        <v>2158</v>
      </c>
      <c r="E431" s="824" t="s">
        <v>146</v>
      </c>
      <c r="F431" s="696"/>
      <c r="G431" s="1102" t="s">
        <v>2151</v>
      </c>
      <c r="H431" s="697">
        <v>0.3</v>
      </c>
      <c r="I431" s="1102" t="s">
        <v>2154</v>
      </c>
      <c r="J431" s="698">
        <f>ROUND(F431*H431,0)</f>
        <v>0</v>
      </c>
      <c r="K431" s="3" t="s">
        <v>2172</v>
      </c>
      <c r="M431" s="2"/>
      <c r="N431" s="3"/>
    </row>
    <row r="432" spans="2:14" s="4" customFormat="1" ht="15" customHeight="1">
      <c r="B432" s="131"/>
      <c r="C432" s="1100"/>
      <c r="D432" s="823" t="s">
        <v>2159</v>
      </c>
      <c r="E432" s="824" t="s">
        <v>145</v>
      </c>
      <c r="F432" s="696"/>
      <c r="G432" s="1102" t="s">
        <v>2151</v>
      </c>
      <c r="H432" s="1112">
        <v>0.3</v>
      </c>
      <c r="I432" s="827" t="s">
        <v>2154</v>
      </c>
      <c r="J432" s="828">
        <f t="shared" ref="J432" si="24">ROUND(F432*H432,0)</f>
        <v>0</v>
      </c>
      <c r="K432" s="3" t="s">
        <v>2173</v>
      </c>
      <c r="M432" s="2"/>
      <c r="N432" s="3"/>
    </row>
    <row r="433" spans="1:14" s="4" customFormat="1" ht="15" customHeight="1">
      <c r="B433" s="881">
        <f>B431+1</f>
        <v>17</v>
      </c>
      <c r="C433" s="880" t="s">
        <v>1672</v>
      </c>
      <c r="D433" s="1111" t="s">
        <v>706</v>
      </c>
      <c r="E433" s="1037" t="s">
        <v>146</v>
      </c>
      <c r="F433" s="705"/>
      <c r="G433" s="706" t="s">
        <v>701</v>
      </c>
      <c r="H433" s="697">
        <v>0.3</v>
      </c>
      <c r="I433" s="706" t="s">
        <v>702</v>
      </c>
      <c r="J433" s="707">
        <f>ROUND(F433*H433,0)</f>
        <v>0</v>
      </c>
      <c r="K433" s="257" t="s">
        <v>1045</v>
      </c>
      <c r="M433" s="2"/>
      <c r="N433" s="3"/>
    </row>
    <row r="434" spans="1:14" s="4" customFormat="1" ht="15" customHeight="1" thickBot="1">
      <c r="B434" s="708"/>
      <c r="C434" s="1109"/>
      <c r="D434" s="1111" t="s">
        <v>742</v>
      </c>
      <c r="E434" s="1037" t="s">
        <v>145</v>
      </c>
      <c r="F434" s="705"/>
      <c r="G434" s="706" t="s">
        <v>701</v>
      </c>
      <c r="H434" s="1112">
        <v>0.3</v>
      </c>
      <c r="I434" s="896" t="s">
        <v>702</v>
      </c>
      <c r="J434" s="952">
        <f t="shared" ref="J434" si="25">ROUND(F434*H434,0)</f>
        <v>0</v>
      </c>
      <c r="K434" s="257" t="s">
        <v>1323</v>
      </c>
      <c r="M434" s="2"/>
      <c r="N434" s="3"/>
    </row>
    <row r="435" spans="1:14" s="4" customFormat="1" ht="15" customHeight="1">
      <c r="B435" s="106"/>
      <c r="C435" s="107"/>
      <c r="D435" s="106"/>
      <c r="E435" s="106"/>
      <c r="F435" s="93"/>
      <c r="G435" s="1105"/>
      <c r="H435" s="1332" t="s">
        <v>1605</v>
      </c>
      <c r="I435" s="1333"/>
      <c r="J435" s="90"/>
      <c r="K435" s="3"/>
      <c r="N435" s="3"/>
    </row>
    <row r="436" spans="1:14" s="4" customFormat="1" ht="15" customHeight="1" thickBot="1">
      <c r="B436" s="3"/>
      <c r="C436" s="3"/>
      <c r="D436" s="3"/>
      <c r="E436" s="3"/>
      <c r="F436" s="92"/>
      <c r="G436" s="3"/>
      <c r="H436" s="1361" t="s">
        <v>121</v>
      </c>
      <c r="I436" s="1362"/>
      <c r="J436" s="89">
        <f>SUM(J404:J434)</f>
        <v>0</v>
      </c>
      <c r="K436" s="257" t="s">
        <v>2254</v>
      </c>
      <c r="L436" s="4" t="s">
        <v>2151</v>
      </c>
      <c r="N436" s="3"/>
    </row>
    <row r="437" spans="1:14" s="4" customFormat="1" ht="15" customHeight="1">
      <c r="B437" s="3"/>
      <c r="C437" s="3"/>
      <c r="D437" s="3"/>
      <c r="E437" s="3"/>
      <c r="F437" s="92"/>
      <c r="G437" s="3"/>
      <c r="H437" s="1105"/>
      <c r="I437" s="1105"/>
      <c r="J437" s="93"/>
      <c r="K437" s="3"/>
      <c r="N437" s="3"/>
    </row>
    <row r="438" spans="1:14" ht="18.75" customHeight="1">
      <c r="A438" s="464">
        <v>21</v>
      </c>
      <c r="B438" s="4" t="s">
        <v>1046</v>
      </c>
    </row>
    <row r="439" spans="1:14" ht="11.25" customHeight="1">
      <c r="A439" s="104"/>
    </row>
    <row r="440" spans="1:14" ht="18.75" customHeight="1">
      <c r="A440" s="104"/>
      <c r="B440" s="1371" t="s">
        <v>143</v>
      </c>
      <c r="C440" s="1372"/>
      <c r="D440" s="1371" t="s">
        <v>142</v>
      </c>
      <c r="E440" s="1372"/>
      <c r="F440" s="843" t="s">
        <v>141</v>
      </c>
      <c r="G440" s="827"/>
      <c r="H440" s="827" t="s">
        <v>140</v>
      </c>
      <c r="I440" s="827"/>
      <c r="J440" s="843" t="s">
        <v>91</v>
      </c>
      <c r="K440" s="3"/>
    </row>
    <row r="441" spans="1:14" ht="15" customHeight="1">
      <c r="A441" s="104"/>
      <c r="B441" s="1107"/>
      <c r="C441" s="1103"/>
      <c r="D441" s="1099"/>
      <c r="E441" s="1100"/>
      <c r="F441" s="1110"/>
      <c r="G441" s="1101"/>
      <c r="H441" s="1101"/>
      <c r="I441" s="1101"/>
      <c r="J441" s="120" t="s">
        <v>2157</v>
      </c>
      <c r="K441" s="3"/>
    </row>
    <row r="442" spans="1:14" s="4" customFormat="1" ht="15" customHeight="1">
      <c r="B442" s="821">
        <v>1</v>
      </c>
      <c r="C442" s="822" t="s">
        <v>833</v>
      </c>
      <c r="D442" s="823" t="s">
        <v>2158</v>
      </c>
      <c r="E442" s="824" t="s">
        <v>146</v>
      </c>
      <c r="F442" s="696"/>
      <c r="G442" s="1102" t="s">
        <v>2151</v>
      </c>
      <c r="H442" s="697">
        <v>0.28000000000000003</v>
      </c>
      <c r="I442" s="1102" t="s">
        <v>2154</v>
      </c>
      <c r="J442" s="698">
        <f t="shared" ref="J442:J449" si="26">ROUND(F442*H442,0)</f>
        <v>0</v>
      </c>
      <c r="K442" s="3" t="s">
        <v>2196</v>
      </c>
      <c r="N442" s="3"/>
    </row>
    <row r="443" spans="1:14" s="4" customFormat="1" ht="15" customHeight="1">
      <c r="B443" s="131"/>
      <c r="C443" s="1100"/>
      <c r="D443" s="823" t="s">
        <v>2159</v>
      </c>
      <c r="E443" s="824" t="s">
        <v>145</v>
      </c>
      <c r="F443" s="696"/>
      <c r="G443" s="1102" t="s">
        <v>2151</v>
      </c>
      <c r="H443" s="1112">
        <v>0.27100000000000002</v>
      </c>
      <c r="I443" s="827" t="s">
        <v>2154</v>
      </c>
      <c r="J443" s="828">
        <f t="shared" si="26"/>
        <v>0</v>
      </c>
      <c r="K443" s="3" t="s">
        <v>2197</v>
      </c>
      <c r="N443" s="3"/>
    </row>
    <row r="444" spans="1:14" s="4" customFormat="1" ht="15" customHeight="1">
      <c r="B444" s="821">
        <v>2</v>
      </c>
      <c r="C444" s="822" t="s">
        <v>961</v>
      </c>
      <c r="D444" s="823" t="s">
        <v>2158</v>
      </c>
      <c r="E444" s="824" t="s">
        <v>146</v>
      </c>
      <c r="F444" s="696"/>
      <c r="G444" s="1102" t="s">
        <v>2151</v>
      </c>
      <c r="H444" s="697">
        <v>0.28999999999999998</v>
      </c>
      <c r="I444" s="1102" t="s">
        <v>2154</v>
      </c>
      <c r="J444" s="698">
        <f t="shared" si="26"/>
        <v>0</v>
      </c>
      <c r="K444" s="3" t="s">
        <v>2198</v>
      </c>
      <c r="N444" s="3"/>
    </row>
    <row r="445" spans="1:14" s="4" customFormat="1" ht="15" customHeight="1">
      <c r="B445" s="131"/>
      <c r="C445" s="1100"/>
      <c r="D445" s="823" t="s">
        <v>2159</v>
      </c>
      <c r="E445" s="824" t="s">
        <v>145</v>
      </c>
      <c r="F445" s="696"/>
      <c r="G445" s="1102" t="s">
        <v>2151</v>
      </c>
      <c r="H445" s="1112">
        <v>0.28599999999999998</v>
      </c>
      <c r="I445" s="827" t="s">
        <v>2154</v>
      </c>
      <c r="J445" s="828">
        <f t="shared" si="26"/>
        <v>0</v>
      </c>
      <c r="K445" s="3" t="s">
        <v>2199</v>
      </c>
      <c r="N445" s="3"/>
    </row>
    <row r="446" spans="1:14" s="4" customFormat="1" ht="15" customHeight="1">
      <c r="B446" s="821">
        <v>3</v>
      </c>
      <c r="C446" s="822" t="s">
        <v>1051</v>
      </c>
      <c r="D446" s="823" t="s">
        <v>2158</v>
      </c>
      <c r="E446" s="824" t="s">
        <v>146</v>
      </c>
      <c r="F446" s="696"/>
      <c r="G446" s="1102" t="s">
        <v>2151</v>
      </c>
      <c r="H446" s="697">
        <v>0.3</v>
      </c>
      <c r="I446" s="1102" t="s">
        <v>2154</v>
      </c>
      <c r="J446" s="698">
        <f t="shared" si="26"/>
        <v>0</v>
      </c>
      <c r="K446" s="3" t="s">
        <v>2200</v>
      </c>
      <c r="N446" s="3"/>
    </row>
    <row r="447" spans="1:14" s="4" customFormat="1" ht="15" customHeight="1">
      <c r="B447" s="131"/>
      <c r="C447" s="1100"/>
      <c r="D447" s="823" t="s">
        <v>2159</v>
      </c>
      <c r="E447" s="824" t="s">
        <v>145</v>
      </c>
      <c r="F447" s="696"/>
      <c r="G447" s="1102" t="s">
        <v>2151</v>
      </c>
      <c r="H447" s="1112">
        <v>0.3</v>
      </c>
      <c r="I447" s="827" t="s">
        <v>2154</v>
      </c>
      <c r="J447" s="828">
        <f t="shared" si="26"/>
        <v>0</v>
      </c>
      <c r="K447" s="3" t="s">
        <v>2201</v>
      </c>
      <c r="N447" s="3"/>
    </row>
    <row r="448" spans="1:14" s="4" customFormat="1" ht="15" customHeight="1">
      <c r="B448" s="821">
        <v>4</v>
      </c>
      <c r="C448" s="822" t="s">
        <v>1100</v>
      </c>
      <c r="D448" s="823" t="s">
        <v>2158</v>
      </c>
      <c r="E448" s="824" t="s">
        <v>146</v>
      </c>
      <c r="F448" s="696"/>
      <c r="G448" s="1102" t="s">
        <v>2151</v>
      </c>
      <c r="H448" s="697">
        <v>0.3</v>
      </c>
      <c r="I448" s="1102" t="s">
        <v>2154</v>
      </c>
      <c r="J448" s="698">
        <f t="shared" si="26"/>
        <v>0</v>
      </c>
      <c r="K448" s="3" t="s">
        <v>2202</v>
      </c>
      <c r="N448" s="3"/>
    </row>
    <row r="449" spans="1:14" s="4" customFormat="1" ht="15" customHeight="1">
      <c r="B449" s="131"/>
      <c r="C449" s="1100"/>
      <c r="D449" s="823" t="s">
        <v>2159</v>
      </c>
      <c r="E449" s="824" t="s">
        <v>145</v>
      </c>
      <c r="F449" s="696"/>
      <c r="G449" s="1102" t="s">
        <v>2151</v>
      </c>
      <c r="H449" s="1112">
        <v>0.3</v>
      </c>
      <c r="I449" s="827" t="s">
        <v>2154</v>
      </c>
      <c r="J449" s="828">
        <f t="shared" si="26"/>
        <v>0</v>
      </c>
      <c r="K449" s="3" t="s">
        <v>2203</v>
      </c>
      <c r="N449" s="3"/>
    </row>
    <row r="450" spans="1:14" s="4" customFormat="1" ht="15" customHeight="1">
      <c r="B450" s="821">
        <f>B448+1</f>
        <v>5</v>
      </c>
      <c r="C450" s="822" t="s">
        <v>1330</v>
      </c>
      <c r="D450" s="823" t="s">
        <v>706</v>
      </c>
      <c r="E450" s="824" t="s">
        <v>146</v>
      </c>
      <c r="F450" s="696"/>
      <c r="G450" s="1102" t="s">
        <v>701</v>
      </c>
      <c r="H450" s="697">
        <v>0.3</v>
      </c>
      <c r="I450" s="1102" t="s">
        <v>702</v>
      </c>
      <c r="J450" s="698">
        <f>ROUND(F450*H450,0)</f>
        <v>0</v>
      </c>
      <c r="K450" s="3" t="s">
        <v>825</v>
      </c>
      <c r="N450" s="3"/>
    </row>
    <row r="451" spans="1:14" s="4" customFormat="1" ht="15" customHeight="1">
      <c r="B451" s="131"/>
      <c r="C451" s="1100"/>
      <c r="D451" s="823" t="s">
        <v>742</v>
      </c>
      <c r="E451" s="824" t="s">
        <v>145</v>
      </c>
      <c r="F451" s="696"/>
      <c r="G451" s="1102" t="s">
        <v>701</v>
      </c>
      <c r="H451" s="1112">
        <v>0.3</v>
      </c>
      <c r="I451" s="827" t="s">
        <v>702</v>
      </c>
      <c r="J451" s="828">
        <f t="shared" ref="J451" si="27">ROUND(F451*H451,0)</f>
        <v>0</v>
      </c>
      <c r="K451" s="3" t="s">
        <v>717</v>
      </c>
      <c r="N451" s="3"/>
    </row>
    <row r="452" spans="1:14" s="4" customFormat="1" ht="15" customHeight="1">
      <c r="B452" s="881">
        <f>B450+1</f>
        <v>6</v>
      </c>
      <c r="C452" s="880" t="s">
        <v>1672</v>
      </c>
      <c r="D452" s="1111" t="s">
        <v>706</v>
      </c>
      <c r="E452" s="1037" t="s">
        <v>146</v>
      </c>
      <c r="F452" s="705"/>
      <c r="G452" s="706" t="s">
        <v>701</v>
      </c>
      <c r="H452" s="697">
        <v>0.3</v>
      </c>
      <c r="I452" s="706" t="s">
        <v>702</v>
      </c>
      <c r="J452" s="707">
        <f>ROUND(F452*H452,0)</f>
        <v>0</v>
      </c>
      <c r="K452" s="257" t="s">
        <v>827</v>
      </c>
      <c r="N452" s="3"/>
    </row>
    <row r="453" spans="1:14" s="4" customFormat="1" ht="15" customHeight="1" thickBot="1">
      <c r="B453" s="708"/>
      <c r="C453" s="1109"/>
      <c r="D453" s="1111" t="s">
        <v>742</v>
      </c>
      <c r="E453" s="1037" t="s">
        <v>145</v>
      </c>
      <c r="F453" s="705"/>
      <c r="G453" s="706" t="s">
        <v>701</v>
      </c>
      <c r="H453" s="1112">
        <v>0.3</v>
      </c>
      <c r="I453" s="896" t="s">
        <v>702</v>
      </c>
      <c r="J453" s="952">
        <f t="shared" ref="J453" si="28">ROUND(F453*H453,0)</f>
        <v>0</v>
      </c>
      <c r="K453" s="257" t="s">
        <v>719</v>
      </c>
      <c r="N453" s="3"/>
    </row>
    <row r="454" spans="1:14" s="4" customFormat="1" ht="15" customHeight="1">
      <c r="B454" s="106"/>
      <c r="C454" s="107"/>
      <c r="D454" s="106"/>
      <c r="E454" s="106"/>
      <c r="F454" s="93"/>
      <c r="G454" s="1105"/>
      <c r="H454" s="1332" t="s">
        <v>1679</v>
      </c>
      <c r="I454" s="1333"/>
      <c r="J454" s="90"/>
      <c r="K454" s="3"/>
      <c r="N454" s="3"/>
    </row>
    <row r="455" spans="1:14" s="4" customFormat="1" ht="15" customHeight="1" thickBot="1">
      <c r="B455" s="3"/>
      <c r="C455" s="3"/>
      <c r="D455" s="3"/>
      <c r="E455" s="3"/>
      <c r="F455" s="92"/>
      <c r="G455" s="3"/>
      <c r="H455" s="1361" t="s">
        <v>121</v>
      </c>
      <c r="I455" s="1362"/>
      <c r="J455" s="89">
        <f>SUM(J442:J453)</f>
        <v>0</v>
      </c>
      <c r="K455" s="257" t="s">
        <v>2255</v>
      </c>
      <c r="L455" s="4" t="s">
        <v>2151</v>
      </c>
      <c r="N455" s="3"/>
    </row>
    <row r="456" spans="1:14" s="4" customFormat="1" ht="15" customHeight="1">
      <c r="B456" s="3"/>
      <c r="C456" s="3"/>
      <c r="D456" s="3"/>
      <c r="E456" s="3"/>
      <c r="F456" s="92"/>
      <c r="G456" s="3"/>
      <c r="H456" s="1105"/>
      <c r="I456" s="1105"/>
      <c r="J456" s="93"/>
      <c r="K456" s="3"/>
      <c r="N456" s="3"/>
    </row>
    <row r="457" spans="1:14" s="4" customFormat="1" ht="15" customHeight="1" thickBot="1">
      <c r="A457" s="717" t="s">
        <v>2256</v>
      </c>
      <c r="B457" s="416" t="s">
        <v>259</v>
      </c>
      <c r="C457" s="416"/>
      <c r="D457" s="416"/>
      <c r="E457" s="416"/>
      <c r="F457" s="105"/>
      <c r="H457" s="4" t="s">
        <v>166</v>
      </c>
      <c r="J457" s="105"/>
    </row>
    <row r="458" spans="1:14" s="4" customFormat="1" ht="18.75" customHeight="1" thickBot="1">
      <c r="A458" s="99"/>
      <c r="B458" s="416" t="s">
        <v>2257</v>
      </c>
      <c r="C458" s="416"/>
      <c r="D458" s="416"/>
      <c r="E458" s="416"/>
      <c r="F458" s="691"/>
      <c r="G458" s="1106" t="s">
        <v>2151</v>
      </c>
      <c r="H458" s="651">
        <v>0.6</v>
      </c>
      <c r="I458" s="1106" t="s">
        <v>2154</v>
      </c>
      <c r="J458" s="100">
        <f>ROUND(F458*H458,0)</f>
        <v>0</v>
      </c>
      <c r="K458" s="257" t="s">
        <v>2258</v>
      </c>
      <c r="L458" s="4" t="s">
        <v>2151</v>
      </c>
    </row>
    <row r="459" spans="1:14" ht="18.75" customHeight="1">
      <c r="A459" s="4"/>
      <c r="B459" s="3"/>
      <c r="C459" s="3"/>
      <c r="D459" s="3"/>
      <c r="E459" s="3"/>
      <c r="F459" s="92"/>
      <c r="G459" s="91"/>
      <c r="H459" s="1105"/>
      <c r="I459" s="1105"/>
      <c r="J459" s="93"/>
      <c r="K459" s="3"/>
    </row>
    <row r="460" spans="1:14" ht="15" customHeight="1">
      <c r="C460" s="1098"/>
      <c r="D460" s="1098"/>
      <c r="E460" s="1098"/>
    </row>
    <row r="461" spans="1:14" s="4" customFormat="1" ht="15" customHeight="1">
      <c r="A461" s="717" t="s">
        <v>2259</v>
      </c>
      <c r="B461" s="416" t="s">
        <v>258</v>
      </c>
      <c r="C461" s="416"/>
      <c r="D461" s="416"/>
      <c r="E461" s="416"/>
      <c r="F461" s="105"/>
      <c r="H461" s="438" t="s">
        <v>257</v>
      </c>
      <c r="J461" s="4" t="s">
        <v>166</v>
      </c>
    </row>
    <row r="462" spans="1:14" s="4" customFormat="1" ht="18.75" customHeight="1">
      <c r="A462" s="99"/>
      <c r="B462" s="416" t="s">
        <v>2257</v>
      </c>
      <c r="C462" s="416"/>
      <c r="D462" s="416"/>
      <c r="E462" s="416"/>
      <c r="F462" s="691"/>
      <c r="G462" s="1106" t="s">
        <v>2151</v>
      </c>
      <c r="H462" s="730"/>
      <c r="I462" s="1106" t="s">
        <v>2151</v>
      </c>
      <c r="J462" s="731">
        <v>0.28499999999999998</v>
      </c>
      <c r="K462" s="152"/>
    </row>
    <row r="463" spans="1:14" s="4" customFormat="1" ht="12" customHeight="1" thickBot="1">
      <c r="A463" s="99"/>
      <c r="B463" s="1098"/>
      <c r="C463" s="1098"/>
      <c r="D463" s="1098"/>
      <c r="E463" s="1098"/>
      <c r="F463" s="93"/>
      <c r="G463" s="439"/>
      <c r="H463" s="438" t="s">
        <v>2260</v>
      </c>
      <c r="I463" s="439"/>
      <c r="J463" s="93"/>
      <c r="K463" s="152"/>
    </row>
    <row r="464" spans="1:14" ht="18.75" customHeight="1" thickBot="1">
      <c r="A464" s="4"/>
      <c r="B464" s="3"/>
      <c r="C464" s="3"/>
      <c r="D464" s="3"/>
      <c r="E464" s="3"/>
      <c r="F464" s="93"/>
      <c r="G464" s="226"/>
      <c r="H464" s="1105"/>
      <c r="I464" s="1106" t="s">
        <v>2154</v>
      </c>
      <c r="J464" s="100">
        <f>ROUND(F462*H462*J462,0)</f>
        <v>0</v>
      </c>
      <c r="K464" s="257" t="s">
        <v>2261</v>
      </c>
      <c r="L464" s="4" t="s">
        <v>2151</v>
      </c>
    </row>
    <row r="465" spans="1:11" ht="18.75" customHeight="1">
      <c r="A465" s="4"/>
      <c r="B465" s="3"/>
      <c r="C465" s="3"/>
      <c r="D465" s="3"/>
      <c r="E465" s="3"/>
      <c r="F465" s="440"/>
      <c r="G465" s="91"/>
      <c r="H465" s="441"/>
      <c r="I465" s="1105"/>
      <c r="J465" s="93"/>
      <c r="K465" s="3"/>
    </row>
    <row r="466" spans="1:11" ht="18.75" customHeight="1" thickBot="1">
      <c r="A466" s="4"/>
      <c r="B466" s="3"/>
      <c r="C466" s="3"/>
      <c r="D466" s="3"/>
      <c r="E466" s="3"/>
      <c r="F466" s="92"/>
      <c r="G466" s="91"/>
      <c r="H466" s="1105"/>
      <c r="I466" s="1105"/>
      <c r="J466" s="93"/>
      <c r="K466" s="3"/>
    </row>
    <row r="467" spans="1:11" ht="18.75" customHeight="1">
      <c r="A467" s="4"/>
      <c r="B467" s="3"/>
      <c r="C467" s="3"/>
      <c r="D467" s="3"/>
      <c r="E467" s="3"/>
      <c r="F467" s="92"/>
      <c r="G467" s="91"/>
      <c r="H467" s="1332" t="s">
        <v>2262</v>
      </c>
      <c r="I467" s="1333"/>
      <c r="J467" s="90"/>
      <c r="K467" s="3"/>
    </row>
    <row r="468" spans="1:11" ht="18.75" customHeight="1" thickBot="1">
      <c r="H468" s="1363" t="s">
        <v>256</v>
      </c>
      <c r="I468" s="1364"/>
      <c r="J468" s="89">
        <f>SUMIF(L8:L464,"*",J8:J464)</f>
        <v>0</v>
      </c>
      <c r="K468" s="3" t="s">
        <v>2263</v>
      </c>
    </row>
  </sheetData>
  <mergeCells count="107">
    <mergeCell ref="A1:B1"/>
    <mergeCell ref="C1:E1"/>
    <mergeCell ref="I1:K1"/>
    <mergeCell ref="B6:E8"/>
    <mergeCell ref="B13:C13"/>
    <mergeCell ref="D13:E13"/>
    <mergeCell ref="D71:E71"/>
    <mergeCell ref="D72:E72"/>
    <mergeCell ref="H101:I101"/>
    <mergeCell ref="H102:I102"/>
    <mergeCell ref="B106:C106"/>
    <mergeCell ref="D106:E106"/>
    <mergeCell ref="D21:E21"/>
    <mergeCell ref="D22:E22"/>
    <mergeCell ref="H51:I51"/>
    <mergeCell ref="H52:I52"/>
    <mergeCell ref="B56:E58"/>
    <mergeCell ref="B63:C63"/>
    <mergeCell ref="D63:E63"/>
    <mergeCell ref="H133:I133"/>
    <mergeCell ref="H134:I134"/>
    <mergeCell ref="B138:C138"/>
    <mergeCell ref="D138:E138"/>
    <mergeCell ref="D140:E140"/>
    <mergeCell ref="D141:E141"/>
    <mergeCell ref="H112:I112"/>
    <mergeCell ref="H113:I113"/>
    <mergeCell ref="B118:C118"/>
    <mergeCell ref="D118:E118"/>
    <mergeCell ref="D127:E127"/>
    <mergeCell ref="D128:E128"/>
    <mergeCell ref="D148:E148"/>
    <mergeCell ref="D149:E149"/>
    <mergeCell ref="D150:E150"/>
    <mergeCell ref="H179:I179"/>
    <mergeCell ref="H180:I180"/>
    <mergeCell ref="B184:C184"/>
    <mergeCell ref="D184:E184"/>
    <mergeCell ref="D142:E142"/>
    <mergeCell ref="D143:E143"/>
    <mergeCell ref="D144:E144"/>
    <mergeCell ref="D145:E145"/>
    <mergeCell ref="D146:E146"/>
    <mergeCell ref="D147:E147"/>
    <mergeCell ref="H219:I219"/>
    <mergeCell ref="B224:C224"/>
    <mergeCell ref="D224:E224"/>
    <mergeCell ref="H252:I252"/>
    <mergeCell ref="H253:I253"/>
    <mergeCell ref="B258:C258"/>
    <mergeCell ref="D258:E258"/>
    <mergeCell ref="D186:E186"/>
    <mergeCell ref="H199:I199"/>
    <mergeCell ref="H200:I200"/>
    <mergeCell ref="B204:C204"/>
    <mergeCell ref="D204:E204"/>
    <mergeCell ref="H218:I218"/>
    <mergeCell ref="B300:C300"/>
    <mergeCell ref="D300:E300"/>
    <mergeCell ref="H304:I304"/>
    <mergeCell ref="H305:I305"/>
    <mergeCell ref="B310:C310"/>
    <mergeCell ref="D310:E310"/>
    <mergeCell ref="H282:I282"/>
    <mergeCell ref="H283:I283"/>
    <mergeCell ref="B288:C288"/>
    <mergeCell ref="D288:E288"/>
    <mergeCell ref="H294:I294"/>
    <mergeCell ref="H295:I295"/>
    <mergeCell ref="B334:C334"/>
    <mergeCell ref="D334:E334"/>
    <mergeCell ref="H340:I340"/>
    <mergeCell ref="H341:I341"/>
    <mergeCell ref="B345:C345"/>
    <mergeCell ref="D345:E345"/>
    <mergeCell ref="H316:I316"/>
    <mergeCell ref="H317:I317"/>
    <mergeCell ref="B322:C322"/>
    <mergeCell ref="D322:E322"/>
    <mergeCell ref="H328:I328"/>
    <mergeCell ref="H329:I329"/>
    <mergeCell ref="B364:C364"/>
    <mergeCell ref="D364:E364"/>
    <mergeCell ref="D366:E366"/>
    <mergeCell ref="D367:E367"/>
    <mergeCell ref="D368:E368"/>
    <mergeCell ref="H397:I397"/>
    <mergeCell ref="H349:I349"/>
    <mergeCell ref="H350:I350"/>
    <mergeCell ref="B355:C355"/>
    <mergeCell ref="D355:E355"/>
    <mergeCell ref="H359:I359"/>
    <mergeCell ref="H360:I360"/>
    <mergeCell ref="H467:I467"/>
    <mergeCell ref="H468:I468"/>
    <mergeCell ref="H435:I435"/>
    <mergeCell ref="H436:I436"/>
    <mergeCell ref="B440:C440"/>
    <mergeCell ref="D440:E440"/>
    <mergeCell ref="H454:I454"/>
    <mergeCell ref="H455:I455"/>
    <mergeCell ref="H398:I398"/>
    <mergeCell ref="B402:C402"/>
    <mergeCell ref="D402:E402"/>
    <mergeCell ref="D404:E404"/>
    <mergeCell ref="D405:E405"/>
    <mergeCell ref="D406:E406"/>
  </mergeCells>
  <phoneticPr fontId="2"/>
  <pageMargins left="0.98425196850393704" right="0.59055118110236227" top="0.98425196850393704" bottom="0.78740157480314965" header="0.51181102362204722" footer="0.51181102362204722"/>
  <pageSetup paperSize="9" scale="96" orientation="portrait" r:id="rId1"/>
  <headerFooter alignWithMargins="0"/>
  <rowBreaks count="11" manualBreakCount="11">
    <brk id="52" max="10" man="1"/>
    <brk id="102" max="10" man="1"/>
    <brk id="134" max="16383" man="1"/>
    <brk id="180" max="10" man="1"/>
    <brk id="220" max="10" man="1"/>
    <brk id="253" max="10" man="1"/>
    <brk id="295" max="10" man="1"/>
    <brk id="341" max="10" man="1"/>
    <brk id="360" max="10" man="1"/>
    <brk id="398" max="10" man="1"/>
    <brk id="436"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70"/>
  <sheetViews>
    <sheetView view="pageBreakPreview" zoomScale="85" zoomScaleNormal="75" zoomScaleSheetLayoutView="85" workbookViewId="0"/>
  </sheetViews>
  <sheetFormatPr defaultColWidth="3.375" defaultRowHeight="13.5"/>
  <cols>
    <col min="1" max="1" width="1.875" style="6" customWidth="1"/>
    <col min="2" max="36" width="3.375" style="6" customWidth="1"/>
    <col min="37" max="37" width="1.25" style="6" customWidth="1"/>
    <col min="38" max="16384" width="3.375" style="6"/>
  </cols>
  <sheetData>
    <row r="1" spans="2:36" ht="14.25" thickBot="1"/>
    <row r="2" spans="2:36" ht="17.25">
      <c r="B2" s="504"/>
      <c r="C2" s="505"/>
      <c r="D2" s="505"/>
      <c r="E2" s="505"/>
      <c r="F2" s="505"/>
      <c r="G2" s="505"/>
      <c r="H2" s="505"/>
      <c r="I2" s="505"/>
      <c r="J2" s="505"/>
      <c r="K2" s="505"/>
      <c r="L2" s="505"/>
      <c r="M2" s="505"/>
      <c r="N2" s="505"/>
      <c r="O2" s="505"/>
      <c r="P2" s="505"/>
      <c r="Q2" s="505"/>
      <c r="R2" s="505"/>
      <c r="S2" s="506"/>
      <c r="T2" s="507"/>
      <c r="U2" s="507"/>
      <c r="V2" s="507"/>
      <c r="W2" s="507"/>
      <c r="X2" s="507"/>
      <c r="Y2" s="507"/>
      <c r="Z2" s="507"/>
      <c r="AA2" s="507"/>
      <c r="AB2" s="507"/>
      <c r="AC2" s="507"/>
      <c r="AD2" s="507"/>
      <c r="AE2" s="507"/>
      <c r="AF2" s="507"/>
      <c r="AG2" s="507"/>
      <c r="AH2" s="508"/>
      <c r="AI2" s="508"/>
      <c r="AJ2" s="509"/>
    </row>
    <row r="3" spans="2:36">
      <c r="B3" s="510" t="s">
        <v>298</v>
      </c>
      <c r="C3" s="511"/>
      <c r="D3" s="511"/>
      <c r="E3" s="511"/>
      <c r="F3" s="511"/>
      <c r="G3" s="511"/>
      <c r="H3" s="511"/>
      <c r="I3" s="511"/>
      <c r="J3" s="511"/>
      <c r="K3" s="511"/>
      <c r="L3" s="511"/>
      <c r="M3" s="511"/>
      <c r="N3" s="511"/>
      <c r="O3" s="511"/>
      <c r="P3" s="511"/>
      <c r="Q3" s="511"/>
      <c r="R3" s="511"/>
      <c r="S3" s="511"/>
      <c r="T3" s="511"/>
      <c r="U3" s="511"/>
      <c r="V3" s="511"/>
      <c r="W3" s="511"/>
      <c r="X3" s="511"/>
      <c r="Y3" s="511"/>
      <c r="Z3" s="511"/>
      <c r="AA3" s="512" t="s">
        <v>464</v>
      </c>
      <c r="AB3" s="512"/>
      <c r="AC3" s="512"/>
      <c r="AD3" s="1429">
        <f>総括表!H4</f>
        <v>0</v>
      </c>
      <c r="AE3" s="1429"/>
      <c r="AF3" s="1429"/>
      <c r="AG3" s="1429"/>
      <c r="AH3" s="1429"/>
      <c r="AI3" s="511"/>
      <c r="AJ3" s="732"/>
    </row>
    <row r="4" spans="2:36">
      <c r="B4" s="733" t="s">
        <v>811</v>
      </c>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732"/>
    </row>
    <row r="5" spans="2:36">
      <c r="B5" s="734"/>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732"/>
    </row>
    <row r="6" spans="2:36">
      <c r="B6" s="734"/>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732"/>
    </row>
    <row r="7" spans="2:36">
      <c r="B7" s="734"/>
      <c r="C7" s="511"/>
      <c r="D7" s="511"/>
      <c r="E7" s="511"/>
      <c r="F7" s="511"/>
      <c r="G7" s="513" t="s">
        <v>2664</v>
      </c>
      <c r="H7" s="735" t="s">
        <v>2665</v>
      </c>
      <c r="I7" s="511" t="s">
        <v>297</v>
      </c>
      <c r="J7" s="511"/>
      <c r="K7" s="511"/>
      <c r="L7" s="511"/>
      <c r="M7" s="511"/>
      <c r="N7" s="511"/>
      <c r="O7" s="511"/>
      <c r="P7" s="511"/>
      <c r="Q7" s="511"/>
      <c r="R7" s="511"/>
      <c r="S7" s="511"/>
      <c r="T7" s="78"/>
      <c r="U7" s="514" t="s">
        <v>800</v>
      </c>
      <c r="V7" s="1440"/>
      <c r="W7" s="1440"/>
      <c r="X7" s="1440"/>
      <c r="Y7" s="1440"/>
      <c r="Z7" s="1440"/>
      <c r="AA7" s="515" t="s">
        <v>97</v>
      </c>
      <c r="AB7" s="515"/>
      <c r="AC7" s="515" t="s">
        <v>810</v>
      </c>
      <c r="AE7" s="6" t="s">
        <v>291</v>
      </c>
      <c r="AF7" s="511"/>
      <c r="AG7" s="511"/>
      <c r="AH7" s="511"/>
      <c r="AI7" s="511"/>
      <c r="AJ7" s="732"/>
    </row>
    <row r="8" spans="2:36">
      <c r="B8" s="734"/>
      <c r="C8" s="511"/>
      <c r="D8" s="511"/>
      <c r="E8" s="511"/>
      <c r="F8" s="511"/>
      <c r="G8" s="511"/>
      <c r="H8" s="511"/>
      <c r="I8" s="511"/>
      <c r="J8" s="511"/>
      <c r="K8" s="511"/>
      <c r="L8" s="511"/>
      <c r="M8" s="511"/>
      <c r="N8" s="511"/>
      <c r="O8" s="511"/>
      <c r="P8" s="511"/>
      <c r="Q8" s="511"/>
      <c r="R8" s="511"/>
      <c r="S8" s="511"/>
      <c r="T8" s="78"/>
      <c r="U8" s="78"/>
      <c r="V8" s="78"/>
      <c r="W8" s="78"/>
      <c r="X8" s="78"/>
      <c r="Y8" s="78"/>
      <c r="Z8" s="78"/>
      <c r="AA8" s="511"/>
      <c r="AB8" s="511"/>
      <c r="AC8" s="511"/>
      <c r="AD8" s="511"/>
      <c r="AE8" s="511"/>
      <c r="AF8" s="511"/>
      <c r="AG8" s="511"/>
      <c r="AH8" s="511"/>
      <c r="AI8" s="511"/>
      <c r="AJ8" s="732"/>
    </row>
    <row r="9" spans="2:36">
      <c r="B9" s="734"/>
      <c r="C9" s="511" t="s">
        <v>296</v>
      </c>
      <c r="D9" s="511"/>
      <c r="E9" s="511"/>
      <c r="F9" s="511"/>
      <c r="G9" s="511"/>
      <c r="H9" s="511"/>
      <c r="I9" s="511"/>
      <c r="J9" s="511"/>
      <c r="K9" s="511"/>
      <c r="L9" s="511"/>
      <c r="M9" s="511"/>
      <c r="N9" s="511"/>
      <c r="O9" s="511"/>
      <c r="P9" s="511"/>
      <c r="Q9" s="511"/>
      <c r="R9" s="511"/>
      <c r="S9" s="511"/>
      <c r="T9" s="78"/>
      <c r="U9" s="78"/>
      <c r="V9" s="78"/>
      <c r="W9" s="78"/>
      <c r="X9" s="78"/>
      <c r="Y9" s="78"/>
      <c r="Z9" s="78"/>
      <c r="AA9" s="511"/>
      <c r="AB9" s="511"/>
      <c r="AC9" s="511"/>
      <c r="AD9" s="511"/>
      <c r="AE9" s="511"/>
      <c r="AF9" s="511"/>
      <c r="AG9" s="511"/>
      <c r="AH9" s="511"/>
      <c r="AI9" s="511"/>
      <c r="AJ9" s="732"/>
    </row>
    <row r="10" spans="2:36">
      <c r="B10" s="734"/>
      <c r="C10" s="511"/>
      <c r="D10" s="511"/>
      <c r="E10" s="511"/>
      <c r="F10" s="511"/>
      <c r="G10" s="511"/>
      <c r="H10" s="511"/>
      <c r="I10" s="511"/>
      <c r="J10" s="511"/>
      <c r="K10" s="511"/>
      <c r="L10" s="511"/>
      <c r="M10" s="511"/>
      <c r="N10" s="511"/>
      <c r="O10" s="511"/>
      <c r="P10" s="511"/>
      <c r="Q10" s="511"/>
      <c r="R10" s="511"/>
      <c r="S10" s="511"/>
      <c r="T10" s="78"/>
      <c r="U10" s="78"/>
      <c r="V10" s="78"/>
      <c r="W10" s="78"/>
      <c r="X10" s="78"/>
      <c r="Y10" s="78"/>
      <c r="Z10" s="78"/>
      <c r="AA10" s="511"/>
      <c r="AB10" s="511"/>
      <c r="AC10" s="511"/>
      <c r="AD10" s="511"/>
      <c r="AE10" s="511"/>
      <c r="AF10" s="511"/>
      <c r="AG10" s="511"/>
      <c r="AH10" s="511"/>
      <c r="AI10" s="511"/>
      <c r="AJ10" s="732"/>
    </row>
    <row r="11" spans="2:36">
      <c r="B11" s="734"/>
      <c r="C11" s="511"/>
      <c r="D11" s="511"/>
      <c r="E11" s="511"/>
      <c r="F11" s="511"/>
      <c r="G11" s="511"/>
      <c r="H11" s="511"/>
      <c r="I11" s="516" t="s">
        <v>295</v>
      </c>
      <c r="J11" s="678">
        <v>28</v>
      </c>
      <c r="K11" s="511" t="s">
        <v>294</v>
      </c>
      <c r="L11" s="511"/>
      <c r="M11" s="511"/>
      <c r="N11" s="511"/>
      <c r="O11" s="511"/>
      <c r="P11" s="511"/>
      <c r="Q11" s="511"/>
      <c r="R11" s="511"/>
      <c r="S11" s="512" t="s">
        <v>800</v>
      </c>
      <c r="T11" s="1441">
        <v>0</v>
      </c>
      <c r="U11" s="1441"/>
      <c r="V11" s="1441"/>
      <c r="W11" s="1441"/>
      <c r="X11" s="1441"/>
      <c r="Y11" s="1441"/>
      <c r="Z11" s="1441"/>
      <c r="AA11" s="515" t="s">
        <v>97</v>
      </c>
      <c r="AB11" s="515"/>
      <c r="AC11" s="6" t="s">
        <v>291</v>
      </c>
      <c r="AF11" s="511"/>
      <c r="AG11" s="511"/>
      <c r="AH11" s="511"/>
      <c r="AI11" s="511"/>
      <c r="AJ11" s="732"/>
    </row>
    <row r="12" spans="2:36">
      <c r="B12" s="734"/>
      <c r="C12" s="511"/>
      <c r="D12" s="511"/>
      <c r="E12" s="511"/>
      <c r="F12" s="511"/>
      <c r="G12" s="511"/>
      <c r="H12" s="511"/>
      <c r="I12" s="511"/>
      <c r="J12" s="511"/>
      <c r="K12" s="511"/>
      <c r="L12" s="511"/>
      <c r="M12" s="511"/>
      <c r="N12" s="511"/>
      <c r="O12" s="511"/>
      <c r="P12" s="511"/>
      <c r="Q12" s="511"/>
      <c r="R12" s="511"/>
      <c r="S12" s="511"/>
      <c r="T12" s="78"/>
      <c r="U12" s="78"/>
      <c r="V12" s="78"/>
      <c r="W12" s="78"/>
      <c r="X12" s="78"/>
      <c r="Y12" s="78"/>
      <c r="Z12" s="78"/>
      <c r="AA12" s="511"/>
      <c r="AB12" s="511"/>
      <c r="AC12" s="511"/>
      <c r="AD12" s="511"/>
      <c r="AF12" s="511"/>
      <c r="AG12" s="511"/>
      <c r="AH12" s="511"/>
      <c r="AI12" s="511"/>
      <c r="AJ12" s="732"/>
    </row>
    <row r="13" spans="2:36">
      <c r="B13" s="734"/>
      <c r="C13" s="511"/>
      <c r="D13" s="511"/>
      <c r="E13" s="511"/>
      <c r="F13" s="511"/>
      <c r="G13" s="511"/>
      <c r="H13" s="511"/>
      <c r="I13" s="516" t="s">
        <v>295</v>
      </c>
      <c r="J13" s="678">
        <f>J11+1</f>
        <v>29</v>
      </c>
      <c r="K13" s="511" t="s">
        <v>294</v>
      </c>
      <c r="L13" s="511"/>
      <c r="M13" s="511"/>
      <c r="N13" s="511"/>
      <c r="O13" s="511"/>
      <c r="P13" s="511"/>
      <c r="Q13" s="511"/>
      <c r="R13" s="511"/>
      <c r="S13" s="512" t="s">
        <v>800</v>
      </c>
      <c r="T13" s="1441">
        <v>0</v>
      </c>
      <c r="U13" s="1441"/>
      <c r="V13" s="1441"/>
      <c r="W13" s="1441"/>
      <c r="X13" s="1441"/>
      <c r="Y13" s="1441"/>
      <c r="Z13" s="1441"/>
      <c r="AA13" s="515" t="s">
        <v>97</v>
      </c>
      <c r="AB13" s="515"/>
      <c r="AC13" s="6" t="s">
        <v>291</v>
      </c>
      <c r="AF13" s="511"/>
      <c r="AG13" s="511"/>
      <c r="AH13" s="511"/>
      <c r="AI13" s="511"/>
      <c r="AJ13" s="732"/>
    </row>
    <row r="14" spans="2:36">
      <c r="B14" s="734"/>
      <c r="C14" s="511"/>
      <c r="D14" s="511"/>
      <c r="E14" s="511"/>
      <c r="F14" s="511"/>
      <c r="G14" s="511"/>
      <c r="H14" s="511"/>
      <c r="I14" s="511"/>
      <c r="J14" s="511"/>
      <c r="K14" s="511"/>
      <c r="L14" s="511"/>
      <c r="M14" s="511"/>
      <c r="N14" s="511"/>
      <c r="O14" s="511"/>
      <c r="P14" s="511"/>
      <c r="Q14" s="511"/>
      <c r="R14" s="511"/>
      <c r="S14" s="511"/>
      <c r="T14" s="78"/>
      <c r="U14" s="78"/>
      <c r="V14" s="78"/>
      <c r="W14" s="78"/>
      <c r="X14" s="78"/>
      <c r="Y14" s="78"/>
      <c r="Z14" s="78"/>
      <c r="AA14" s="511"/>
      <c r="AB14" s="511"/>
      <c r="AC14" s="511"/>
      <c r="AD14" s="511"/>
      <c r="AF14" s="511"/>
      <c r="AG14" s="511"/>
      <c r="AH14" s="511"/>
      <c r="AI14" s="511"/>
      <c r="AJ14" s="732"/>
    </row>
    <row r="15" spans="2:36">
      <c r="B15" s="734"/>
      <c r="C15" s="511"/>
      <c r="D15" s="511"/>
      <c r="E15" s="511"/>
      <c r="F15" s="511"/>
      <c r="G15" s="511"/>
      <c r="H15" s="511"/>
      <c r="I15" s="516" t="s">
        <v>295</v>
      </c>
      <c r="J15" s="678">
        <f>J13+1</f>
        <v>30</v>
      </c>
      <c r="K15" s="511" t="s">
        <v>294</v>
      </c>
      <c r="L15" s="511"/>
      <c r="M15" s="511"/>
      <c r="N15" s="511"/>
      <c r="O15" s="511"/>
      <c r="P15" s="511"/>
      <c r="Q15" s="511"/>
      <c r="R15" s="511"/>
      <c r="S15" s="512" t="s">
        <v>800</v>
      </c>
      <c r="T15" s="1441">
        <v>0</v>
      </c>
      <c r="U15" s="1441"/>
      <c r="V15" s="1441"/>
      <c r="W15" s="1441"/>
      <c r="X15" s="1441"/>
      <c r="Y15" s="1441"/>
      <c r="Z15" s="1441"/>
      <c r="AA15" s="515" t="s">
        <v>97</v>
      </c>
      <c r="AB15" s="515"/>
      <c r="AC15" s="6" t="s">
        <v>291</v>
      </c>
      <c r="AF15" s="511"/>
      <c r="AG15" s="511"/>
      <c r="AH15" s="511"/>
      <c r="AI15" s="511"/>
      <c r="AJ15" s="732"/>
    </row>
    <row r="16" spans="2:36">
      <c r="B16" s="734"/>
      <c r="C16" s="511"/>
      <c r="D16" s="511"/>
      <c r="E16" s="511"/>
      <c r="F16" s="511"/>
      <c r="G16" s="511"/>
      <c r="H16" s="511"/>
      <c r="I16" s="511"/>
      <c r="J16" s="511"/>
      <c r="K16" s="511"/>
      <c r="L16" s="511"/>
      <c r="M16" s="511"/>
      <c r="N16" s="511"/>
      <c r="O16" s="511"/>
      <c r="P16" s="511"/>
      <c r="Q16" s="511"/>
      <c r="R16" s="511"/>
      <c r="S16" s="511"/>
      <c r="T16" s="78"/>
      <c r="U16" s="78"/>
      <c r="V16" s="78"/>
      <c r="W16" s="78"/>
      <c r="X16" s="78"/>
      <c r="Y16" s="78"/>
      <c r="Z16" s="78"/>
      <c r="AA16" s="511"/>
      <c r="AB16" s="511"/>
      <c r="AC16" s="511"/>
      <c r="AD16" s="511"/>
      <c r="AE16" s="511"/>
      <c r="AF16" s="511"/>
      <c r="AG16" s="511"/>
      <c r="AH16" s="511"/>
      <c r="AI16" s="511"/>
      <c r="AJ16" s="732"/>
    </row>
    <row r="17" spans="2:36">
      <c r="B17" s="734"/>
      <c r="C17" s="511"/>
      <c r="D17" s="511"/>
      <c r="E17" s="511"/>
      <c r="F17" s="511"/>
      <c r="G17" s="511"/>
      <c r="H17" s="511"/>
      <c r="I17" s="511"/>
      <c r="J17" s="511" t="s">
        <v>293</v>
      </c>
      <c r="K17" s="511"/>
      <c r="L17" s="511"/>
      <c r="M17" s="511"/>
      <c r="N17" s="511"/>
      <c r="O17" s="511"/>
      <c r="P17" s="511"/>
      <c r="Q17" s="511"/>
      <c r="R17" s="511"/>
      <c r="S17" s="512" t="s">
        <v>800</v>
      </c>
      <c r="T17" s="1437">
        <f>T11+T13+T15</f>
        <v>0</v>
      </c>
      <c r="U17" s="1437"/>
      <c r="V17" s="1437"/>
      <c r="W17" s="1437"/>
      <c r="X17" s="1437"/>
      <c r="Y17" s="1437"/>
      <c r="Z17" s="1437"/>
      <c r="AA17" s="515" t="s">
        <v>97</v>
      </c>
      <c r="AB17" s="515"/>
      <c r="AC17" s="515" t="s">
        <v>809</v>
      </c>
      <c r="AD17" s="511"/>
      <c r="AE17" s="511"/>
      <c r="AF17" s="511"/>
      <c r="AG17" s="511"/>
      <c r="AH17" s="511"/>
      <c r="AI17" s="511"/>
      <c r="AJ17" s="732"/>
    </row>
    <row r="18" spans="2:36">
      <c r="B18" s="734"/>
      <c r="C18" s="511"/>
      <c r="D18" s="511"/>
      <c r="E18" s="511"/>
      <c r="F18" s="511"/>
      <c r="G18" s="511"/>
      <c r="H18" s="511"/>
      <c r="I18" s="511"/>
      <c r="J18" s="511"/>
      <c r="K18" s="511"/>
      <c r="L18" s="511"/>
      <c r="M18" s="511"/>
      <c r="N18" s="511"/>
      <c r="O18" s="511"/>
      <c r="P18" s="511"/>
      <c r="Q18" s="511"/>
      <c r="R18" s="511"/>
      <c r="S18" s="511"/>
      <c r="T18" s="78"/>
      <c r="U18" s="78"/>
      <c r="V18" s="78"/>
      <c r="W18" s="78"/>
      <c r="X18" s="78"/>
      <c r="Y18" s="78"/>
      <c r="Z18" s="78"/>
      <c r="AA18" s="511"/>
      <c r="AB18" s="511"/>
      <c r="AC18" s="511"/>
      <c r="AD18" s="511"/>
      <c r="AE18" s="511"/>
      <c r="AF18" s="511"/>
      <c r="AG18" s="511"/>
      <c r="AH18" s="511"/>
      <c r="AI18" s="511"/>
      <c r="AJ18" s="732"/>
    </row>
    <row r="19" spans="2:36">
      <c r="B19" s="734"/>
      <c r="C19" s="511"/>
      <c r="D19" s="511"/>
      <c r="E19" s="511"/>
      <c r="F19" s="511"/>
      <c r="G19" s="511"/>
      <c r="H19" s="511"/>
      <c r="I19" s="511" t="s">
        <v>292</v>
      </c>
      <c r="J19" s="511"/>
      <c r="K19" s="511"/>
      <c r="L19" s="511"/>
      <c r="N19" s="513" t="str">
        <f>CONCATENATE(AC17,"×")</f>
        <v>(②)×</v>
      </c>
      <c r="O19" s="1435" t="s">
        <v>808</v>
      </c>
      <c r="P19" s="1436"/>
      <c r="Q19" s="1436"/>
      <c r="R19" s="511" t="s">
        <v>626</v>
      </c>
      <c r="S19" s="512" t="s">
        <v>800</v>
      </c>
      <c r="T19" s="1437">
        <f>ROUND(T17/3,0)</f>
        <v>0</v>
      </c>
      <c r="U19" s="1437"/>
      <c r="V19" s="1437"/>
      <c r="W19" s="1437"/>
      <c r="X19" s="1437"/>
      <c r="Y19" s="1437"/>
      <c r="Z19" s="1437"/>
      <c r="AA19" s="515" t="s">
        <v>97</v>
      </c>
      <c r="AB19" s="515"/>
      <c r="AC19" s="515" t="s">
        <v>807</v>
      </c>
      <c r="AD19" s="511"/>
      <c r="AE19" s="6" t="s">
        <v>291</v>
      </c>
      <c r="AF19" s="511"/>
      <c r="AG19" s="511"/>
      <c r="AH19" s="511"/>
      <c r="AI19" s="511"/>
      <c r="AJ19" s="732"/>
    </row>
    <row r="20" spans="2:36">
      <c r="B20" s="734"/>
      <c r="C20" s="511"/>
      <c r="D20" s="511"/>
      <c r="E20" s="511"/>
      <c r="F20" s="511"/>
      <c r="G20" s="511"/>
      <c r="H20" s="511"/>
      <c r="I20" s="511"/>
      <c r="J20" s="511"/>
      <c r="K20" s="511"/>
      <c r="L20" s="511"/>
      <c r="N20" s="513"/>
      <c r="O20" s="679"/>
      <c r="P20" s="680"/>
      <c r="Q20" s="680"/>
      <c r="R20" s="511"/>
      <c r="S20" s="511"/>
      <c r="T20" s="511"/>
      <c r="U20" s="511"/>
      <c r="V20" s="511"/>
      <c r="W20" s="511"/>
      <c r="X20" s="511"/>
      <c r="Y20" s="511"/>
      <c r="Z20" s="511"/>
      <c r="AA20" s="515"/>
      <c r="AB20" s="515"/>
      <c r="AC20" s="515"/>
      <c r="AD20" s="511"/>
      <c r="AF20" s="511"/>
      <c r="AG20" s="511"/>
      <c r="AH20" s="511"/>
      <c r="AI20" s="511"/>
      <c r="AJ20" s="732"/>
    </row>
    <row r="21" spans="2:36">
      <c r="B21" s="734"/>
      <c r="C21" s="511"/>
      <c r="D21" s="511"/>
      <c r="E21" s="511"/>
      <c r="F21" s="511"/>
      <c r="G21" s="511"/>
      <c r="H21" s="511"/>
      <c r="I21" s="511"/>
      <c r="J21" s="511"/>
      <c r="K21" s="511"/>
      <c r="L21" s="511"/>
      <c r="M21" s="511"/>
      <c r="N21" s="511"/>
      <c r="O21" s="1429" t="str">
        <f>AC7</f>
        <v>(①)</v>
      </c>
      <c r="P21" s="1429"/>
      <c r="Q21" s="1429"/>
      <c r="R21" s="1430" t="s">
        <v>626</v>
      </c>
      <c r="S21" s="1430" t="s">
        <v>800</v>
      </c>
      <c r="T21" s="1439" t="e">
        <f>ROUND(V7/T19,3)</f>
        <v>#DIV/0!</v>
      </c>
      <c r="U21" s="1439"/>
      <c r="V21" s="1439"/>
      <c r="W21" s="1439"/>
      <c r="X21" s="1439"/>
      <c r="Y21" s="1439"/>
      <c r="Z21" s="511"/>
      <c r="AA21" s="511"/>
      <c r="AB21" s="511"/>
      <c r="AC21" s="511"/>
      <c r="AD21" s="511"/>
      <c r="AE21" s="511"/>
      <c r="AF21" s="511"/>
      <c r="AG21" s="511"/>
      <c r="AH21" s="511"/>
      <c r="AI21" s="511"/>
      <c r="AJ21" s="732"/>
    </row>
    <row r="22" spans="2:36">
      <c r="B22" s="734"/>
      <c r="C22" s="511"/>
      <c r="D22" s="511"/>
      <c r="E22" s="511"/>
      <c r="F22" s="511"/>
      <c r="G22" s="511"/>
      <c r="H22" s="511"/>
      <c r="I22" s="511"/>
      <c r="J22" s="511"/>
      <c r="K22" s="511"/>
      <c r="L22" s="511"/>
      <c r="M22" s="511"/>
      <c r="N22" s="511"/>
      <c r="O22" s="1420" t="str">
        <f>AC19</f>
        <v>(③)</v>
      </c>
      <c r="P22" s="1420"/>
      <c r="Q22" s="1420"/>
      <c r="R22" s="1430"/>
      <c r="S22" s="1438"/>
      <c r="T22" s="1434"/>
      <c r="U22" s="1434"/>
      <c r="V22" s="1434"/>
      <c r="W22" s="1434"/>
      <c r="X22" s="1434"/>
      <c r="Y22" s="1434"/>
      <c r="Z22" s="515" t="s">
        <v>1599</v>
      </c>
      <c r="AA22" s="511"/>
      <c r="AB22" s="511" t="s">
        <v>286</v>
      </c>
      <c r="AD22" s="511"/>
      <c r="AE22" s="511"/>
      <c r="AF22" s="511"/>
      <c r="AG22" s="511"/>
      <c r="AH22" s="511"/>
      <c r="AI22" s="511"/>
      <c r="AJ22" s="732"/>
    </row>
    <row r="23" spans="2:36">
      <c r="B23" s="734"/>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1"/>
      <c r="AI23" s="511"/>
      <c r="AJ23" s="732"/>
    </row>
    <row r="24" spans="2:36">
      <c r="B24" s="734"/>
      <c r="C24" s="511"/>
      <c r="D24" s="511"/>
      <c r="E24" s="511"/>
      <c r="F24" s="511"/>
      <c r="G24" s="511"/>
      <c r="H24" s="511"/>
      <c r="I24" s="511"/>
      <c r="J24" s="511"/>
      <c r="K24" s="511"/>
      <c r="L24" s="511"/>
      <c r="M24" s="511"/>
      <c r="N24" s="511"/>
      <c r="P24" s="513" t="str">
        <f>CONCATENATE(Z22,"×")</f>
        <v>(④)×</v>
      </c>
      <c r="Q24" s="1433">
        <v>100000</v>
      </c>
      <c r="R24" s="1433"/>
      <c r="S24" s="1433"/>
      <c r="T24" s="511" t="s">
        <v>1600</v>
      </c>
      <c r="U24" s="512" t="s">
        <v>1601</v>
      </c>
      <c r="V24" s="1434" t="e">
        <f>T21*100000</f>
        <v>#DIV/0!</v>
      </c>
      <c r="W24" s="1434"/>
      <c r="X24" s="1434"/>
      <c r="Y24" s="1434"/>
      <c r="Z24" s="1434"/>
      <c r="AA24" s="1434"/>
      <c r="AB24" s="515" t="s">
        <v>1602</v>
      </c>
      <c r="AC24" s="511"/>
      <c r="AD24" s="511"/>
      <c r="AE24" s="511"/>
      <c r="AF24" s="511"/>
      <c r="AG24" s="511"/>
      <c r="AH24" s="511"/>
      <c r="AI24" s="511"/>
      <c r="AJ24" s="732"/>
    </row>
    <row r="25" spans="2:36">
      <c r="B25" s="734"/>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732"/>
    </row>
    <row r="26" spans="2:36">
      <c r="B26" s="734"/>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732"/>
    </row>
    <row r="27" spans="2:36">
      <c r="B27" s="734"/>
      <c r="C27" s="511" t="s">
        <v>547</v>
      </c>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t="s">
        <v>290</v>
      </c>
      <c r="AF27" s="511"/>
      <c r="AG27" s="511"/>
      <c r="AH27" s="511"/>
      <c r="AI27" s="511"/>
      <c r="AJ27" s="732"/>
    </row>
    <row r="28" spans="2:36">
      <c r="B28" s="734"/>
      <c r="C28" s="511" t="s">
        <v>548</v>
      </c>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t="s">
        <v>289</v>
      </c>
      <c r="AF28" s="511"/>
      <c r="AG28" s="511"/>
      <c r="AH28" s="511"/>
      <c r="AI28" s="511"/>
      <c r="AJ28" s="732"/>
    </row>
    <row r="29" spans="2:36">
      <c r="B29" s="734"/>
      <c r="C29" s="517"/>
      <c r="D29" s="1424">
        <v>100</v>
      </c>
      <c r="E29" s="1424"/>
      <c r="F29" s="1428" t="s">
        <v>288</v>
      </c>
      <c r="G29" s="1428"/>
      <c r="H29" s="1424">
        <v>500</v>
      </c>
      <c r="I29" s="1424"/>
      <c r="J29" s="511" t="s">
        <v>1603</v>
      </c>
      <c r="M29" s="511"/>
      <c r="N29" s="511"/>
      <c r="O29" s="511"/>
      <c r="P29" s="678" t="s">
        <v>627</v>
      </c>
      <c r="Q29" s="1425">
        <v>1.0900000000000001</v>
      </c>
      <c r="R29" s="1425"/>
      <c r="S29" s="678" t="s">
        <v>626</v>
      </c>
      <c r="T29" s="1426" t="e">
        <f t="shared" ref="T29:T37" si="0">IF(D29&lt;$V$24,IF(H29&gt;=$V$24,$V$24*Q29,0),0)</f>
        <v>#DIV/0!</v>
      </c>
      <c r="U29" s="1426"/>
      <c r="V29" s="1426"/>
      <c r="W29" s="511" t="s">
        <v>803</v>
      </c>
      <c r="Y29" s="511"/>
      <c r="Z29" s="513" t="s">
        <v>805</v>
      </c>
      <c r="AA29" s="1427">
        <v>9</v>
      </c>
      <c r="AB29" s="1427"/>
      <c r="AC29" s="678" t="s">
        <v>626</v>
      </c>
      <c r="AD29" s="1422" t="e">
        <f t="shared" ref="AD29:AD37" si="1">IF(T29=0,0,T29-AA29)</f>
        <v>#DIV/0!</v>
      </c>
      <c r="AE29" s="1423"/>
      <c r="AF29" s="1423"/>
      <c r="AG29" s="1423"/>
      <c r="AH29" s="1423"/>
      <c r="AI29" s="511" t="s">
        <v>801</v>
      </c>
      <c r="AJ29" s="732"/>
    </row>
    <row r="30" spans="2:36">
      <c r="B30" s="734"/>
      <c r="C30" s="511"/>
      <c r="D30" s="1424">
        <v>500</v>
      </c>
      <c r="E30" s="1424"/>
      <c r="F30" s="1428" t="s">
        <v>288</v>
      </c>
      <c r="G30" s="1428"/>
      <c r="H30" s="1424">
        <v>1000</v>
      </c>
      <c r="I30" s="1424"/>
      <c r="J30" s="511" t="s">
        <v>806</v>
      </c>
      <c r="M30" s="511"/>
      <c r="N30" s="511"/>
      <c r="O30" s="511"/>
      <c r="P30" s="678" t="s">
        <v>627</v>
      </c>
      <c r="Q30" s="1425">
        <v>1.25</v>
      </c>
      <c r="R30" s="1425"/>
      <c r="S30" s="678" t="s">
        <v>626</v>
      </c>
      <c r="T30" s="1426" t="e">
        <f t="shared" si="0"/>
        <v>#DIV/0!</v>
      </c>
      <c r="U30" s="1426"/>
      <c r="V30" s="1426"/>
      <c r="W30" s="511" t="s">
        <v>803</v>
      </c>
      <c r="Y30" s="511"/>
      <c r="Z30" s="513" t="s">
        <v>805</v>
      </c>
      <c r="AA30" s="1427">
        <v>89</v>
      </c>
      <c r="AB30" s="1427"/>
      <c r="AC30" s="678" t="s">
        <v>626</v>
      </c>
      <c r="AD30" s="1422" t="e">
        <f t="shared" si="1"/>
        <v>#DIV/0!</v>
      </c>
      <c r="AE30" s="1423"/>
      <c r="AF30" s="1423"/>
      <c r="AG30" s="1423"/>
      <c r="AH30" s="1423"/>
      <c r="AI30" s="511" t="s">
        <v>801</v>
      </c>
      <c r="AJ30" s="732"/>
    </row>
    <row r="31" spans="2:36">
      <c r="B31" s="734"/>
      <c r="C31" s="511"/>
      <c r="D31" s="1424">
        <v>1000</v>
      </c>
      <c r="E31" s="1424"/>
      <c r="F31" s="1428" t="s">
        <v>288</v>
      </c>
      <c r="G31" s="1428"/>
      <c r="H31" s="1424">
        <v>1500</v>
      </c>
      <c r="I31" s="1424"/>
      <c r="J31" s="511" t="s">
        <v>806</v>
      </c>
      <c r="M31" s="511"/>
      <c r="N31" s="511"/>
      <c r="O31" s="511"/>
      <c r="P31" s="678" t="s">
        <v>627</v>
      </c>
      <c r="Q31" s="1425">
        <v>1.47</v>
      </c>
      <c r="R31" s="1425"/>
      <c r="S31" s="678" t="s">
        <v>626</v>
      </c>
      <c r="T31" s="1426" t="e">
        <f t="shared" si="0"/>
        <v>#DIV/0!</v>
      </c>
      <c r="U31" s="1426"/>
      <c r="V31" s="1426"/>
      <c r="W31" s="511" t="s">
        <v>803</v>
      </c>
      <c r="Y31" s="511"/>
      <c r="Z31" s="513" t="s">
        <v>805</v>
      </c>
      <c r="AA31" s="1427">
        <v>309</v>
      </c>
      <c r="AB31" s="1427"/>
      <c r="AC31" s="678" t="s">
        <v>626</v>
      </c>
      <c r="AD31" s="1422" t="e">
        <f t="shared" si="1"/>
        <v>#DIV/0!</v>
      </c>
      <c r="AE31" s="1423"/>
      <c r="AF31" s="1423"/>
      <c r="AG31" s="1423"/>
      <c r="AH31" s="1423"/>
      <c r="AI31" s="511" t="s">
        <v>801</v>
      </c>
      <c r="AJ31" s="732"/>
    </row>
    <row r="32" spans="2:36">
      <c r="B32" s="734"/>
      <c r="C32" s="511"/>
      <c r="D32" s="1424">
        <v>1500</v>
      </c>
      <c r="E32" s="1424"/>
      <c r="F32" s="1428" t="s">
        <v>288</v>
      </c>
      <c r="G32" s="1428"/>
      <c r="H32" s="1424">
        <v>2000</v>
      </c>
      <c r="I32" s="1424"/>
      <c r="J32" s="511" t="s">
        <v>806</v>
      </c>
      <c r="M32" s="511"/>
      <c r="N32" s="511"/>
      <c r="O32" s="511"/>
      <c r="P32" s="678" t="s">
        <v>627</v>
      </c>
      <c r="Q32" s="1425">
        <v>1.61</v>
      </c>
      <c r="R32" s="1425"/>
      <c r="S32" s="678" t="s">
        <v>626</v>
      </c>
      <c r="T32" s="1426" t="e">
        <f t="shared" si="0"/>
        <v>#DIV/0!</v>
      </c>
      <c r="U32" s="1426"/>
      <c r="V32" s="1426"/>
      <c r="W32" s="511" t="s">
        <v>803</v>
      </c>
      <c r="Y32" s="511"/>
      <c r="Z32" s="513" t="s">
        <v>805</v>
      </c>
      <c r="AA32" s="1427">
        <v>519</v>
      </c>
      <c r="AB32" s="1427"/>
      <c r="AC32" s="678" t="s">
        <v>626</v>
      </c>
      <c r="AD32" s="1422" t="e">
        <f t="shared" si="1"/>
        <v>#DIV/0!</v>
      </c>
      <c r="AE32" s="1423"/>
      <c r="AF32" s="1423"/>
      <c r="AG32" s="1423"/>
      <c r="AH32" s="1423"/>
      <c r="AI32" s="511" t="s">
        <v>801</v>
      </c>
      <c r="AJ32" s="732"/>
    </row>
    <row r="33" spans="2:36">
      <c r="B33" s="734"/>
      <c r="C33" s="511"/>
      <c r="D33" s="1424">
        <v>2000</v>
      </c>
      <c r="E33" s="1424"/>
      <c r="F33" s="1428" t="s">
        <v>288</v>
      </c>
      <c r="G33" s="1428"/>
      <c r="H33" s="1424">
        <v>2500</v>
      </c>
      <c r="I33" s="1424"/>
      <c r="J33" s="511" t="s">
        <v>806</v>
      </c>
      <c r="M33" s="511"/>
      <c r="N33" s="511"/>
      <c r="O33" s="511"/>
      <c r="P33" s="678" t="s">
        <v>627</v>
      </c>
      <c r="Q33" s="1425">
        <v>1.88</v>
      </c>
      <c r="R33" s="1425"/>
      <c r="S33" s="678" t="s">
        <v>626</v>
      </c>
      <c r="T33" s="1426" t="e">
        <f t="shared" si="0"/>
        <v>#DIV/0!</v>
      </c>
      <c r="U33" s="1426"/>
      <c r="V33" s="1426"/>
      <c r="W33" s="511" t="s">
        <v>803</v>
      </c>
      <c r="Y33" s="511"/>
      <c r="Z33" s="513" t="s">
        <v>805</v>
      </c>
      <c r="AA33" s="1427">
        <v>1059</v>
      </c>
      <c r="AB33" s="1427"/>
      <c r="AC33" s="678" t="s">
        <v>626</v>
      </c>
      <c r="AD33" s="1422" t="e">
        <f t="shared" si="1"/>
        <v>#DIV/0!</v>
      </c>
      <c r="AE33" s="1423"/>
      <c r="AF33" s="1423"/>
      <c r="AG33" s="1423"/>
      <c r="AH33" s="1423"/>
      <c r="AI33" s="511" t="s">
        <v>801</v>
      </c>
      <c r="AJ33" s="732"/>
    </row>
    <row r="34" spans="2:36">
      <c r="B34" s="734"/>
      <c r="C34" s="511"/>
      <c r="D34" s="1424">
        <v>2500</v>
      </c>
      <c r="E34" s="1424"/>
      <c r="F34" s="1428" t="s">
        <v>288</v>
      </c>
      <c r="G34" s="1428"/>
      <c r="H34" s="1424">
        <v>3000</v>
      </c>
      <c r="I34" s="1424"/>
      <c r="J34" s="511" t="s">
        <v>806</v>
      </c>
      <c r="M34" s="511"/>
      <c r="N34" s="511"/>
      <c r="O34" s="511"/>
      <c r="P34" s="678" t="s">
        <v>627</v>
      </c>
      <c r="Q34" s="1425">
        <v>1.98</v>
      </c>
      <c r="R34" s="1425"/>
      <c r="S34" s="678" t="s">
        <v>626</v>
      </c>
      <c r="T34" s="1426" t="e">
        <f t="shared" si="0"/>
        <v>#DIV/0!</v>
      </c>
      <c r="U34" s="1426"/>
      <c r="V34" s="1426"/>
      <c r="W34" s="511" t="s">
        <v>803</v>
      </c>
      <c r="Y34" s="511"/>
      <c r="Z34" s="513" t="s">
        <v>805</v>
      </c>
      <c r="AA34" s="1427">
        <v>1309</v>
      </c>
      <c r="AB34" s="1427"/>
      <c r="AC34" s="678" t="s">
        <v>626</v>
      </c>
      <c r="AD34" s="1422" t="e">
        <f t="shared" si="1"/>
        <v>#DIV/0!</v>
      </c>
      <c r="AE34" s="1423"/>
      <c r="AF34" s="1423"/>
      <c r="AG34" s="1423"/>
      <c r="AH34" s="1423"/>
      <c r="AI34" s="511" t="s">
        <v>801</v>
      </c>
      <c r="AJ34" s="732"/>
    </row>
    <row r="35" spans="2:36">
      <c r="B35" s="734"/>
      <c r="C35" s="511"/>
      <c r="D35" s="1424">
        <v>3000</v>
      </c>
      <c r="E35" s="1424"/>
      <c r="F35" s="1428" t="s">
        <v>288</v>
      </c>
      <c r="G35" s="1428"/>
      <c r="H35" s="1424">
        <v>3500</v>
      </c>
      <c r="I35" s="1424"/>
      <c r="J35" s="511" t="s">
        <v>806</v>
      </c>
      <c r="M35" s="511"/>
      <c r="N35" s="511"/>
      <c r="O35" s="511"/>
      <c r="P35" s="678" t="s">
        <v>627</v>
      </c>
      <c r="Q35" s="1425">
        <v>2.5299999999999998</v>
      </c>
      <c r="R35" s="1425"/>
      <c r="S35" s="678" t="s">
        <v>626</v>
      </c>
      <c r="T35" s="1426" t="e">
        <f t="shared" si="0"/>
        <v>#DIV/0!</v>
      </c>
      <c r="U35" s="1426"/>
      <c r="V35" s="1426"/>
      <c r="W35" s="511" t="s">
        <v>803</v>
      </c>
      <c r="Y35" s="511"/>
      <c r="Z35" s="513" t="s">
        <v>805</v>
      </c>
      <c r="AA35" s="1427">
        <v>2959</v>
      </c>
      <c r="AB35" s="1427"/>
      <c r="AC35" s="678" t="s">
        <v>626</v>
      </c>
      <c r="AD35" s="1422" t="e">
        <f t="shared" si="1"/>
        <v>#DIV/0!</v>
      </c>
      <c r="AE35" s="1423"/>
      <c r="AF35" s="1423"/>
      <c r="AG35" s="1423"/>
      <c r="AH35" s="1423"/>
      <c r="AI35" s="511" t="s">
        <v>801</v>
      </c>
      <c r="AJ35" s="732"/>
    </row>
    <row r="36" spans="2:36">
      <c r="B36" s="734"/>
      <c r="C36" s="511"/>
      <c r="D36" s="1424">
        <v>3500</v>
      </c>
      <c r="E36" s="1424"/>
      <c r="F36" s="1428" t="s">
        <v>288</v>
      </c>
      <c r="G36" s="1428"/>
      <c r="H36" s="1424">
        <v>4000</v>
      </c>
      <c r="I36" s="1424"/>
      <c r="J36" s="511" t="s">
        <v>806</v>
      </c>
      <c r="M36" s="511"/>
      <c r="N36" s="511"/>
      <c r="O36" s="511"/>
      <c r="P36" s="678" t="s">
        <v>627</v>
      </c>
      <c r="Q36" s="1425">
        <v>2.67</v>
      </c>
      <c r="R36" s="1425"/>
      <c r="S36" s="678" t="s">
        <v>626</v>
      </c>
      <c r="T36" s="1426" t="e">
        <f t="shared" si="0"/>
        <v>#DIV/0!</v>
      </c>
      <c r="U36" s="1426"/>
      <c r="V36" s="1426"/>
      <c r="W36" s="511" t="s">
        <v>803</v>
      </c>
      <c r="Y36" s="511"/>
      <c r="Z36" s="513" t="s">
        <v>805</v>
      </c>
      <c r="AA36" s="1427">
        <v>3449</v>
      </c>
      <c r="AB36" s="1427"/>
      <c r="AC36" s="678" t="s">
        <v>626</v>
      </c>
      <c r="AD36" s="1422" t="e">
        <f t="shared" si="1"/>
        <v>#DIV/0!</v>
      </c>
      <c r="AE36" s="1423"/>
      <c r="AF36" s="1423"/>
      <c r="AG36" s="1423"/>
      <c r="AH36" s="1423"/>
      <c r="AI36" s="511" t="s">
        <v>801</v>
      </c>
      <c r="AJ36" s="732"/>
    </row>
    <row r="37" spans="2:36">
      <c r="B37" s="734"/>
      <c r="C37" s="511"/>
      <c r="D37" s="1424">
        <v>4000</v>
      </c>
      <c r="E37" s="1424"/>
      <c r="F37" s="1428" t="s">
        <v>288</v>
      </c>
      <c r="G37" s="1428"/>
      <c r="H37" s="1424">
        <v>4500</v>
      </c>
      <c r="I37" s="1424"/>
      <c r="J37" s="511" t="s">
        <v>806</v>
      </c>
      <c r="M37" s="511"/>
      <c r="N37" s="511"/>
      <c r="O37" s="511"/>
      <c r="P37" s="678" t="s">
        <v>627</v>
      </c>
      <c r="Q37" s="1425">
        <v>3.54</v>
      </c>
      <c r="R37" s="1425"/>
      <c r="S37" s="678" t="s">
        <v>626</v>
      </c>
      <c r="T37" s="1426" t="e">
        <f t="shared" si="0"/>
        <v>#DIV/0!</v>
      </c>
      <c r="U37" s="1426"/>
      <c r="V37" s="1426"/>
      <c r="W37" s="511" t="s">
        <v>803</v>
      </c>
      <c r="Y37" s="511"/>
      <c r="Z37" s="513" t="s">
        <v>805</v>
      </c>
      <c r="AA37" s="1427">
        <v>6929</v>
      </c>
      <c r="AB37" s="1427"/>
      <c r="AC37" s="678" t="s">
        <v>626</v>
      </c>
      <c r="AD37" s="1422" t="e">
        <f t="shared" si="1"/>
        <v>#DIV/0!</v>
      </c>
      <c r="AE37" s="1423"/>
      <c r="AF37" s="1423"/>
      <c r="AG37" s="1423"/>
      <c r="AH37" s="1423"/>
      <c r="AI37" s="511" t="s">
        <v>801</v>
      </c>
      <c r="AJ37" s="732"/>
    </row>
    <row r="38" spans="2:36">
      <c r="B38" s="734"/>
      <c r="C38" s="511"/>
      <c r="D38" s="1424">
        <v>4500</v>
      </c>
      <c r="E38" s="1424"/>
      <c r="F38" s="517" t="s">
        <v>287</v>
      </c>
      <c r="G38" s="517"/>
      <c r="H38" s="677"/>
      <c r="I38" s="677"/>
      <c r="J38" s="511" t="s">
        <v>804</v>
      </c>
      <c r="M38" s="511"/>
      <c r="N38" s="511"/>
      <c r="O38" s="511"/>
      <c r="P38" s="678" t="s">
        <v>627</v>
      </c>
      <c r="Q38" s="1425">
        <v>2</v>
      </c>
      <c r="R38" s="1425"/>
      <c r="S38" s="678" t="s">
        <v>626</v>
      </c>
      <c r="T38" s="1426" t="e">
        <f>IF(V24&gt;D38,V24*Q38,0)</f>
        <v>#DIV/0!</v>
      </c>
      <c r="U38" s="1426"/>
      <c r="V38" s="1426"/>
      <c r="W38" s="511" t="s">
        <v>803</v>
      </c>
      <c r="Y38" s="511"/>
      <c r="Z38" s="513" t="s">
        <v>802</v>
      </c>
      <c r="AA38" s="1427">
        <v>1</v>
      </c>
      <c r="AB38" s="1427"/>
      <c r="AC38" s="678" t="s">
        <v>626</v>
      </c>
      <c r="AD38" s="1422" t="e">
        <f>IF(T38=0,0,T38+AA38)</f>
        <v>#DIV/0!</v>
      </c>
      <c r="AE38" s="1423"/>
      <c r="AF38" s="1423"/>
      <c r="AG38" s="1423"/>
      <c r="AH38" s="1423"/>
      <c r="AI38" s="511" t="s">
        <v>801</v>
      </c>
      <c r="AJ38" s="732"/>
    </row>
    <row r="39" spans="2:36">
      <c r="B39" s="734"/>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732"/>
    </row>
    <row r="40" spans="2:36">
      <c r="B40" s="734"/>
      <c r="C40" s="511"/>
      <c r="D40" s="511"/>
      <c r="E40" s="511"/>
      <c r="F40" s="511"/>
      <c r="G40" s="511"/>
      <c r="H40" s="511"/>
      <c r="I40" s="511"/>
      <c r="J40" s="511"/>
      <c r="K40" s="511"/>
      <c r="L40" s="511"/>
      <c r="M40" s="511"/>
      <c r="N40" s="511"/>
      <c r="O40" s="1429" t="str">
        <f>AI38</f>
        <v>(⑦)</v>
      </c>
      <c r="P40" s="1429"/>
      <c r="Q40" s="1429"/>
      <c r="R40" s="1430" t="s">
        <v>626</v>
      </c>
      <c r="S40" s="1431" t="s">
        <v>800</v>
      </c>
      <c r="T40" s="1418" t="e">
        <f>ROUND(SUM(AD29:AH38)/V24,3)</f>
        <v>#DIV/0!</v>
      </c>
      <c r="U40" s="1418"/>
      <c r="V40" s="1418"/>
      <c r="W40" s="1418"/>
      <c r="X40" s="1418"/>
      <c r="Y40" s="1418"/>
      <c r="Z40" s="736"/>
      <c r="AA40" s="737"/>
      <c r="AB40" s="511"/>
      <c r="AC40" s="511"/>
      <c r="AD40" s="511"/>
      <c r="AE40" s="511"/>
      <c r="AF40" s="511"/>
      <c r="AG40" s="511"/>
      <c r="AH40" s="511"/>
      <c r="AI40" s="511"/>
      <c r="AJ40" s="732"/>
    </row>
    <row r="41" spans="2:36">
      <c r="B41" s="734"/>
      <c r="C41" s="511"/>
      <c r="D41" s="511"/>
      <c r="E41" s="511"/>
      <c r="F41" s="511"/>
      <c r="G41" s="511"/>
      <c r="H41" s="511"/>
      <c r="I41" s="511"/>
      <c r="J41" s="511"/>
      <c r="K41" s="511"/>
      <c r="L41" s="511"/>
      <c r="M41" s="511"/>
      <c r="N41" s="511"/>
      <c r="O41" s="1420" t="str">
        <f>AB24</f>
        <v>(⑤)</v>
      </c>
      <c r="P41" s="1420"/>
      <c r="Q41" s="1420"/>
      <c r="R41" s="1430"/>
      <c r="S41" s="1432"/>
      <c r="T41" s="1419"/>
      <c r="U41" s="1419"/>
      <c r="V41" s="1419"/>
      <c r="W41" s="1419"/>
      <c r="X41" s="1419"/>
      <c r="Y41" s="1419"/>
      <c r="Z41" s="518" t="s">
        <v>1604</v>
      </c>
      <c r="AA41" s="519"/>
      <c r="AB41" s="511" t="s">
        <v>286</v>
      </c>
      <c r="AC41" s="511"/>
      <c r="AD41" s="511"/>
      <c r="AE41" s="511"/>
      <c r="AF41" s="511"/>
      <c r="AG41" s="511"/>
      <c r="AH41" s="511"/>
      <c r="AI41" s="511"/>
      <c r="AJ41" s="732"/>
    </row>
    <row r="42" spans="2:36">
      <c r="B42" s="734"/>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732"/>
    </row>
    <row r="43" spans="2:36">
      <c r="B43" s="734"/>
      <c r="C43" s="511" t="s">
        <v>549</v>
      </c>
      <c r="D43" s="511"/>
      <c r="E43" s="511"/>
      <c r="F43" s="511"/>
      <c r="G43" s="511"/>
      <c r="H43" s="511"/>
      <c r="I43" s="511"/>
      <c r="J43" s="511"/>
      <c r="K43" s="511"/>
      <c r="L43" s="511"/>
      <c r="M43" s="511"/>
      <c r="N43" s="511"/>
      <c r="O43" s="511"/>
      <c r="P43" s="511"/>
      <c r="Q43" s="511"/>
      <c r="R43" s="511" t="s">
        <v>1600</v>
      </c>
      <c r="S43" s="738" t="s">
        <v>1601</v>
      </c>
      <c r="T43" s="739"/>
      <c r="U43" s="739"/>
      <c r="V43" s="1421">
        <v>1</v>
      </c>
      <c r="W43" s="1421"/>
      <c r="X43" s="1421"/>
      <c r="Y43" s="739"/>
      <c r="Z43" s="740" t="s">
        <v>1604</v>
      </c>
      <c r="AA43" s="741"/>
      <c r="AB43" s="511"/>
      <c r="AC43" s="511"/>
      <c r="AD43" s="511"/>
      <c r="AE43" s="511"/>
      <c r="AF43" s="511"/>
      <c r="AG43" s="511"/>
      <c r="AH43" s="511"/>
      <c r="AI43" s="511"/>
      <c r="AJ43" s="732"/>
    </row>
    <row r="44" spans="2:36">
      <c r="B44" s="734"/>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732"/>
    </row>
    <row r="45" spans="2:36">
      <c r="B45" s="734"/>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c r="AI45" s="511"/>
      <c r="AJ45" s="732"/>
    </row>
    <row r="46" spans="2:36">
      <c r="B46" s="734"/>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732"/>
    </row>
    <row r="47" spans="2:36">
      <c r="B47" s="734"/>
      <c r="C47" s="511"/>
      <c r="D47" s="511"/>
      <c r="E47" s="511"/>
      <c r="F47" s="511"/>
      <c r="G47" s="511"/>
      <c r="H47" s="511"/>
      <c r="I47" s="511"/>
      <c r="J47" s="511"/>
      <c r="K47" s="511"/>
      <c r="L47" s="511"/>
      <c r="M47" s="511"/>
      <c r="N47" s="511"/>
      <c r="O47" s="511"/>
      <c r="P47" s="511"/>
      <c r="Q47" s="511"/>
      <c r="R47" s="511"/>
      <c r="S47" s="511"/>
      <c r="T47" s="511"/>
      <c r="U47" s="511"/>
      <c r="V47" s="511"/>
      <c r="W47" s="511"/>
      <c r="X47" s="511"/>
      <c r="Y47" s="511"/>
      <c r="Z47" s="511"/>
      <c r="AA47" s="511"/>
      <c r="AB47" s="511"/>
      <c r="AC47" s="511"/>
      <c r="AD47" s="511"/>
      <c r="AE47" s="511"/>
      <c r="AF47" s="511"/>
      <c r="AG47" s="511"/>
      <c r="AH47" s="511"/>
      <c r="AI47" s="511"/>
      <c r="AJ47" s="732"/>
    </row>
    <row r="48" spans="2:36">
      <c r="B48" s="734"/>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511"/>
      <c r="AI48" s="511"/>
      <c r="AJ48" s="732"/>
    </row>
    <row r="49" spans="2:36">
      <c r="B49" s="734"/>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732"/>
    </row>
    <row r="50" spans="2:36">
      <c r="B50" s="734"/>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511"/>
      <c r="AJ50" s="732"/>
    </row>
    <row r="51" spans="2:36">
      <c r="B51" s="734"/>
      <c r="C51" s="511"/>
      <c r="D51" s="511"/>
      <c r="E51" s="511"/>
      <c r="F51" s="511"/>
      <c r="G51" s="511"/>
      <c r="H51" s="511"/>
      <c r="I51" s="511"/>
      <c r="J51" s="511"/>
      <c r="K51" s="511"/>
      <c r="L51" s="511"/>
      <c r="M51" s="511"/>
      <c r="N51" s="511"/>
      <c r="O51" s="511"/>
      <c r="P51" s="511"/>
      <c r="Q51" s="511"/>
      <c r="R51" s="511"/>
      <c r="S51" s="511"/>
      <c r="T51" s="511"/>
      <c r="U51" s="511"/>
      <c r="V51" s="511"/>
      <c r="W51" s="511"/>
      <c r="X51" s="511"/>
      <c r="Y51" s="511"/>
      <c r="Z51" s="511"/>
      <c r="AA51" s="511"/>
      <c r="AB51" s="511"/>
      <c r="AC51" s="511"/>
      <c r="AD51" s="511"/>
      <c r="AE51" s="511"/>
      <c r="AF51" s="511"/>
      <c r="AG51" s="511"/>
      <c r="AH51" s="511"/>
      <c r="AI51" s="511"/>
      <c r="AJ51" s="732"/>
    </row>
    <row r="52" spans="2:36">
      <c r="B52" s="734"/>
      <c r="C52" s="511"/>
      <c r="D52" s="511"/>
      <c r="E52" s="511"/>
      <c r="F52" s="511"/>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1"/>
      <c r="AI52" s="511"/>
      <c r="AJ52" s="732"/>
    </row>
    <row r="53" spans="2:36">
      <c r="B53" s="734"/>
      <c r="C53" s="511"/>
      <c r="D53" s="511"/>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732"/>
    </row>
    <row r="54" spans="2:36">
      <c r="B54" s="734"/>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511"/>
      <c r="AF54" s="511"/>
      <c r="AG54" s="511"/>
      <c r="AH54" s="511"/>
      <c r="AI54" s="511"/>
      <c r="AJ54" s="732"/>
    </row>
    <row r="55" spans="2:36">
      <c r="B55" s="734"/>
      <c r="C55" s="511"/>
      <c r="D55" s="511"/>
      <c r="E55" s="511"/>
      <c r="F55" s="511"/>
      <c r="G55" s="511"/>
      <c r="H55" s="511"/>
      <c r="I55" s="511"/>
      <c r="J55" s="511"/>
      <c r="K55" s="511"/>
      <c r="L55" s="511"/>
      <c r="M55" s="511"/>
      <c r="N55" s="511"/>
      <c r="O55" s="511"/>
      <c r="P55" s="511"/>
      <c r="Q55" s="511"/>
      <c r="R55" s="511"/>
      <c r="S55" s="511"/>
      <c r="T55" s="511"/>
      <c r="U55" s="511"/>
      <c r="V55" s="511"/>
      <c r="W55" s="511"/>
      <c r="X55" s="511"/>
      <c r="Y55" s="511"/>
      <c r="Z55" s="511"/>
      <c r="AA55" s="511"/>
      <c r="AB55" s="511"/>
      <c r="AC55" s="511"/>
      <c r="AD55" s="511"/>
      <c r="AE55" s="511"/>
      <c r="AF55" s="511"/>
      <c r="AG55" s="511"/>
      <c r="AH55" s="511"/>
      <c r="AI55" s="511"/>
      <c r="AJ55" s="732"/>
    </row>
    <row r="56" spans="2:36">
      <c r="B56" s="734"/>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732"/>
    </row>
    <row r="57" spans="2:36">
      <c r="B57" s="734"/>
      <c r="C57" s="511"/>
      <c r="D57" s="511"/>
      <c r="E57" s="511"/>
      <c r="F57" s="511"/>
      <c r="G57" s="511"/>
      <c r="H57" s="511"/>
      <c r="I57" s="511"/>
      <c r="J57" s="511"/>
      <c r="K57" s="511"/>
      <c r="L57" s="511"/>
      <c r="M57" s="511"/>
      <c r="N57" s="511"/>
      <c r="O57" s="511"/>
      <c r="P57" s="511"/>
      <c r="Q57" s="511"/>
      <c r="R57" s="511"/>
      <c r="S57" s="511"/>
      <c r="T57" s="511"/>
      <c r="U57" s="511"/>
      <c r="V57" s="511"/>
      <c r="W57" s="511"/>
      <c r="X57" s="511"/>
      <c r="Y57" s="511"/>
      <c r="Z57" s="511"/>
      <c r="AA57" s="511"/>
      <c r="AB57" s="511"/>
      <c r="AC57" s="511"/>
      <c r="AD57" s="511"/>
      <c r="AE57" s="511"/>
      <c r="AF57" s="511"/>
      <c r="AG57" s="511"/>
      <c r="AH57" s="511"/>
      <c r="AI57" s="511"/>
      <c r="AJ57" s="732"/>
    </row>
    <row r="58" spans="2:36">
      <c r="B58" s="734"/>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732"/>
    </row>
    <row r="59" spans="2:36">
      <c r="B59" s="734"/>
      <c r="C59" s="511"/>
      <c r="D59" s="511"/>
      <c r="E59" s="511"/>
      <c r="F59" s="511"/>
      <c r="G59" s="511"/>
      <c r="H59" s="511"/>
      <c r="I59" s="511"/>
      <c r="J59" s="511"/>
      <c r="K59" s="511"/>
      <c r="L59" s="511"/>
      <c r="M59" s="511"/>
      <c r="N59" s="511"/>
      <c r="O59" s="511"/>
      <c r="P59" s="511"/>
      <c r="Q59" s="511"/>
      <c r="R59" s="511"/>
      <c r="S59" s="511"/>
      <c r="T59" s="511"/>
      <c r="U59" s="511"/>
      <c r="V59" s="511"/>
      <c r="W59" s="511"/>
      <c r="X59" s="511"/>
      <c r="Y59" s="511"/>
      <c r="Z59" s="511"/>
      <c r="AA59" s="511"/>
      <c r="AB59" s="511"/>
      <c r="AC59" s="511"/>
      <c r="AD59" s="511"/>
      <c r="AE59" s="511"/>
      <c r="AF59" s="511"/>
      <c r="AG59" s="511"/>
      <c r="AH59" s="511"/>
      <c r="AI59" s="511"/>
      <c r="AJ59" s="732"/>
    </row>
    <row r="60" spans="2:36">
      <c r="B60" s="734"/>
      <c r="C60" s="511"/>
      <c r="D60" s="511"/>
      <c r="E60" s="511"/>
      <c r="F60" s="511"/>
      <c r="G60" s="511"/>
      <c r="H60" s="511"/>
      <c r="I60" s="511"/>
      <c r="J60" s="511"/>
      <c r="K60" s="511"/>
      <c r="L60" s="511"/>
      <c r="M60" s="511"/>
      <c r="N60" s="511"/>
      <c r="O60" s="511"/>
      <c r="P60" s="511"/>
      <c r="Q60" s="511"/>
      <c r="R60" s="511"/>
      <c r="S60" s="511"/>
      <c r="T60" s="511"/>
      <c r="U60" s="511"/>
      <c r="V60" s="511"/>
      <c r="W60" s="511"/>
      <c r="X60" s="511"/>
      <c r="Y60" s="511"/>
      <c r="Z60" s="511"/>
      <c r="AA60" s="511"/>
      <c r="AB60" s="511"/>
      <c r="AC60" s="511"/>
      <c r="AD60" s="511"/>
      <c r="AE60" s="511"/>
      <c r="AF60" s="511"/>
      <c r="AG60" s="511"/>
      <c r="AH60" s="511"/>
      <c r="AI60" s="511"/>
      <c r="AJ60" s="732"/>
    </row>
    <row r="61" spans="2:36">
      <c r="B61" s="734"/>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1"/>
      <c r="AI61" s="511"/>
      <c r="AJ61" s="732"/>
    </row>
    <row r="62" spans="2:36">
      <c r="B62" s="734"/>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732"/>
    </row>
    <row r="63" spans="2:36">
      <c r="B63" s="734"/>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511"/>
      <c r="AF63" s="511"/>
      <c r="AG63" s="511"/>
      <c r="AH63" s="511"/>
      <c r="AI63" s="511"/>
      <c r="AJ63" s="732"/>
    </row>
    <row r="64" spans="2:36">
      <c r="B64" s="734"/>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c r="AD64" s="511"/>
      <c r="AE64" s="511"/>
      <c r="AF64" s="511"/>
      <c r="AG64" s="511"/>
      <c r="AH64" s="511"/>
      <c r="AI64" s="511"/>
      <c r="AJ64" s="732"/>
    </row>
    <row r="65" spans="2:36">
      <c r="B65" s="734"/>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c r="AD65" s="511"/>
      <c r="AE65" s="511"/>
      <c r="AF65" s="511"/>
      <c r="AG65" s="511"/>
      <c r="AH65" s="511"/>
      <c r="AI65" s="511"/>
      <c r="AJ65" s="732"/>
    </row>
    <row r="66" spans="2:36">
      <c r="B66" s="734"/>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11"/>
      <c r="AD66" s="511"/>
      <c r="AE66" s="511"/>
      <c r="AF66" s="511"/>
      <c r="AG66" s="511"/>
      <c r="AH66" s="511"/>
      <c r="AI66" s="511"/>
      <c r="AJ66" s="732"/>
    </row>
    <row r="67" spans="2:36">
      <c r="B67" s="734"/>
      <c r="C67" s="511"/>
      <c r="D67" s="511"/>
      <c r="E67" s="511"/>
      <c r="F67" s="511"/>
      <c r="G67" s="511"/>
      <c r="H67" s="511"/>
      <c r="I67" s="511"/>
      <c r="J67" s="511"/>
      <c r="K67" s="511"/>
      <c r="L67" s="511"/>
      <c r="M67" s="511"/>
      <c r="N67" s="511"/>
      <c r="O67" s="511"/>
      <c r="P67" s="511"/>
      <c r="Q67" s="511"/>
      <c r="R67" s="511"/>
      <c r="S67" s="511"/>
      <c r="T67" s="511"/>
      <c r="U67" s="511"/>
      <c r="V67" s="511"/>
      <c r="W67" s="511"/>
      <c r="X67" s="511"/>
      <c r="Y67" s="511"/>
      <c r="Z67" s="511"/>
      <c r="AA67" s="511"/>
      <c r="AB67" s="511"/>
      <c r="AC67" s="511"/>
      <c r="AD67" s="511"/>
      <c r="AE67" s="511"/>
      <c r="AF67" s="511"/>
      <c r="AG67" s="511"/>
      <c r="AH67" s="511"/>
      <c r="AI67" s="511"/>
      <c r="AJ67" s="732"/>
    </row>
    <row r="68" spans="2:36">
      <c r="B68" s="734"/>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c r="AD68" s="511"/>
      <c r="AE68" s="511"/>
      <c r="AF68" s="511"/>
      <c r="AG68" s="511"/>
      <c r="AH68" s="511"/>
      <c r="AI68" s="511"/>
      <c r="AJ68" s="732"/>
    </row>
    <row r="69" spans="2:36">
      <c r="B69" s="734"/>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732"/>
    </row>
    <row r="70" spans="2:36" ht="14.25" thickBot="1">
      <c r="B70" s="520"/>
      <c r="C70" s="521"/>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2"/>
    </row>
  </sheetData>
  <mergeCells count="89">
    <mergeCell ref="T17:Z17"/>
    <mergeCell ref="AD3:AH3"/>
    <mergeCell ref="V7:Z7"/>
    <mergeCell ref="T11:Z11"/>
    <mergeCell ref="T13:Z13"/>
    <mergeCell ref="T15:Z15"/>
    <mergeCell ref="O19:Q19"/>
    <mergeCell ref="T19:Z19"/>
    <mergeCell ref="O21:Q21"/>
    <mergeCell ref="R21:R22"/>
    <mergeCell ref="S21:S22"/>
    <mergeCell ref="T21:Y22"/>
    <mergeCell ref="O22:Q22"/>
    <mergeCell ref="Q24:S24"/>
    <mergeCell ref="V24:AA24"/>
    <mergeCell ref="D29:E29"/>
    <mergeCell ref="F29:G29"/>
    <mergeCell ref="H29:I29"/>
    <mergeCell ref="Q29:R29"/>
    <mergeCell ref="T29:V29"/>
    <mergeCell ref="AA29:AB29"/>
    <mergeCell ref="AD29:AH29"/>
    <mergeCell ref="D30:E30"/>
    <mergeCell ref="F30:G30"/>
    <mergeCell ref="H30:I30"/>
    <mergeCell ref="Q30:R30"/>
    <mergeCell ref="T30:V30"/>
    <mergeCell ref="AA30:AB30"/>
    <mergeCell ref="AD30:AH30"/>
    <mergeCell ref="AD31:AH31"/>
    <mergeCell ref="D32:E32"/>
    <mergeCell ref="F32:G32"/>
    <mergeCell ref="H32:I32"/>
    <mergeCell ref="Q32:R32"/>
    <mergeCell ref="T32:V32"/>
    <mergeCell ref="AA32:AB32"/>
    <mergeCell ref="AD32:AH32"/>
    <mergeCell ref="D31:E31"/>
    <mergeCell ref="F31:G31"/>
    <mergeCell ref="H31:I31"/>
    <mergeCell ref="Q31:R31"/>
    <mergeCell ref="T31:V31"/>
    <mergeCell ref="AA31:AB31"/>
    <mergeCell ref="AD33:AH33"/>
    <mergeCell ref="D34:E34"/>
    <mergeCell ref="F34:G34"/>
    <mergeCell ref="H34:I34"/>
    <mergeCell ref="Q34:R34"/>
    <mergeCell ref="T34:V34"/>
    <mergeCell ref="AA34:AB34"/>
    <mergeCell ref="AD34:AH34"/>
    <mergeCell ref="D33:E33"/>
    <mergeCell ref="F33:G33"/>
    <mergeCell ref="H33:I33"/>
    <mergeCell ref="Q33:R33"/>
    <mergeCell ref="T33:V33"/>
    <mergeCell ref="AA33:AB33"/>
    <mergeCell ref="R40:R41"/>
    <mergeCell ref="S40:S41"/>
    <mergeCell ref="AD35:AH35"/>
    <mergeCell ref="D36:E36"/>
    <mergeCell ref="F36:G36"/>
    <mergeCell ref="H36:I36"/>
    <mergeCell ref="Q36:R36"/>
    <mergeCell ref="T36:V36"/>
    <mergeCell ref="AA36:AB36"/>
    <mergeCell ref="AD36:AH36"/>
    <mergeCell ref="D35:E35"/>
    <mergeCell ref="F35:G35"/>
    <mergeCell ref="H35:I35"/>
    <mergeCell ref="Q35:R35"/>
    <mergeCell ref="T35:V35"/>
    <mergeCell ref="AA35:AB35"/>
    <mergeCell ref="T40:Y41"/>
    <mergeCell ref="O41:Q41"/>
    <mergeCell ref="V43:X43"/>
    <mergeCell ref="AD37:AH37"/>
    <mergeCell ref="D38:E38"/>
    <mergeCell ref="Q38:R38"/>
    <mergeCell ref="T38:V38"/>
    <mergeCell ref="AA38:AB38"/>
    <mergeCell ref="AD38:AH38"/>
    <mergeCell ref="D37:E37"/>
    <mergeCell ref="F37:G37"/>
    <mergeCell ref="H37:I37"/>
    <mergeCell ref="Q37:R37"/>
    <mergeCell ref="T37:V37"/>
    <mergeCell ref="AA37:AB37"/>
    <mergeCell ref="O40:Q40"/>
  </mergeCells>
  <phoneticPr fontId="2"/>
  <pageMargins left="0.6" right="0.3" top="0.72" bottom="0.54" header="0.51200000000000001" footer="0.2"/>
  <pageSetup paperSize="9" scale="78"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L273"/>
  <sheetViews>
    <sheetView view="pageBreakPreview" zoomScale="115" zoomScaleNormal="100" zoomScaleSheetLayoutView="115" workbookViewId="0">
      <selection sqref="A1:B1"/>
    </sheetView>
  </sheetViews>
  <sheetFormatPr defaultColWidth="9" defaultRowHeight="18.75" customHeight="1"/>
  <cols>
    <col min="1" max="1" width="3.75" style="2" customWidth="1"/>
    <col min="2" max="2" width="4.5" style="2" customWidth="1"/>
    <col min="3" max="3" width="7.5" style="2" bestFit="1" customWidth="1"/>
    <col min="4" max="5" width="10.625" style="2" customWidth="1"/>
    <col min="6" max="6" width="11.875" style="88" customWidth="1"/>
    <col min="7" max="7" width="2.25" style="2" bestFit="1" customWidth="1"/>
    <col min="8" max="8" width="11.875" style="214" customWidth="1"/>
    <col min="9" max="9" width="2.25" style="2" bestFit="1" customWidth="1"/>
    <col min="10" max="10" width="11.875" style="88" customWidth="1"/>
    <col min="11" max="11" width="4.25" style="2" customWidth="1"/>
    <col min="12" max="16384" width="9" style="2"/>
  </cols>
  <sheetData>
    <row r="1" spans="1:12" ht="18.75" customHeight="1">
      <c r="A1" s="1358" t="s">
        <v>161</v>
      </c>
      <c r="B1" s="1359"/>
      <c r="C1" s="1358" t="s">
        <v>26</v>
      </c>
      <c r="D1" s="1360"/>
      <c r="E1" s="1359"/>
      <c r="H1" s="313" t="s">
        <v>160</v>
      </c>
      <c r="I1" s="1365">
        <f>総括表!H4</f>
        <v>0</v>
      </c>
      <c r="J1" s="1365"/>
      <c r="K1" s="1365"/>
    </row>
    <row r="2" spans="1:12" ht="18.75" customHeight="1">
      <c r="J2" s="128"/>
    </row>
    <row r="3" spans="1:12" ht="18.75" customHeight="1">
      <c r="A3" s="99" t="s">
        <v>562</v>
      </c>
      <c r="B3" s="4" t="s">
        <v>508</v>
      </c>
    </row>
    <row r="4" spans="1:12" ht="11.25" customHeight="1">
      <c r="A4" s="104"/>
      <c r="F4" s="88" t="s">
        <v>639</v>
      </c>
    </row>
    <row r="5" spans="1:12" ht="11.25" customHeight="1">
      <c r="A5" s="104"/>
      <c r="B5" s="1373" t="s">
        <v>2614</v>
      </c>
      <c r="C5" s="1373"/>
      <c r="D5" s="1373"/>
      <c r="E5" s="1373"/>
    </row>
    <row r="6" spans="1:12" s="4" customFormat="1" ht="15" customHeight="1" thickBot="1">
      <c r="A6" s="99"/>
      <c r="B6" s="1373"/>
      <c r="C6" s="1373"/>
      <c r="D6" s="1373"/>
      <c r="E6" s="1373"/>
      <c r="F6" s="105"/>
      <c r="H6" s="314" t="s">
        <v>166</v>
      </c>
      <c r="J6" s="105"/>
    </row>
    <row r="7" spans="1:12" s="4" customFormat="1" ht="18.75" customHeight="1" thickBot="1">
      <c r="A7" s="99"/>
      <c r="B7" s="1373"/>
      <c r="C7" s="1373"/>
      <c r="D7" s="1373"/>
      <c r="E7" s="1373"/>
      <c r="F7" s="103"/>
      <c r="G7" s="502" t="s">
        <v>555</v>
      </c>
      <c r="H7" s="274">
        <v>0.6</v>
      </c>
      <c r="I7" s="502" t="s">
        <v>554</v>
      </c>
      <c r="J7" s="100">
        <f>ROUND(F7*H7,0)</f>
        <v>0</v>
      </c>
      <c r="K7" s="3" t="s">
        <v>617</v>
      </c>
      <c r="L7" s="4" t="s">
        <v>555</v>
      </c>
    </row>
    <row r="8" spans="1:12" ht="15" customHeight="1">
      <c r="A8" s="104"/>
      <c r="J8" s="95" t="s">
        <v>186</v>
      </c>
    </row>
    <row r="9" spans="1:12" ht="11.25" customHeight="1">
      <c r="A9" s="104"/>
    </row>
    <row r="10" spans="1:12" ht="18.75" customHeight="1">
      <c r="A10" s="99" t="s">
        <v>625</v>
      </c>
      <c r="B10" s="4" t="s">
        <v>694</v>
      </c>
    </row>
    <row r="11" spans="1:12" ht="11.25" customHeight="1">
      <c r="A11" s="104"/>
    </row>
    <row r="12" spans="1:12" ht="15" customHeight="1">
      <c r="A12" s="104"/>
      <c r="B12" s="1373" t="s">
        <v>2615</v>
      </c>
      <c r="C12" s="1373"/>
      <c r="D12" s="1373"/>
      <c r="E12" s="1373"/>
    </row>
    <row r="13" spans="1:12" s="4" customFormat="1" ht="15" customHeight="1" thickBot="1">
      <c r="A13" s="99"/>
      <c r="B13" s="1373"/>
      <c r="C13" s="1373"/>
      <c r="D13" s="1373"/>
      <c r="E13" s="1373"/>
      <c r="F13" s="105"/>
      <c r="H13" s="314" t="s">
        <v>166</v>
      </c>
      <c r="J13" s="105"/>
    </row>
    <row r="14" spans="1:12" s="4" customFormat="1" ht="18.75" customHeight="1" thickBot="1">
      <c r="A14" s="99"/>
      <c r="B14" s="1373"/>
      <c r="C14" s="1373"/>
      <c r="D14" s="1373"/>
      <c r="E14" s="1373"/>
      <c r="F14" s="103"/>
      <c r="G14" s="502" t="s">
        <v>555</v>
      </c>
      <c r="H14" s="274">
        <v>1</v>
      </c>
      <c r="I14" s="502" t="s">
        <v>554</v>
      </c>
      <c r="J14" s="100">
        <f>ROUND(F14*H14,0)</f>
        <v>0</v>
      </c>
      <c r="K14" s="3" t="s">
        <v>616</v>
      </c>
      <c r="L14" s="4" t="s">
        <v>555</v>
      </c>
    </row>
    <row r="15" spans="1:12" ht="15" customHeight="1">
      <c r="A15" s="104"/>
      <c r="J15" s="95" t="s">
        <v>186</v>
      </c>
    </row>
    <row r="16" spans="1:12" ht="11.25" customHeight="1">
      <c r="A16" s="104"/>
    </row>
    <row r="17" spans="1:12" ht="18.75" customHeight="1">
      <c r="A17" s="99" t="s">
        <v>624</v>
      </c>
      <c r="B17" s="4" t="s">
        <v>507</v>
      </c>
    </row>
    <row r="18" spans="1:12" ht="11.25" customHeight="1">
      <c r="A18" s="104"/>
    </row>
    <row r="19" spans="1:12" ht="11.25" customHeight="1">
      <c r="A19" s="104"/>
      <c r="B19" s="1373" t="s">
        <v>2616</v>
      </c>
      <c r="C19" s="1373"/>
      <c r="D19" s="1373"/>
      <c r="E19" s="1373"/>
    </row>
    <row r="20" spans="1:12" s="4" customFormat="1" ht="15" customHeight="1" thickBot="1">
      <c r="A20" s="99"/>
      <c r="B20" s="1373"/>
      <c r="C20" s="1373"/>
      <c r="D20" s="1373"/>
      <c r="E20" s="1373"/>
      <c r="F20" s="105"/>
      <c r="H20" s="314" t="s">
        <v>166</v>
      </c>
      <c r="J20" s="105"/>
    </row>
    <row r="21" spans="1:12" s="4" customFormat="1" ht="18.75" customHeight="1" thickBot="1">
      <c r="A21" s="99"/>
      <c r="B21" s="1373"/>
      <c r="C21" s="1373"/>
      <c r="D21" s="1373"/>
      <c r="E21" s="1373"/>
      <c r="F21" s="103"/>
      <c r="G21" s="502" t="s">
        <v>555</v>
      </c>
      <c r="H21" s="274">
        <v>0.7</v>
      </c>
      <c r="I21" s="502" t="s">
        <v>554</v>
      </c>
      <c r="J21" s="100">
        <f>ROUND(F21*H21,0)</f>
        <v>0</v>
      </c>
      <c r="K21" s="3" t="s">
        <v>622</v>
      </c>
      <c r="L21" s="4" t="s">
        <v>555</v>
      </c>
    </row>
    <row r="22" spans="1:12" ht="15" customHeight="1">
      <c r="A22" s="104"/>
      <c r="J22" s="95" t="s">
        <v>186</v>
      </c>
    </row>
    <row r="23" spans="1:12" ht="11.25" customHeight="1">
      <c r="A23" s="104"/>
    </row>
    <row r="24" spans="1:12" s="4" customFormat="1" ht="15" customHeight="1" thickBot="1">
      <c r="A24" s="99"/>
      <c r="B24" s="1373" t="s">
        <v>2617</v>
      </c>
      <c r="C24" s="1373"/>
      <c r="D24" s="1373"/>
      <c r="E24" s="1373"/>
      <c r="F24" s="105"/>
      <c r="H24" s="314" t="s">
        <v>166</v>
      </c>
      <c r="J24" s="105"/>
    </row>
    <row r="25" spans="1:12" s="4" customFormat="1" ht="18.75" customHeight="1" thickBot="1">
      <c r="A25" s="99"/>
      <c r="B25" s="1373"/>
      <c r="C25" s="1373"/>
      <c r="D25" s="1373"/>
      <c r="E25" s="1373"/>
      <c r="F25" s="103"/>
      <c r="G25" s="502" t="s">
        <v>555</v>
      </c>
      <c r="H25" s="274">
        <v>0.5</v>
      </c>
      <c r="I25" s="502" t="s">
        <v>554</v>
      </c>
      <c r="J25" s="100">
        <f>ROUND(F25*H25,0)</f>
        <v>0</v>
      </c>
      <c r="K25" s="3" t="s">
        <v>621</v>
      </c>
      <c r="L25" s="4" t="s">
        <v>555</v>
      </c>
    </row>
    <row r="26" spans="1:12" ht="15" customHeight="1">
      <c r="A26" s="104"/>
      <c r="J26" s="95" t="s">
        <v>186</v>
      </c>
    </row>
    <row r="27" spans="1:12" ht="11.25" customHeight="1">
      <c r="A27" s="104"/>
      <c r="B27" s="1373" t="s">
        <v>2618</v>
      </c>
      <c r="C27" s="1373"/>
      <c r="D27" s="1373"/>
      <c r="E27" s="1373"/>
    </row>
    <row r="28" spans="1:12" s="4" customFormat="1" ht="18.75" customHeight="1" thickBot="1">
      <c r="A28" s="99"/>
      <c r="B28" s="1373"/>
      <c r="C28" s="1373"/>
      <c r="D28" s="1373"/>
      <c r="E28" s="1373"/>
      <c r="F28" s="105"/>
      <c r="H28" s="314" t="s">
        <v>166</v>
      </c>
      <c r="J28" s="105"/>
    </row>
    <row r="29" spans="1:12" s="4" customFormat="1" ht="18.75" customHeight="1" thickBot="1">
      <c r="A29" s="99"/>
      <c r="B29" s="1373"/>
      <c r="C29" s="1373"/>
      <c r="D29" s="1373"/>
      <c r="E29" s="1373"/>
      <c r="F29" s="103"/>
      <c r="G29" s="502" t="s">
        <v>555</v>
      </c>
      <c r="H29" s="274">
        <v>0.3</v>
      </c>
      <c r="I29" s="502" t="s">
        <v>554</v>
      </c>
      <c r="J29" s="100">
        <f>ROUND(F29*H29,0)</f>
        <v>0</v>
      </c>
      <c r="K29" s="3" t="s">
        <v>620</v>
      </c>
      <c r="L29" s="4" t="s">
        <v>555</v>
      </c>
    </row>
    <row r="30" spans="1:12" ht="15" customHeight="1">
      <c r="A30" s="104"/>
      <c r="J30" s="95" t="s">
        <v>186</v>
      </c>
    </row>
    <row r="31" spans="1:12" ht="15" customHeight="1">
      <c r="A31" s="104"/>
      <c r="C31" s="2" t="s">
        <v>639</v>
      </c>
    </row>
    <row r="32" spans="1:12" ht="15" customHeight="1">
      <c r="A32" s="104"/>
    </row>
    <row r="33" spans="1:11" ht="15" customHeight="1">
      <c r="A33" s="104"/>
    </row>
    <row r="34" spans="1:11" ht="18.75" customHeight="1">
      <c r="A34" s="99" t="s">
        <v>847</v>
      </c>
      <c r="B34" s="4" t="s">
        <v>695</v>
      </c>
    </row>
    <row r="35" spans="1:11" ht="15" customHeight="1">
      <c r="A35" s="104"/>
    </row>
    <row r="36" spans="1:11" ht="15" customHeight="1">
      <c r="A36" s="104"/>
      <c r="B36" s="1356" t="s">
        <v>143</v>
      </c>
      <c r="C36" s="1357"/>
      <c r="D36" s="1356" t="s">
        <v>142</v>
      </c>
      <c r="E36" s="1357"/>
      <c r="F36" s="125" t="s">
        <v>141</v>
      </c>
      <c r="G36" s="109"/>
      <c r="H36" s="491" t="s">
        <v>140</v>
      </c>
      <c r="I36" s="109"/>
      <c r="J36" s="125" t="s">
        <v>91</v>
      </c>
      <c r="K36" s="3"/>
    </row>
    <row r="37" spans="1:11" ht="15" customHeight="1">
      <c r="A37" s="104"/>
      <c r="B37" s="497"/>
      <c r="C37" s="123"/>
      <c r="D37" s="493"/>
      <c r="E37" s="494"/>
      <c r="F37" s="501"/>
      <c r="G37" s="495"/>
      <c r="H37" s="492"/>
      <c r="I37" s="495"/>
      <c r="J37" s="120" t="s">
        <v>1091</v>
      </c>
      <c r="K37" s="3"/>
    </row>
    <row r="38" spans="1:11" s="4" customFormat="1" ht="15" customHeight="1">
      <c r="B38" s="498">
        <v>1</v>
      </c>
      <c r="C38" s="116" t="s">
        <v>131</v>
      </c>
      <c r="D38" s="442" t="s">
        <v>506</v>
      </c>
      <c r="E38" s="443"/>
      <c r="F38" s="111"/>
      <c r="G38" s="110" t="s">
        <v>848</v>
      </c>
      <c r="H38" s="1210">
        <v>0.25</v>
      </c>
      <c r="I38" s="110" t="s">
        <v>849</v>
      </c>
      <c r="J38" s="115">
        <f t="shared" ref="J38:J56" si="0">ROUND(F38*H38,0)</f>
        <v>0</v>
      </c>
      <c r="K38" s="3" t="s">
        <v>850</v>
      </c>
    </row>
    <row r="39" spans="1:11" s="4" customFormat="1" ht="15" customHeight="1">
      <c r="B39" s="131"/>
      <c r="C39" s="494"/>
      <c r="D39" s="442" t="s">
        <v>504</v>
      </c>
      <c r="E39" s="443"/>
      <c r="F39" s="111"/>
      <c r="G39" s="110" t="s">
        <v>848</v>
      </c>
      <c r="H39" s="1210">
        <v>0.04</v>
      </c>
      <c r="I39" s="110" t="s">
        <v>849</v>
      </c>
      <c r="J39" s="115">
        <f t="shared" si="0"/>
        <v>0</v>
      </c>
      <c r="K39" s="3" t="s">
        <v>1090</v>
      </c>
    </row>
    <row r="40" spans="1:11" s="4" customFormat="1" ht="15" customHeight="1">
      <c r="B40" s="498">
        <v>2</v>
      </c>
      <c r="C40" s="116" t="s">
        <v>130</v>
      </c>
      <c r="D40" s="442" t="s">
        <v>506</v>
      </c>
      <c r="E40" s="443"/>
      <c r="F40" s="111"/>
      <c r="G40" s="110" t="s">
        <v>848</v>
      </c>
      <c r="H40" s="1210">
        <v>0.28499999999999998</v>
      </c>
      <c r="I40" s="110" t="s">
        <v>849</v>
      </c>
      <c r="J40" s="115">
        <f t="shared" si="0"/>
        <v>0</v>
      </c>
      <c r="K40" s="3" t="s">
        <v>570</v>
      </c>
    </row>
    <row r="41" spans="1:11" s="4" customFormat="1" ht="15" customHeight="1">
      <c r="B41" s="131"/>
      <c r="C41" s="494"/>
      <c r="D41" s="442" t="s">
        <v>504</v>
      </c>
      <c r="E41" s="443"/>
      <c r="F41" s="111"/>
      <c r="G41" s="110" t="s">
        <v>848</v>
      </c>
      <c r="H41" s="1210">
        <v>5.8999999999999997E-2</v>
      </c>
      <c r="I41" s="110" t="s">
        <v>849</v>
      </c>
      <c r="J41" s="115">
        <f t="shared" si="0"/>
        <v>0</v>
      </c>
      <c r="K41" s="3" t="s">
        <v>561</v>
      </c>
    </row>
    <row r="42" spans="1:11" s="4" customFormat="1" ht="15" customHeight="1">
      <c r="B42" s="498">
        <v>3</v>
      </c>
      <c r="C42" s="116" t="s">
        <v>129</v>
      </c>
      <c r="D42" s="442" t="s">
        <v>506</v>
      </c>
      <c r="E42" s="443"/>
      <c r="F42" s="111"/>
      <c r="G42" s="110" t="s">
        <v>848</v>
      </c>
      <c r="H42" s="1210">
        <v>0.30299999999999999</v>
      </c>
      <c r="I42" s="110" t="s">
        <v>849</v>
      </c>
      <c r="J42" s="115">
        <f t="shared" si="0"/>
        <v>0</v>
      </c>
      <c r="K42" s="3" t="s">
        <v>560</v>
      </c>
    </row>
    <row r="43" spans="1:11" s="4" customFormat="1" ht="15" customHeight="1">
      <c r="B43" s="161"/>
      <c r="C43" s="118"/>
      <c r="D43" s="442" t="s">
        <v>504</v>
      </c>
      <c r="E43" s="443"/>
      <c r="F43" s="111"/>
      <c r="G43" s="110" t="s">
        <v>848</v>
      </c>
      <c r="H43" s="1210">
        <v>7.3999999999999996E-2</v>
      </c>
      <c r="I43" s="110" t="s">
        <v>849</v>
      </c>
      <c r="J43" s="115">
        <f t="shared" si="0"/>
        <v>0</v>
      </c>
      <c r="K43" s="3" t="s">
        <v>559</v>
      </c>
    </row>
    <row r="44" spans="1:11" s="4" customFormat="1" ht="15" customHeight="1">
      <c r="B44" s="131"/>
      <c r="C44" s="494"/>
      <c r="D44" s="442" t="s">
        <v>503</v>
      </c>
      <c r="E44" s="443"/>
      <c r="F44" s="111"/>
      <c r="G44" s="110" t="s">
        <v>848</v>
      </c>
      <c r="H44" s="1210">
        <v>0.05</v>
      </c>
      <c r="I44" s="110" t="s">
        <v>849</v>
      </c>
      <c r="J44" s="115">
        <f t="shared" si="0"/>
        <v>0</v>
      </c>
      <c r="K44" s="3" t="s">
        <v>558</v>
      </c>
    </row>
    <row r="45" spans="1:11" s="4" customFormat="1" ht="15" customHeight="1">
      <c r="B45" s="498">
        <v>4</v>
      </c>
      <c r="C45" s="116" t="s">
        <v>128</v>
      </c>
      <c r="D45" s="442" t="s">
        <v>506</v>
      </c>
      <c r="E45" s="443"/>
      <c r="F45" s="111"/>
      <c r="G45" s="110" t="s">
        <v>848</v>
      </c>
      <c r="H45" s="1210">
        <v>0.249</v>
      </c>
      <c r="I45" s="110" t="s">
        <v>849</v>
      </c>
      <c r="J45" s="115">
        <f t="shared" si="0"/>
        <v>0</v>
      </c>
      <c r="K45" s="3" t="s">
        <v>557</v>
      </c>
    </row>
    <row r="46" spans="1:11" s="4" customFormat="1" ht="15" customHeight="1">
      <c r="B46" s="161"/>
      <c r="C46" s="118"/>
      <c r="D46" s="442" t="s">
        <v>505</v>
      </c>
      <c r="E46" s="443"/>
      <c r="F46" s="111"/>
      <c r="G46" s="110" t="s">
        <v>848</v>
      </c>
      <c r="H46" s="1210">
        <v>0.107</v>
      </c>
      <c r="I46" s="110" t="s">
        <v>849</v>
      </c>
      <c r="J46" s="115">
        <f t="shared" si="0"/>
        <v>0</v>
      </c>
      <c r="K46" s="3" t="s">
        <v>553</v>
      </c>
    </row>
    <row r="47" spans="1:11" s="4" customFormat="1" ht="15" customHeight="1">
      <c r="B47" s="161"/>
      <c r="C47" s="118"/>
      <c r="D47" s="442" t="s">
        <v>504</v>
      </c>
      <c r="E47" s="443"/>
      <c r="F47" s="111"/>
      <c r="G47" s="110" t="s">
        <v>848</v>
      </c>
      <c r="H47" s="1210">
        <v>0.107</v>
      </c>
      <c r="I47" s="110" t="s">
        <v>849</v>
      </c>
      <c r="J47" s="115">
        <f t="shared" si="0"/>
        <v>0</v>
      </c>
      <c r="K47" s="3" t="s">
        <v>551</v>
      </c>
    </row>
    <row r="48" spans="1:11" s="4" customFormat="1" ht="15" customHeight="1">
      <c r="B48" s="131"/>
      <c r="C48" s="494"/>
      <c r="D48" s="442" t="s">
        <v>503</v>
      </c>
      <c r="E48" s="443"/>
      <c r="F48" s="111"/>
      <c r="G48" s="110" t="s">
        <v>848</v>
      </c>
      <c r="H48" s="1210">
        <v>7.0999999999999994E-2</v>
      </c>
      <c r="I48" s="110" t="s">
        <v>849</v>
      </c>
      <c r="J48" s="115">
        <f t="shared" si="0"/>
        <v>0</v>
      </c>
      <c r="K48" s="3" t="s">
        <v>582</v>
      </c>
    </row>
    <row r="49" spans="2:11" s="4" customFormat="1" ht="15" customHeight="1">
      <c r="B49" s="498">
        <v>5</v>
      </c>
      <c r="C49" s="116" t="s">
        <v>127</v>
      </c>
      <c r="D49" s="442" t="s">
        <v>506</v>
      </c>
      <c r="E49" s="443"/>
      <c r="F49" s="111"/>
      <c r="G49" s="110" t="s">
        <v>848</v>
      </c>
      <c r="H49" s="1210">
        <v>0.21299999999999999</v>
      </c>
      <c r="I49" s="110" t="s">
        <v>849</v>
      </c>
      <c r="J49" s="115">
        <f t="shared" si="0"/>
        <v>0</v>
      </c>
      <c r="K49" s="3" t="s">
        <v>581</v>
      </c>
    </row>
    <row r="50" spans="2:11" s="4" customFormat="1" ht="15" customHeight="1">
      <c r="B50" s="161"/>
      <c r="C50" s="118"/>
      <c r="D50" s="442" t="s">
        <v>505</v>
      </c>
      <c r="E50" s="443"/>
      <c r="F50" s="111"/>
      <c r="G50" s="110" t="s">
        <v>848</v>
      </c>
      <c r="H50" s="1210">
        <v>9.0999999999999998E-2</v>
      </c>
      <c r="I50" s="110" t="s">
        <v>849</v>
      </c>
      <c r="J50" s="115">
        <f t="shared" si="0"/>
        <v>0</v>
      </c>
      <c r="K50" s="3" t="s">
        <v>580</v>
      </c>
    </row>
    <row r="51" spans="2:11" s="4" customFormat="1" ht="15" customHeight="1">
      <c r="B51" s="161"/>
      <c r="C51" s="118"/>
      <c r="D51" s="442" t="s">
        <v>504</v>
      </c>
      <c r="E51" s="443"/>
      <c r="F51" s="111"/>
      <c r="G51" s="110" t="s">
        <v>848</v>
      </c>
      <c r="H51" s="1210">
        <v>9.0999999999999998E-2</v>
      </c>
      <c r="I51" s="110" t="s">
        <v>849</v>
      </c>
      <c r="J51" s="115">
        <f t="shared" si="0"/>
        <v>0</v>
      </c>
      <c r="K51" s="3" t="s">
        <v>600</v>
      </c>
    </row>
    <row r="52" spans="2:11" s="4" customFormat="1" ht="15" customHeight="1">
      <c r="B52" s="131"/>
      <c r="C52" s="494"/>
      <c r="D52" s="442" t="s">
        <v>503</v>
      </c>
      <c r="E52" s="443"/>
      <c r="F52" s="111"/>
      <c r="G52" s="110" t="s">
        <v>848</v>
      </c>
      <c r="H52" s="1210">
        <v>6.0999999999999999E-2</v>
      </c>
      <c r="I52" s="110" t="s">
        <v>849</v>
      </c>
      <c r="J52" s="115">
        <f t="shared" si="0"/>
        <v>0</v>
      </c>
      <c r="K52" s="3" t="s">
        <v>599</v>
      </c>
    </row>
    <row r="53" spans="2:11" s="4" customFormat="1" ht="15" customHeight="1">
      <c r="B53" s="498">
        <v>6</v>
      </c>
      <c r="C53" s="116" t="s">
        <v>126</v>
      </c>
      <c r="D53" s="217" t="s">
        <v>506</v>
      </c>
      <c r="E53" s="218" t="s">
        <v>146</v>
      </c>
      <c r="F53" s="111"/>
      <c r="G53" s="110" t="s">
        <v>848</v>
      </c>
      <c r="H53" s="1210">
        <v>0.432</v>
      </c>
      <c r="I53" s="110" t="s">
        <v>849</v>
      </c>
      <c r="J53" s="115">
        <f t="shared" si="0"/>
        <v>0</v>
      </c>
      <c r="K53" s="3" t="s">
        <v>598</v>
      </c>
    </row>
    <row r="54" spans="2:11" s="4" customFormat="1" ht="15" customHeight="1">
      <c r="B54" s="161"/>
      <c r="C54" s="118"/>
      <c r="D54" s="213"/>
      <c r="E54" s="218" t="s">
        <v>145</v>
      </c>
      <c r="F54" s="111"/>
      <c r="G54" s="110" t="s">
        <v>848</v>
      </c>
      <c r="H54" s="1210">
        <v>0.252</v>
      </c>
      <c r="I54" s="110" t="s">
        <v>849</v>
      </c>
      <c r="J54" s="115">
        <f t="shared" si="0"/>
        <v>0</v>
      </c>
      <c r="K54" s="3" t="s">
        <v>597</v>
      </c>
    </row>
    <row r="55" spans="2:11" s="4" customFormat="1" ht="15" customHeight="1">
      <c r="B55" s="161"/>
      <c r="C55" s="118"/>
      <c r="D55" s="217" t="s">
        <v>505</v>
      </c>
      <c r="E55" s="218" t="s">
        <v>146</v>
      </c>
      <c r="F55" s="111"/>
      <c r="G55" s="110" t="s">
        <v>848</v>
      </c>
      <c r="H55" s="1210">
        <v>0.185</v>
      </c>
      <c r="I55" s="110" t="s">
        <v>849</v>
      </c>
      <c r="J55" s="115">
        <f t="shared" si="0"/>
        <v>0</v>
      </c>
      <c r="K55" s="3" t="s">
        <v>596</v>
      </c>
    </row>
    <row r="56" spans="2:11" s="4" customFormat="1" ht="15" customHeight="1">
      <c r="B56" s="161"/>
      <c r="C56" s="118"/>
      <c r="D56" s="213"/>
      <c r="E56" s="218" t="s">
        <v>145</v>
      </c>
      <c r="F56" s="111"/>
      <c r="G56" s="110" t="s">
        <v>848</v>
      </c>
      <c r="H56" s="1210">
        <v>0.108</v>
      </c>
      <c r="I56" s="110" t="s">
        <v>849</v>
      </c>
      <c r="J56" s="115">
        <f t="shared" si="0"/>
        <v>0</v>
      </c>
      <c r="K56" s="3" t="s">
        <v>595</v>
      </c>
    </row>
    <row r="57" spans="2:11" s="4" customFormat="1" ht="15" customHeight="1">
      <c r="B57" s="161"/>
      <c r="C57" s="118"/>
      <c r="D57" s="217" t="s">
        <v>504</v>
      </c>
      <c r="E57" s="218" t="s">
        <v>146</v>
      </c>
      <c r="F57" s="111"/>
      <c r="G57" s="110" t="s">
        <v>848</v>
      </c>
      <c r="H57" s="1210">
        <v>0.185</v>
      </c>
      <c r="I57" s="110" t="s">
        <v>849</v>
      </c>
      <c r="J57" s="115">
        <f t="shared" ref="J57:J101" si="1">ROUND(F57*H57,0)</f>
        <v>0</v>
      </c>
      <c r="K57" s="3" t="s">
        <v>594</v>
      </c>
    </row>
    <row r="58" spans="2:11" s="4" customFormat="1" ht="15" customHeight="1">
      <c r="B58" s="161"/>
      <c r="C58" s="118"/>
      <c r="D58" s="213"/>
      <c r="E58" s="218" t="s">
        <v>145</v>
      </c>
      <c r="F58" s="111"/>
      <c r="G58" s="110" t="s">
        <v>848</v>
      </c>
      <c r="H58" s="1210">
        <v>0.108</v>
      </c>
      <c r="I58" s="110" t="s">
        <v>849</v>
      </c>
      <c r="J58" s="115">
        <f t="shared" si="1"/>
        <v>0</v>
      </c>
      <c r="K58" s="3" t="s">
        <v>593</v>
      </c>
    </row>
    <row r="59" spans="2:11" s="4" customFormat="1" ht="15" customHeight="1">
      <c r="B59" s="161"/>
      <c r="C59" s="118"/>
      <c r="D59" s="217" t="s">
        <v>503</v>
      </c>
      <c r="E59" s="218" t="s">
        <v>146</v>
      </c>
      <c r="F59" s="111"/>
      <c r="G59" s="110" t="s">
        <v>848</v>
      </c>
      <c r="H59" s="1210">
        <v>0.124</v>
      </c>
      <c r="I59" s="110" t="s">
        <v>849</v>
      </c>
      <c r="J59" s="115">
        <f t="shared" si="1"/>
        <v>0</v>
      </c>
      <c r="K59" s="3" t="s">
        <v>592</v>
      </c>
    </row>
    <row r="60" spans="2:11" s="4" customFormat="1" ht="15" customHeight="1">
      <c r="B60" s="131"/>
      <c r="C60" s="494"/>
      <c r="D60" s="213"/>
      <c r="E60" s="218" t="s">
        <v>145</v>
      </c>
      <c r="F60" s="111"/>
      <c r="G60" s="110" t="s">
        <v>848</v>
      </c>
      <c r="H60" s="1210">
        <v>7.1999999999999995E-2</v>
      </c>
      <c r="I60" s="110" t="s">
        <v>849</v>
      </c>
      <c r="J60" s="115">
        <f t="shared" si="1"/>
        <v>0</v>
      </c>
      <c r="K60" s="3" t="s">
        <v>591</v>
      </c>
    </row>
    <row r="61" spans="2:11" s="4" customFormat="1" ht="15" customHeight="1">
      <c r="B61" s="498">
        <v>7</v>
      </c>
      <c r="C61" s="116" t="s">
        <v>125</v>
      </c>
      <c r="D61" s="217" t="s">
        <v>506</v>
      </c>
      <c r="E61" s="218" t="s">
        <v>146</v>
      </c>
      <c r="F61" s="111"/>
      <c r="G61" s="110" t="s">
        <v>848</v>
      </c>
      <c r="H61" s="1210">
        <v>0.45800000000000002</v>
      </c>
      <c r="I61" s="110" t="s">
        <v>849</v>
      </c>
      <c r="J61" s="115">
        <f t="shared" si="1"/>
        <v>0</v>
      </c>
      <c r="K61" s="3" t="s">
        <v>590</v>
      </c>
    </row>
    <row r="62" spans="2:11" s="4" customFormat="1" ht="15" customHeight="1">
      <c r="B62" s="161"/>
      <c r="C62" s="118"/>
      <c r="D62" s="213"/>
      <c r="E62" s="218" t="s">
        <v>145</v>
      </c>
      <c r="F62" s="111"/>
      <c r="G62" s="110" t="s">
        <v>848</v>
      </c>
      <c r="H62" s="1210">
        <v>0.32100000000000001</v>
      </c>
      <c r="I62" s="110" t="s">
        <v>849</v>
      </c>
      <c r="J62" s="115">
        <f t="shared" si="1"/>
        <v>0</v>
      </c>
      <c r="K62" s="3" t="s">
        <v>611</v>
      </c>
    </row>
    <row r="63" spans="2:11" s="4" customFormat="1" ht="15" customHeight="1">
      <c r="B63" s="161"/>
      <c r="C63" s="118"/>
      <c r="D63" s="217" t="s">
        <v>505</v>
      </c>
      <c r="E63" s="218" t="s">
        <v>146</v>
      </c>
      <c r="F63" s="111"/>
      <c r="G63" s="110" t="s">
        <v>848</v>
      </c>
      <c r="H63" s="1210">
        <v>0.19600000000000001</v>
      </c>
      <c r="I63" s="110" t="s">
        <v>849</v>
      </c>
      <c r="J63" s="115">
        <f t="shared" si="1"/>
        <v>0</v>
      </c>
      <c r="K63" s="3" t="s">
        <v>610</v>
      </c>
    </row>
    <row r="64" spans="2:11" s="4" customFormat="1" ht="15" customHeight="1">
      <c r="B64" s="161"/>
      <c r="C64" s="118"/>
      <c r="D64" s="213"/>
      <c r="E64" s="218" t="s">
        <v>145</v>
      </c>
      <c r="F64" s="111"/>
      <c r="G64" s="110" t="s">
        <v>848</v>
      </c>
      <c r="H64" s="1210">
        <v>0.13700000000000001</v>
      </c>
      <c r="I64" s="110" t="s">
        <v>849</v>
      </c>
      <c r="J64" s="115">
        <f t="shared" si="1"/>
        <v>0</v>
      </c>
      <c r="K64" s="3" t="s">
        <v>609</v>
      </c>
    </row>
    <row r="65" spans="2:11" s="4" customFormat="1" ht="15" customHeight="1">
      <c r="B65" s="161"/>
      <c r="C65" s="118"/>
      <c r="D65" s="217" t="s">
        <v>504</v>
      </c>
      <c r="E65" s="218" t="s">
        <v>146</v>
      </c>
      <c r="F65" s="111"/>
      <c r="G65" s="110" t="s">
        <v>848</v>
      </c>
      <c r="H65" s="1210">
        <v>0.19600000000000001</v>
      </c>
      <c r="I65" s="110" t="s">
        <v>849</v>
      </c>
      <c r="J65" s="115">
        <f t="shared" si="1"/>
        <v>0</v>
      </c>
      <c r="K65" s="3" t="s">
        <v>608</v>
      </c>
    </row>
    <row r="66" spans="2:11" s="4" customFormat="1" ht="15" customHeight="1">
      <c r="B66" s="161"/>
      <c r="C66" s="118"/>
      <c r="D66" s="213"/>
      <c r="E66" s="218" t="s">
        <v>145</v>
      </c>
      <c r="F66" s="111"/>
      <c r="G66" s="110" t="s">
        <v>848</v>
      </c>
      <c r="H66" s="1210">
        <v>0.13700000000000001</v>
      </c>
      <c r="I66" s="110" t="s">
        <v>849</v>
      </c>
      <c r="J66" s="115">
        <f t="shared" si="1"/>
        <v>0</v>
      </c>
      <c r="K66" s="3" t="s">
        <v>607</v>
      </c>
    </row>
    <row r="67" spans="2:11" s="4" customFormat="1" ht="15" customHeight="1">
      <c r="B67" s="161"/>
      <c r="C67" s="118"/>
      <c r="D67" s="217" t="s">
        <v>503</v>
      </c>
      <c r="E67" s="218" t="s">
        <v>146</v>
      </c>
      <c r="F67" s="111"/>
      <c r="G67" s="110" t="s">
        <v>848</v>
      </c>
      <c r="H67" s="1210">
        <v>0.13100000000000001</v>
      </c>
      <c r="I67" s="110" t="s">
        <v>849</v>
      </c>
      <c r="J67" s="115">
        <f t="shared" si="1"/>
        <v>0</v>
      </c>
      <c r="K67" s="3" t="s">
        <v>606</v>
      </c>
    </row>
    <row r="68" spans="2:11" s="4" customFormat="1" ht="15" customHeight="1">
      <c r="B68" s="161"/>
      <c r="C68" s="118"/>
      <c r="D68" s="213"/>
      <c r="E68" s="218" t="s">
        <v>145</v>
      </c>
      <c r="F68" s="111"/>
      <c r="G68" s="110" t="s">
        <v>848</v>
      </c>
      <c r="H68" s="1210">
        <v>9.1999999999999998E-2</v>
      </c>
      <c r="I68" s="110" t="s">
        <v>849</v>
      </c>
      <c r="J68" s="115">
        <f t="shared" si="1"/>
        <v>0</v>
      </c>
      <c r="K68" s="3" t="s">
        <v>605</v>
      </c>
    </row>
    <row r="69" spans="2:11" s="4" customFormat="1" ht="15" customHeight="1">
      <c r="B69" s="161"/>
      <c r="C69" s="118"/>
      <c r="D69" s="217" t="s">
        <v>502</v>
      </c>
      <c r="E69" s="218" t="s">
        <v>146</v>
      </c>
      <c r="F69" s="111"/>
      <c r="G69" s="110" t="s">
        <v>848</v>
      </c>
      <c r="H69" s="1210">
        <v>0.66700000000000004</v>
      </c>
      <c r="I69" s="110" t="s">
        <v>849</v>
      </c>
      <c r="J69" s="115">
        <f t="shared" si="1"/>
        <v>0</v>
      </c>
      <c r="K69" s="3" t="s">
        <v>604</v>
      </c>
    </row>
    <row r="70" spans="2:11" s="4" customFormat="1" ht="15" customHeight="1">
      <c r="B70" s="131"/>
      <c r="C70" s="494"/>
      <c r="D70" s="213" t="s">
        <v>501</v>
      </c>
      <c r="E70" s="218" t="s">
        <v>145</v>
      </c>
      <c r="F70" s="111"/>
      <c r="G70" s="110" t="s">
        <v>848</v>
      </c>
      <c r="H70" s="1210">
        <v>0.25</v>
      </c>
      <c r="I70" s="110" t="s">
        <v>849</v>
      </c>
      <c r="J70" s="115">
        <f t="shared" si="1"/>
        <v>0</v>
      </c>
      <c r="K70" s="3" t="s">
        <v>619</v>
      </c>
    </row>
    <row r="71" spans="2:11" s="4" customFormat="1" ht="15" customHeight="1">
      <c r="B71" s="498">
        <v>8</v>
      </c>
      <c r="C71" s="116" t="s">
        <v>124</v>
      </c>
      <c r="D71" s="217" t="s">
        <v>506</v>
      </c>
      <c r="E71" s="218" t="s">
        <v>146</v>
      </c>
      <c r="F71" s="111"/>
      <c r="G71" s="110" t="s">
        <v>848</v>
      </c>
      <c r="H71" s="1210">
        <v>0.48699999999999999</v>
      </c>
      <c r="I71" s="110" t="s">
        <v>849</v>
      </c>
      <c r="J71" s="115">
        <f t="shared" si="1"/>
        <v>0</v>
      </c>
      <c r="K71" s="3" t="s">
        <v>618</v>
      </c>
    </row>
    <row r="72" spans="2:11" s="4" customFormat="1" ht="15" customHeight="1">
      <c r="B72" s="161"/>
      <c r="C72" s="118"/>
      <c r="D72" s="213"/>
      <c r="E72" s="218" t="s">
        <v>145</v>
      </c>
      <c r="F72" s="111"/>
      <c r="G72" s="110" t="s">
        <v>848</v>
      </c>
      <c r="H72" s="1210">
        <v>0.36399999999999999</v>
      </c>
      <c r="I72" s="110" t="s">
        <v>849</v>
      </c>
      <c r="J72" s="115">
        <f t="shared" si="1"/>
        <v>0</v>
      </c>
      <c r="K72" s="3" t="s">
        <v>647</v>
      </c>
    </row>
    <row r="73" spans="2:11" s="4" customFormat="1" ht="15" customHeight="1">
      <c r="B73" s="161"/>
      <c r="C73" s="118"/>
      <c r="D73" s="217" t="s">
        <v>505</v>
      </c>
      <c r="E73" s="218" t="s">
        <v>146</v>
      </c>
      <c r="F73" s="111"/>
      <c r="G73" s="110" t="s">
        <v>848</v>
      </c>
      <c r="H73" s="1210">
        <v>0.20899999999999999</v>
      </c>
      <c r="I73" s="110" t="s">
        <v>849</v>
      </c>
      <c r="J73" s="115">
        <f t="shared" si="1"/>
        <v>0</v>
      </c>
      <c r="K73" s="3" t="s">
        <v>646</v>
      </c>
    </row>
    <row r="74" spans="2:11" s="4" customFormat="1" ht="15" customHeight="1">
      <c r="B74" s="161"/>
      <c r="C74" s="118"/>
      <c r="D74" s="213"/>
      <c r="E74" s="218" t="s">
        <v>145</v>
      </c>
      <c r="F74" s="111"/>
      <c r="G74" s="110" t="s">
        <v>848</v>
      </c>
      <c r="H74" s="1210">
        <v>0.156</v>
      </c>
      <c r="I74" s="110" t="s">
        <v>849</v>
      </c>
      <c r="J74" s="115">
        <f t="shared" si="1"/>
        <v>0</v>
      </c>
      <c r="K74" s="3" t="s">
        <v>666</v>
      </c>
    </row>
    <row r="75" spans="2:11" s="4" customFormat="1" ht="15" customHeight="1">
      <c r="B75" s="161"/>
      <c r="C75" s="118"/>
      <c r="D75" s="217" t="s">
        <v>504</v>
      </c>
      <c r="E75" s="218" t="s">
        <v>146</v>
      </c>
      <c r="F75" s="111"/>
      <c r="G75" s="110" t="s">
        <v>848</v>
      </c>
      <c r="H75" s="1210">
        <v>0.20899999999999999</v>
      </c>
      <c r="I75" s="110" t="s">
        <v>849</v>
      </c>
      <c r="J75" s="115">
        <f t="shared" si="1"/>
        <v>0</v>
      </c>
      <c r="K75" s="3" t="s">
        <v>665</v>
      </c>
    </row>
    <row r="76" spans="2:11" s="4" customFormat="1" ht="15" customHeight="1">
      <c r="B76" s="161"/>
      <c r="C76" s="118"/>
      <c r="D76" s="213"/>
      <c r="E76" s="218" t="s">
        <v>145</v>
      </c>
      <c r="F76" s="111"/>
      <c r="G76" s="110" t="s">
        <v>848</v>
      </c>
      <c r="H76" s="1210">
        <v>0.156</v>
      </c>
      <c r="I76" s="110" t="s">
        <v>849</v>
      </c>
      <c r="J76" s="115">
        <f t="shared" si="1"/>
        <v>0</v>
      </c>
      <c r="K76" s="3" t="s">
        <v>664</v>
      </c>
    </row>
    <row r="77" spans="2:11" s="4" customFormat="1" ht="15" customHeight="1">
      <c r="B77" s="161"/>
      <c r="C77" s="118"/>
      <c r="D77" s="217" t="s">
        <v>503</v>
      </c>
      <c r="E77" s="218" t="s">
        <v>146</v>
      </c>
      <c r="F77" s="111"/>
      <c r="G77" s="110" t="s">
        <v>848</v>
      </c>
      <c r="H77" s="1210">
        <v>0.13900000000000001</v>
      </c>
      <c r="I77" s="110" t="s">
        <v>849</v>
      </c>
      <c r="J77" s="115">
        <f t="shared" si="1"/>
        <v>0</v>
      </c>
      <c r="K77" s="3" t="s">
        <v>663</v>
      </c>
    </row>
    <row r="78" spans="2:11" s="4" customFormat="1" ht="15" customHeight="1">
      <c r="B78" s="161"/>
      <c r="C78" s="118"/>
      <c r="D78" s="213"/>
      <c r="E78" s="218" t="s">
        <v>145</v>
      </c>
      <c r="F78" s="111"/>
      <c r="G78" s="110" t="s">
        <v>848</v>
      </c>
      <c r="H78" s="1210">
        <v>0.104</v>
      </c>
      <c r="I78" s="110" t="s">
        <v>849</v>
      </c>
      <c r="J78" s="115">
        <f t="shared" si="1"/>
        <v>0</v>
      </c>
      <c r="K78" s="3" t="s">
        <v>662</v>
      </c>
    </row>
    <row r="79" spans="2:11" s="4" customFormat="1" ht="15" customHeight="1">
      <c r="B79" s="161"/>
      <c r="C79" s="118"/>
      <c r="D79" s="217" t="s">
        <v>502</v>
      </c>
      <c r="E79" s="218" t="s">
        <v>146</v>
      </c>
      <c r="F79" s="111"/>
      <c r="G79" s="110" t="s">
        <v>848</v>
      </c>
      <c r="H79" s="1210">
        <v>0.70399999999999996</v>
      </c>
      <c r="I79" s="110" t="s">
        <v>849</v>
      </c>
      <c r="J79" s="115">
        <f t="shared" si="1"/>
        <v>0</v>
      </c>
      <c r="K79" s="3" t="s">
        <v>661</v>
      </c>
    </row>
    <row r="80" spans="2:11" s="4" customFormat="1" ht="15" customHeight="1">
      <c r="B80" s="131"/>
      <c r="C80" s="494"/>
      <c r="D80" s="213" t="s">
        <v>501</v>
      </c>
      <c r="E80" s="218" t="s">
        <v>145</v>
      </c>
      <c r="F80" s="111"/>
      <c r="G80" s="110" t="s">
        <v>848</v>
      </c>
      <c r="H80" s="1210">
        <v>0.33400000000000002</v>
      </c>
      <c r="I80" s="110" t="s">
        <v>849</v>
      </c>
      <c r="J80" s="115">
        <f t="shared" si="1"/>
        <v>0</v>
      </c>
      <c r="K80" s="3" t="s">
        <v>660</v>
      </c>
    </row>
    <row r="81" spans="2:11" s="4" customFormat="1" ht="15" customHeight="1">
      <c r="B81" s="498">
        <v>9</v>
      </c>
      <c r="C81" s="116" t="s">
        <v>123</v>
      </c>
      <c r="D81" s="217" t="s">
        <v>506</v>
      </c>
      <c r="E81" s="218" t="s">
        <v>146</v>
      </c>
      <c r="F81" s="111"/>
      <c r="G81" s="110" t="s">
        <v>848</v>
      </c>
      <c r="H81" s="1210">
        <v>0.503</v>
      </c>
      <c r="I81" s="110" t="s">
        <v>849</v>
      </c>
      <c r="J81" s="115">
        <f t="shared" si="1"/>
        <v>0</v>
      </c>
      <c r="K81" s="3" t="s">
        <v>638</v>
      </c>
    </row>
    <row r="82" spans="2:11" s="4" customFormat="1" ht="15" customHeight="1">
      <c r="B82" s="161"/>
      <c r="C82" s="118"/>
      <c r="D82" s="213"/>
      <c r="E82" s="218" t="s">
        <v>145</v>
      </c>
      <c r="F82" s="111"/>
      <c r="G82" s="110" t="s">
        <v>848</v>
      </c>
      <c r="H82" s="1210">
        <v>0.45800000000000002</v>
      </c>
      <c r="I82" s="110" t="s">
        <v>849</v>
      </c>
      <c r="J82" s="115">
        <f t="shared" si="1"/>
        <v>0</v>
      </c>
      <c r="K82" s="3" t="s">
        <v>637</v>
      </c>
    </row>
    <row r="83" spans="2:11" s="4" customFormat="1" ht="15" customHeight="1">
      <c r="B83" s="161"/>
      <c r="C83" s="118"/>
      <c r="D83" s="217" t="s">
        <v>505</v>
      </c>
      <c r="E83" s="218" t="s">
        <v>146</v>
      </c>
      <c r="F83" s="111"/>
      <c r="G83" s="110" t="s">
        <v>848</v>
      </c>
      <c r="H83" s="1210">
        <v>0.216</v>
      </c>
      <c r="I83" s="110" t="s">
        <v>849</v>
      </c>
      <c r="J83" s="115">
        <f t="shared" si="1"/>
        <v>0</v>
      </c>
      <c r="K83" s="3" t="s">
        <v>636</v>
      </c>
    </row>
    <row r="84" spans="2:11" s="4" customFormat="1" ht="15" customHeight="1">
      <c r="B84" s="161"/>
      <c r="C84" s="118"/>
      <c r="D84" s="213"/>
      <c r="E84" s="218" t="s">
        <v>145</v>
      </c>
      <c r="F84" s="111"/>
      <c r="G84" s="110" t="s">
        <v>848</v>
      </c>
      <c r="H84" s="1210">
        <v>0.19600000000000001</v>
      </c>
      <c r="I84" s="110" t="s">
        <v>849</v>
      </c>
      <c r="J84" s="115">
        <f t="shared" si="1"/>
        <v>0</v>
      </c>
      <c r="K84" s="3" t="s">
        <v>773</v>
      </c>
    </row>
    <row r="85" spans="2:11" s="4" customFormat="1" ht="15" customHeight="1">
      <c r="B85" s="161"/>
      <c r="C85" s="118"/>
      <c r="D85" s="217" t="s">
        <v>504</v>
      </c>
      <c r="E85" s="218" t="s">
        <v>146</v>
      </c>
      <c r="F85" s="111"/>
      <c r="G85" s="110" t="s">
        <v>848</v>
      </c>
      <c r="H85" s="1210">
        <v>0.216</v>
      </c>
      <c r="I85" s="110" t="s">
        <v>849</v>
      </c>
      <c r="J85" s="115">
        <f t="shared" si="1"/>
        <v>0</v>
      </c>
      <c r="K85" s="3" t="s">
        <v>774</v>
      </c>
    </row>
    <row r="86" spans="2:11" s="4" customFormat="1" ht="15" customHeight="1">
      <c r="B86" s="161"/>
      <c r="C86" s="118"/>
      <c r="D86" s="213"/>
      <c r="E86" s="218" t="s">
        <v>145</v>
      </c>
      <c r="F86" s="111"/>
      <c r="G86" s="110" t="s">
        <v>848</v>
      </c>
      <c r="H86" s="1210">
        <v>0.19600000000000001</v>
      </c>
      <c r="I86" s="110" t="s">
        <v>849</v>
      </c>
      <c r="J86" s="115">
        <f t="shared" si="1"/>
        <v>0</v>
      </c>
      <c r="K86" s="3" t="s">
        <v>775</v>
      </c>
    </row>
    <row r="87" spans="2:11" s="4" customFormat="1" ht="15" customHeight="1">
      <c r="B87" s="161"/>
      <c r="C87" s="118"/>
      <c r="D87" s="217" t="s">
        <v>503</v>
      </c>
      <c r="E87" s="218" t="s">
        <v>146</v>
      </c>
      <c r="F87" s="111"/>
      <c r="G87" s="110" t="s">
        <v>848</v>
      </c>
      <c r="H87" s="1210">
        <v>0.14399999999999999</v>
      </c>
      <c r="I87" s="110" t="s">
        <v>849</v>
      </c>
      <c r="J87" s="115">
        <f t="shared" si="1"/>
        <v>0</v>
      </c>
      <c r="K87" s="3" t="s">
        <v>776</v>
      </c>
    </row>
    <row r="88" spans="2:11" s="4" customFormat="1" ht="15" customHeight="1">
      <c r="B88" s="161"/>
      <c r="C88" s="118"/>
      <c r="D88" s="213"/>
      <c r="E88" s="218" t="s">
        <v>145</v>
      </c>
      <c r="F88" s="111"/>
      <c r="G88" s="110" t="s">
        <v>848</v>
      </c>
      <c r="H88" s="1210">
        <v>0.13100000000000001</v>
      </c>
      <c r="I88" s="110" t="s">
        <v>849</v>
      </c>
      <c r="J88" s="115">
        <f t="shared" si="1"/>
        <v>0</v>
      </c>
      <c r="K88" s="3" t="s">
        <v>635</v>
      </c>
    </row>
    <row r="89" spans="2:11" s="4" customFormat="1" ht="15" customHeight="1">
      <c r="B89" s="161"/>
      <c r="C89" s="118"/>
      <c r="D89" s="217" t="s">
        <v>502</v>
      </c>
      <c r="E89" s="218" t="s">
        <v>146</v>
      </c>
      <c r="F89" s="111"/>
      <c r="G89" s="110" t="s">
        <v>848</v>
      </c>
      <c r="H89" s="1210">
        <v>0.71099999999999997</v>
      </c>
      <c r="I89" s="110" t="s">
        <v>849</v>
      </c>
      <c r="J89" s="115">
        <f t="shared" si="1"/>
        <v>0</v>
      </c>
      <c r="K89" s="3" t="s">
        <v>634</v>
      </c>
    </row>
    <row r="90" spans="2:11" s="4" customFormat="1" ht="15" customHeight="1">
      <c r="B90" s="131"/>
      <c r="C90" s="494"/>
      <c r="D90" s="213" t="s">
        <v>501</v>
      </c>
      <c r="E90" s="218" t="s">
        <v>145</v>
      </c>
      <c r="F90" s="111"/>
      <c r="G90" s="110" t="s">
        <v>848</v>
      </c>
      <c r="H90" s="1210">
        <v>0.58799999999999997</v>
      </c>
      <c r="I90" s="110" t="s">
        <v>849</v>
      </c>
      <c r="J90" s="115">
        <f t="shared" si="1"/>
        <v>0</v>
      </c>
      <c r="K90" s="3" t="s">
        <v>633</v>
      </c>
    </row>
    <row r="91" spans="2:11" s="4" customFormat="1" ht="15" customHeight="1">
      <c r="B91" s="498">
        <v>10</v>
      </c>
      <c r="C91" s="116" t="s">
        <v>498</v>
      </c>
      <c r="D91" s="217" t="s">
        <v>506</v>
      </c>
      <c r="E91" s="218" t="s">
        <v>146</v>
      </c>
      <c r="F91" s="111"/>
      <c r="G91" s="110" t="s">
        <v>848</v>
      </c>
      <c r="H91" s="1210">
        <v>0.53200000000000003</v>
      </c>
      <c r="I91" s="110" t="s">
        <v>849</v>
      </c>
      <c r="J91" s="115">
        <f t="shared" si="1"/>
        <v>0</v>
      </c>
      <c r="K91" s="3" t="s">
        <v>632</v>
      </c>
    </row>
    <row r="92" spans="2:11" s="4" customFormat="1" ht="15" customHeight="1">
      <c r="B92" s="161"/>
      <c r="C92" s="118"/>
      <c r="D92" s="213"/>
      <c r="E92" s="218" t="s">
        <v>145</v>
      </c>
      <c r="F92" s="111"/>
      <c r="G92" s="110" t="s">
        <v>848</v>
      </c>
      <c r="H92" s="1210">
        <v>0.497</v>
      </c>
      <c r="I92" s="110" t="s">
        <v>849</v>
      </c>
      <c r="J92" s="115">
        <f t="shared" si="1"/>
        <v>0</v>
      </c>
      <c r="K92" s="3" t="s">
        <v>838</v>
      </c>
    </row>
    <row r="93" spans="2:11" s="4" customFormat="1" ht="15" customHeight="1">
      <c r="B93" s="161"/>
      <c r="C93" s="118"/>
      <c r="D93" s="217" t="s">
        <v>505</v>
      </c>
      <c r="E93" s="218" t="s">
        <v>146</v>
      </c>
      <c r="F93" s="111"/>
      <c r="G93" s="110" t="s">
        <v>848</v>
      </c>
      <c r="H93" s="1210">
        <v>0.22800000000000001</v>
      </c>
      <c r="I93" s="110" t="s">
        <v>849</v>
      </c>
      <c r="J93" s="115">
        <f t="shared" si="1"/>
        <v>0</v>
      </c>
      <c r="K93" s="3" t="s">
        <v>839</v>
      </c>
    </row>
    <row r="94" spans="2:11" s="4" customFormat="1" ht="15" customHeight="1">
      <c r="B94" s="161"/>
      <c r="C94" s="118"/>
      <c r="D94" s="213"/>
      <c r="E94" s="218" t="s">
        <v>145</v>
      </c>
      <c r="F94" s="111"/>
      <c r="G94" s="110" t="s">
        <v>848</v>
      </c>
      <c r="H94" s="1210">
        <v>0.21299999999999999</v>
      </c>
      <c r="I94" s="110" t="s">
        <v>849</v>
      </c>
      <c r="J94" s="115">
        <f t="shared" si="1"/>
        <v>0</v>
      </c>
      <c r="K94" s="3" t="s">
        <v>840</v>
      </c>
    </row>
    <row r="95" spans="2:11" s="4" customFormat="1" ht="15" customHeight="1">
      <c r="B95" s="161"/>
      <c r="C95" s="118"/>
      <c r="D95" s="217" t="s">
        <v>504</v>
      </c>
      <c r="E95" s="218" t="s">
        <v>146</v>
      </c>
      <c r="F95" s="111"/>
      <c r="G95" s="110" t="s">
        <v>848</v>
      </c>
      <c r="H95" s="1210">
        <v>0.22800000000000001</v>
      </c>
      <c r="I95" s="110" t="s">
        <v>849</v>
      </c>
      <c r="J95" s="115">
        <f t="shared" si="1"/>
        <v>0</v>
      </c>
      <c r="K95" s="3" t="s">
        <v>841</v>
      </c>
    </row>
    <row r="96" spans="2:11" s="4" customFormat="1" ht="15" customHeight="1">
      <c r="B96" s="161"/>
      <c r="C96" s="118"/>
      <c r="D96" s="213"/>
      <c r="E96" s="218" t="s">
        <v>145</v>
      </c>
      <c r="F96" s="111"/>
      <c r="G96" s="110" t="s">
        <v>848</v>
      </c>
      <c r="H96" s="1210">
        <v>0.21299999999999999</v>
      </c>
      <c r="I96" s="110" t="s">
        <v>849</v>
      </c>
      <c r="J96" s="115">
        <f t="shared" si="1"/>
        <v>0</v>
      </c>
      <c r="K96" s="3" t="s">
        <v>851</v>
      </c>
    </row>
    <row r="97" spans="2:11" s="4" customFormat="1" ht="15" customHeight="1">
      <c r="B97" s="161"/>
      <c r="C97" s="118"/>
      <c r="D97" s="217" t="s">
        <v>503</v>
      </c>
      <c r="E97" s="218" t="s">
        <v>146</v>
      </c>
      <c r="F97" s="111"/>
      <c r="G97" s="110" t="s">
        <v>848</v>
      </c>
      <c r="H97" s="1210">
        <v>0.152</v>
      </c>
      <c r="I97" s="110" t="s">
        <v>849</v>
      </c>
      <c r="J97" s="115">
        <f t="shared" si="1"/>
        <v>0</v>
      </c>
      <c r="K97" s="3" t="s">
        <v>670</v>
      </c>
    </row>
    <row r="98" spans="2:11" s="4" customFormat="1" ht="15" customHeight="1">
      <c r="B98" s="161"/>
      <c r="C98" s="118"/>
      <c r="D98" s="213"/>
      <c r="E98" s="218" t="s">
        <v>145</v>
      </c>
      <c r="F98" s="111"/>
      <c r="G98" s="110" t="s">
        <v>848</v>
      </c>
      <c r="H98" s="1210">
        <v>0.14199999999999999</v>
      </c>
      <c r="I98" s="110" t="s">
        <v>849</v>
      </c>
      <c r="J98" s="115">
        <f t="shared" si="1"/>
        <v>0</v>
      </c>
      <c r="K98" s="3" t="s">
        <v>669</v>
      </c>
    </row>
    <row r="99" spans="2:11" s="4" customFormat="1" ht="15" customHeight="1">
      <c r="B99" s="161"/>
      <c r="C99" s="118"/>
      <c r="D99" s="217" t="s">
        <v>502</v>
      </c>
      <c r="E99" s="218" t="s">
        <v>146</v>
      </c>
      <c r="F99" s="111"/>
      <c r="G99" s="110" t="s">
        <v>848</v>
      </c>
      <c r="H99" s="1210">
        <v>0.753</v>
      </c>
      <c r="I99" s="110" t="s">
        <v>849</v>
      </c>
      <c r="J99" s="115">
        <f t="shared" si="1"/>
        <v>0</v>
      </c>
      <c r="K99" s="3" t="s">
        <v>668</v>
      </c>
    </row>
    <row r="100" spans="2:11" s="4" customFormat="1" ht="15" customHeight="1">
      <c r="B100" s="161"/>
      <c r="C100" s="118"/>
      <c r="D100" s="213" t="s">
        <v>501</v>
      </c>
      <c r="E100" s="218" t="s">
        <v>145</v>
      </c>
      <c r="F100" s="111"/>
      <c r="G100" s="110" t="s">
        <v>848</v>
      </c>
      <c r="H100" s="1210">
        <v>0.66700000000000004</v>
      </c>
      <c r="I100" s="110" t="s">
        <v>849</v>
      </c>
      <c r="J100" s="115">
        <f t="shared" si="1"/>
        <v>0</v>
      </c>
      <c r="K100" s="3" t="s">
        <v>852</v>
      </c>
    </row>
    <row r="101" spans="2:11" s="4" customFormat="1" ht="15" customHeight="1">
      <c r="B101" s="161"/>
      <c r="C101" s="118"/>
      <c r="D101" s="217" t="s">
        <v>545</v>
      </c>
      <c r="E101" s="218" t="s">
        <v>146</v>
      </c>
      <c r="F101" s="111"/>
      <c r="G101" s="110" t="s">
        <v>848</v>
      </c>
      <c r="H101" s="1210">
        <v>0.22800000000000001</v>
      </c>
      <c r="I101" s="110" t="s">
        <v>849</v>
      </c>
      <c r="J101" s="115">
        <f t="shared" si="1"/>
        <v>0</v>
      </c>
      <c r="K101" s="3" t="s">
        <v>853</v>
      </c>
    </row>
    <row r="102" spans="2:11" s="4" customFormat="1" ht="15" customHeight="1">
      <c r="B102" s="499"/>
      <c r="C102" s="160"/>
      <c r="D102" s="213" t="s">
        <v>546</v>
      </c>
      <c r="E102" s="218" t="s">
        <v>145</v>
      </c>
      <c r="F102" s="111"/>
      <c r="G102" s="110" t="s">
        <v>848</v>
      </c>
      <c r="H102" s="1210">
        <v>0.21299999999999999</v>
      </c>
      <c r="I102" s="110" t="s">
        <v>849</v>
      </c>
      <c r="J102" s="115">
        <f t="shared" ref="J102:J121" si="2">ROUND(F102*H102,0)</f>
        <v>0</v>
      </c>
      <c r="K102" s="3" t="s">
        <v>854</v>
      </c>
    </row>
    <row r="103" spans="2:11" s="4" customFormat="1" ht="15" customHeight="1">
      <c r="B103" s="498">
        <v>11</v>
      </c>
      <c r="C103" s="116" t="s">
        <v>535</v>
      </c>
      <c r="D103" s="217" t="s">
        <v>506</v>
      </c>
      <c r="E103" s="218" t="s">
        <v>146</v>
      </c>
      <c r="F103" s="111"/>
      <c r="G103" s="110" t="s">
        <v>848</v>
      </c>
      <c r="H103" s="1210">
        <v>0.55900000000000005</v>
      </c>
      <c r="I103" s="110" t="s">
        <v>849</v>
      </c>
      <c r="J103" s="115">
        <f t="shared" si="2"/>
        <v>0</v>
      </c>
      <c r="K103" s="3" t="s">
        <v>855</v>
      </c>
    </row>
    <row r="104" spans="2:11" s="4" customFormat="1" ht="15" customHeight="1">
      <c r="B104" s="161"/>
      <c r="C104" s="118"/>
      <c r="D104" s="213"/>
      <c r="E104" s="218" t="s">
        <v>145</v>
      </c>
      <c r="F104" s="111"/>
      <c r="G104" s="110" t="s">
        <v>848</v>
      </c>
      <c r="H104" s="1210">
        <v>0.53</v>
      </c>
      <c r="I104" s="110" t="s">
        <v>849</v>
      </c>
      <c r="J104" s="115">
        <f t="shared" si="2"/>
        <v>0</v>
      </c>
      <c r="K104" s="3" t="s">
        <v>856</v>
      </c>
    </row>
    <row r="105" spans="2:11" s="4" customFormat="1" ht="15" customHeight="1">
      <c r="B105" s="161"/>
      <c r="C105" s="118"/>
      <c r="D105" s="217" t="s">
        <v>505</v>
      </c>
      <c r="E105" s="218" t="s">
        <v>146</v>
      </c>
      <c r="F105" s="111"/>
      <c r="G105" s="110" t="s">
        <v>848</v>
      </c>
      <c r="H105" s="1210">
        <v>0.24</v>
      </c>
      <c r="I105" s="110" t="s">
        <v>849</v>
      </c>
      <c r="J105" s="115">
        <f t="shared" si="2"/>
        <v>0</v>
      </c>
      <c r="K105" s="3" t="s">
        <v>857</v>
      </c>
    </row>
    <row r="106" spans="2:11" s="4" customFormat="1" ht="15" customHeight="1">
      <c r="B106" s="161"/>
      <c r="C106" s="118"/>
      <c r="D106" s="213"/>
      <c r="E106" s="218" t="s">
        <v>145</v>
      </c>
      <c r="F106" s="111"/>
      <c r="G106" s="110" t="s">
        <v>848</v>
      </c>
      <c r="H106" s="1210">
        <v>0.22700000000000001</v>
      </c>
      <c r="I106" s="110" t="s">
        <v>849</v>
      </c>
      <c r="J106" s="115">
        <f t="shared" si="2"/>
        <v>0</v>
      </c>
      <c r="K106" s="3" t="s">
        <v>858</v>
      </c>
    </row>
    <row r="107" spans="2:11" s="4" customFormat="1" ht="15" customHeight="1">
      <c r="B107" s="161"/>
      <c r="C107" s="118"/>
      <c r="D107" s="217" t="s">
        <v>504</v>
      </c>
      <c r="E107" s="218" t="s">
        <v>146</v>
      </c>
      <c r="F107" s="111"/>
      <c r="G107" s="110" t="s">
        <v>848</v>
      </c>
      <c r="H107" s="1210">
        <v>0.24</v>
      </c>
      <c r="I107" s="110" t="s">
        <v>849</v>
      </c>
      <c r="J107" s="115">
        <f t="shared" si="2"/>
        <v>0</v>
      </c>
      <c r="K107" s="3" t="s">
        <v>859</v>
      </c>
    </row>
    <row r="108" spans="2:11" s="4" customFormat="1" ht="15" customHeight="1">
      <c r="B108" s="161"/>
      <c r="C108" s="118"/>
      <c r="D108" s="213"/>
      <c r="E108" s="218" t="s">
        <v>145</v>
      </c>
      <c r="F108" s="111"/>
      <c r="G108" s="110" t="s">
        <v>848</v>
      </c>
      <c r="H108" s="1210">
        <v>0.22700000000000001</v>
      </c>
      <c r="I108" s="110" t="s">
        <v>849</v>
      </c>
      <c r="J108" s="115">
        <f t="shared" si="2"/>
        <v>0</v>
      </c>
      <c r="K108" s="3" t="s">
        <v>860</v>
      </c>
    </row>
    <row r="109" spans="2:11" s="4" customFormat="1" ht="15" customHeight="1">
      <c r="B109" s="161"/>
      <c r="C109" s="118"/>
      <c r="D109" s="217" t="s">
        <v>503</v>
      </c>
      <c r="E109" s="218" t="s">
        <v>146</v>
      </c>
      <c r="F109" s="111"/>
      <c r="G109" s="110" t="s">
        <v>848</v>
      </c>
      <c r="H109" s="1210">
        <v>0.16</v>
      </c>
      <c r="I109" s="110" t="s">
        <v>849</v>
      </c>
      <c r="J109" s="115">
        <f t="shared" si="2"/>
        <v>0</v>
      </c>
      <c r="K109" s="3" t="s">
        <v>861</v>
      </c>
    </row>
    <row r="110" spans="2:11" s="4" customFormat="1" ht="15" customHeight="1">
      <c r="B110" s="161"/>
      <c r="C110" s="118"/>
      <c r="D110" s="213"/>
      <c r="E110" s="218" t="s">
        <v>145</v>
      </c>
      <c r="F110" s="111"/>
      <c r="G110" s="110" t="s">
        <v>848</v>
      </c>
      <c r="H110" s="1210">
        <v>0.152</v>
      </c>
      <c r="I110" s="110" t="s">
        <v>849</v>
      </c>
      <c r="J110" s="115">
        <f t="shared" si="2"/>
        <v>0</v>
      </c>
      <c r="K110" s="3" t="s">
        <v>862</v>
      </c>
    </row>
    <row r="111" spans="2:11" s="4" customFormat="1" ht="15" customHeight="1">
      <c r="B111" s="161"/>
      <c r="C111" s="118"/>
      <c r="D111" s="217" t="s">
        <v>502</v>
      </c>
      <c r="E111" s="218" t="s">
        <v>146</v>
      </c>
      <c r="F111" s="111"/>
      <c r="G111" s="110" t="s">
        <v>848</v>
      </c>
      <c r="H111" s="1210">
        <v>0.79800000000000004</v>
      </c>
      <c r="I111" s="110" t="s">
        <v>849</v>
      </c>
      <c r="J111" s="115">
        <f t="shared" si="2"/>
        <v>0</v>
      </c>
      <c r="K111" s="3" t="s">
        <v>863</v>
      </c>
    </row>
    <row r="112" spans="2:11" s="4" customFormat="1" ht="15" customHeight="1">
      <c r="B112" s="161"/>
      <c r="C112" s="118"/>
      <c r="D112" s="213" t="s">
        <v>501</v>
      </c>
      <c r="E112" s="218" t="s">
        <v>145</v>
      </c>
      <c r="F112" s="111"/>
      <c r="G112" s="110" t="s">
        <v>848</v>
      </c>
      <c r="H112" s="1210">
        <v>0.72699999999999998</v>
      </c>
      <c r="I112" s="110" t="s">
        <v>849</v>
      </c>
      <c r="J112" s="115">
        <f t="shared" si="2"/>
        <v>0</v>
      </c>
      <c r="K112" s="3" t="s">
        <v>864</v>
      </c>
    </row>
    <row r="113" spans="2:11" s="4" customFormat="1" ht="15" customHeight="1">
      <c r="B113" s="161"/>
      <c r="C113" s="118"/>
      <c r="D113" s="217" t="s">
        <v>545</v>
      </c>
      <c r="E113" s="218" t="s">
        <v>146</v>
      </c>
      <c r="F113" s="111"/>
      <c r="G113" s="110" t="s">
        <v>848</v>
      </c>
      <c r="H113" s="1210">
        <v>0.24</v>
      </c>
      <c r="I113" s="110" t="s">
        <v>849</v>
      </c>
      <c r="J113" s="115">
        <f t="shared" si="2"/>
        <v>0</v>
      </c>
      <c r="K113" s="3" t="s">
        <v>865</v>
      </c>
    </row>
    <row r="114" spans="2:11" s="4" customFormat="1" ht="15" customHeight="1">
      <c r="B114" s="499"/>
      <c r="C114" s="160"/>
      <c r="D114" s="213" t="s">
        <v>546</v>
      </c>
      <c r="E114" s="218" t="s">
        <v>145</v>
      </c>
      <c r="F114" s="111"/>
      <c r="G114" s="110" t="s">
        <v>848</v>
      </c>
      <c r="H114" s="1210">
        <v>0.22700000000000001</v>
      </c>
      <c r="I114" s="110" t="s">
        <v>849</v>
      </c>
      <c r="J114" s="115">
        <f t="shared" si="2"/>
        <v>0</v>
      </c>
      <c r="K114" s="3" t="s">
        <v>866</v>
      </c>
    </row>
    <row r="115" spans="2:11" s="4" customFormat="1" ht="15" customHeight="1">
      <c r="B115" s="498">
        <v>12</v>
      </c>
      <c r="C115" s="116" t="s">
        <v>653</v>
      </c>
      <c r="D115" s="217" t="s">
        <v>506</v>
      </c>
      <c r="E115" s="218" t="s">
        <v>146</v>
      </c>
      <c r="F115" s="111"/>
      <c r="G115" s="110" t="s">
        <v>848</v>
      </c>
      <c r="H115" s="1210">
        <v>0.58599999999999997</v>
      </c>
      <c r="I115" s="110" t="s">
        <v>849</v>
      </c>
      <c r="J115" s="115">
        <f t="shared" si="2"/>
        <v>0</v>
      </c>
      <c r="K115" s="3" t="s">
        <v>867</v>
      </c>
    </row>
    <row r="116" spans="2:11" s="4" customFormat="1" ht="15" customHeight="1">
      <c r="B116" s="161"/>
      <c r="C116" s="118"/>
      <c r="D116" s="213"/>
      <c r="E116" s="218" t="s">
        <v>145</v>
      </c>
      <c r="F116" s="111"/>
      <c r="G116" s="110" t="s">
        <v>848</v>
      </c>
      <c r="H116" s="1210">
        <v>0.56299999999999994</v>
      </c>
      <c r="I116" s="110" t="s">
        <v>849</v>
      </c>
      <c r="J116" s="115">
        <f t="shared" si="2"/>
        <v>0</v>
      </c>
      <c r="K116" s="3" t="s">
        <v>868</v>
      </c>
    </row>
    <row r="117" spans="2:11" s="4" customFormat="1" ht="15" customHeight="1">
      <c r="B117" s="161"/>
      <c r="C117" s="118"/>
      <c r="D117" s="217" t="s">
        <v>505</v>
      </c>
      <c r="E117" s="218" t="s">
        <v>146</v>
      </c>
      <c r="F117" s="111"/>
      <c r="G117" s="110" t="s">
        <v>848</v>
      </c>
      <c r="H117" s="1210">
        <v>0.251</v>
      </c>
      <c r="I117" s="110" t="s">
        <v>849</v>
      </c>
      <c r="J117" s="115">
        <f t="shared" si="2"/>
        <v>0</v>
      </c>
      <c r="K117" s="3" t="s">
        <v>869</v>
      </c>
    </row>
    <row r="118" spans="2:11" s="4" customFormat="1" ht="15" customHeight="1">
      <c r="B118" s="161"/>
      <c r="C118" s="118"/>
      <c r="D118" s="213"/>
      <c r="E118" s="218" t="s">
        <v>145</v>
      </c>
      <c r="F118" s="111"/>
      <c r="G118" s="110" t="s">
        <v>848</v>
      </c>
      <c r="H118" s="1210">
        <v>0.24099999999999999</v>
      </c>
      <c r="I118" s="110" t="s">
        <v>849</v>
      </c>
      <c r="J118" s="115">
        <f t="shared" si="2"/>
        <v>0</v>
      </c>
      <c r="K118" s="3" t="s">
        <v>870</v>
      </c>
    </row>
    <row r="119" spans="2:11" s="4" customFormat="1" ht="15" customHeight="1">
      <c r="B119" s="161"/>
      <c r="C119" s="118"/>
      <c r="D119" s="217" t="s">
        <v>504</v>
      </c>
      <c r="E119" s="218" t="s">
        <v>146</v>
      </c>
      <c r="F119" s="111"/>
      <c r="G119" s="110" t="s">
        <v>848</v>
      </c>
      <c r="H119" s="1210">
        <v>0.251</v>
      </c>
      <c r="I119" s="110" t="s">
        <v>849</v>
      </c>
      <c r="J119" s="115">
        <f t="shared" si="2"/>
        <v>0</v>
      </c>
      <c r="K119" s="3" t="s">
        <v>871</v>
      </c>
    </row>
    <row r="120" spans="2:11" s="4" customFormat="1" ht="15" customHeight="1">
      <c r="B120" s="161"/>
      <c r="C120" s="118"/>
      <c r="D120" s="213"/>
      <c r="E120" s="218" t="s">
        <v>145</v>
      </c>
      <c r="F120" s="111"/>
      <c r="G120" s="110" t="s">
        <v>848</v>
      </c>
      <c r="H120" s="1210">
        <v>0.24099999999999999</v>
      </c>
      <c r="I120" s="110" t="s">
        <v>849</v>
      </c>
      <c r="J120" s="115">
        <f t="shared" si="2"/>
        <v>0</v>
      </c>
      <c r="K120" s="3" t="s">
        <v>872</v>
      </c>
    </row>
    <row r="121" spans="2:11" s="4" customFormat="1" ht="15" customHeight="1">
      <c r="B121" s="161"/>
      <c r="C121" s="118"/>
      <c r="D121" s="217" t="s">
        <v>503</v>
      </c>
      <c r="E121" s="218" t="s">
        <v>146</v>
      </c>
      <c r="F121" s="111"/>
      <c r="G121" s="110" t="s">
        <v>848</v>
      </c>
      <c r="H121" s="1210">
        <v>0.16800000000000001</v>
      </c>
      <c r="I121" s="110" t="s">
        <v>849</v>
      </c>
      <c r="J121" s="115">
        <f t="shared" si="2"/>
        <v>0</v>
      </c>
      <c r="K121" s="3" t="s">
        <v>873</v>
      </c>
    </row>
    <row r="122" spans="2:11" s="4" customFormat="1" ht="15" customHeight="1">
      <c r="B122" s="161"/>
      <c r="C122" s="118"/>
      <c r="D122" s="213"/>
      <c r="E122" s="218" t="s">
        <v>145</v>
      </c>
      <c r="F122" s="111"/>
      <c r="G122" s="110" t="s">
        <v>848</v>
      </c>
      <c r="H122" s="1210">
        <v>0.161</v>
      </c>
      <c r="I122" s="110" t="s">
        <v>849</v>
      </c>
      <c r="J122" s="115">
        <f>ROUND(F122*H122,0)</f>
        <v>0</v>
      </c>
      <c r="K122" s="3" t="s">
        <v>874</v>
      </c>
    </row>
    <row r="123" spans="2:11" s="4" customFormat="1" ht="15" customHeight="1">
      <c r="B123" s="161"/>
      <c r="C123" s="118"/>
      <c r="D123" s="217" t="s">
        <v>545</v>
      </c>
      <c r="E123" s="218" t="s">
        <v>146</v>
      </c>
      <c r="F123" s="111"/>
      <c r="G123" s="110" t="s">
        <v>848</v>
      </c>
      <c r="H123" s="1210">
        <v>0.251</v>
      </c>
      <c r="I123" s="110" t="s">
        <v>849</v>
      </c>
      <c r="J123" s="115">
        <f>ROUND(F123*H123,0)</f>
        <v>0</v>
      </c>
      <c r="K123" s="3" t="s">
        <v>875</v>
      </c>
    </row>
    <row r="124" spans="2:11" s="4" customFormat="1" ht="15" customHeight="1">
      <c r="B124" s="499"/>
      <c r="C124" s="160"/>
      <c r="D124" s="213" t="s">
        <v>546</v>
      </c>
      <c r="E124" s="218" t="s">
        <v>145</v>
      </c>
      <c r="F124" s="111"/>
      <c r="G124" s="110" t="s">
        <v>848</v>
      </c>
      <c r="H124" s="1210">
        <v>0.24099999999999999</v>
      </c>
      <c r="I124" s="110" t="s">
        <v>849</v>
      </c>
      <c r="J124" s="115">
        <f>ROUND(F124*H124,0)</f>
        <v>0</v>
      </c>
      <c r="K124" s="3" t="s">
        <v>876</v>
      </c>
    </row>
    <row r="125" spans="2:11" s="4" customFormat="1" ht="15" customHeight="1">
      <c r="B125" s="498">
        <v>13</v>
      </c>
      <c r="C125" s="116" t="s">
        <v>784</v>
      </c>
      <c r="D125" s="217" t="s">
        <v>506</v>
      </c>
      <c r="E125" s="218" t="s">
        <v>146</v>
      </c>
      <c r="F125" s="111"/>
      <c r="G125" s="110" t="s">
        <v>848</v>
      </c>
      <c r="H125" s="1210">
        <v>0.61499999999999999</v>
      </c>
      <c r="I125" s="110" t="s">
        <v>849</v>
      </c>
      <c r="J125" s="115">
        <f t="shared" ref="J125:J132" si="3">ROUND(F125*H125,0)</f>
        <v>0</v>
      </c>
      <c r="K125" s="3" t="s">
        <v>877</v>
      </c>
    </row>
    <row r="126" spans="2:11" s="4" customFormat="1" ht="15" customHeight="1">
      <c r="B126" s="161"/>
      <c r="C126" s="118"/>
      <c r="D126" s="213"/>
      <c r="E126" s="218" t="s">
        <v>145</v>
      </c>
      <c r="F126" s="111"/>
      <c r="G126" s="110" t="s">
        <v>848</v>
      </c>
      <c r="H126" s="1210">
        <v>0.60399999999999998</v>
      </c>
      <c r="I126" s="110" t="s">
        <v>849</v>
      </c>
      <c r="J126" s="115">
        <f t="shared" si="3"/>
        <v>0</v>
      </c>
      <c r="K126" s="3" t="s">
        <v>878</v>
      </c>
    </row>
    <row r="127" spans="2:11" s="4" customFormat="1" ht="15" customHeight="1">
      <c r="B127" s="161"/>
      <c r="C127" s="118"/>
      <c r="D127" s="217" t="s">
        <v>505</v>
      </c>
      <c r="E127" s="218" t="s">
        <v>146</v>
      </c>
      <c r="F127" s="111"/>
      <c r="G127" s="110" t="s">
        <v>848</v>
      </c>
      <c r="H127" s="1210">
        <v>0.26300000000000001</v>
      </c>
      <c r="I127" s="110" t="s">
        <v>849</v>
      </c>
      <c r="J127" s="115">
        <f t="shared" si="3"/>
        <v>0</v>
      </c>
      <c r="K127" s="3" t="s">
        <v>879</v>
      </c>
    </row>
    <row r="128" spans="2:11" s="4" customFormat="1" ht="15" customHeight="1">
      <c r="B128" s="161"/>
      <c r="C128" s="118"/>
      <c r="D128" s="213"/>
      <c r="E128" s="218" t="s">
        <v>145</v>
      </c>
      <c r="F128" s="111"/>
      <c r="G128" s="110" t="s">
        <v>848</v>
      </c>
      <c r="H128" s="1210">
        <v>0.25900000000000001</v>
      </c>
      <c r="I128" s="110" t="s">
        <v>849</v>
      </c>
      <c r="J128" s="115">
        <f t="shared" si="3"/>
        <v>0</v>
      </c>
      <c r="K128" s="3" t="s">
        <v>880</v>
      </c>
    </row>
    <row r="129" spans="1:12" s="4" customFormat="1" ht="15" customHeight="1">
      <c r="B129" s="161"/>
      <c r="C129" s="118"/>
      <c r="D129" s="217" t="s">
        <v>504</v>
      </c>
      <c r="E129" s="218" t="s">
        <v>146</v>
      </c>
      <c r="F129" s="111"/>
      <c r="G129" s="110" t="s">
        <v>848</v>
      </c>
      <c r="H129" s="1210">
        <v>0.26300000000000001</v>
      </c>
      <c r="I129" s="110" t="s">
        <v>849</v>
      </c>
      <c r="J129" s="115">
        <f t="shared" si="3"/>
        <v>0</v>
      </c>
      <c r="K129" s="3" t="s">
        <v>881</v>
      </c>
    </row>
    <row r="130" spans="1:12" s="4" customFormat="1" ht="15" customHeight="1">
      <c r="B130" s="161"/>
      <c r="C130" s="118"/>
      <c r="D130" s="213"/>
      <c r="E130" s="218" t="s">
        <v>145</v>
      </c>
      <c r="F130" s="111"/>
      <c r="G130" s="110" t="s">
        <v>848</v>
      </c>
      <c r="H130" s="1210">
        <v>0.25900000000000001</v>
      </c>
      <c r="I130" s="110" t="s">
        <v>849</v>
      </c>
      <c r="J130" s="115">
        <f t="shared" si="3"/>
        <v>0</v>
      </c>
      <c r="K130" s="3" t="s">
        <v>882</v>
      </c>
    </row>
    <row r="131" spans="1:12" s="4" customFormat="1" ht="15" customHeight="1">
      <c r="B131" s="161"/>
      <c r="C131" s="118"/>
      <c r="D131" s="217" t="s">
        <v>503</v>
      </c>
      <c r="E131" s="218" t="s">
        <v>146</v>
      </c>
      <c r="F131" s="111"/>
      <c r="G131" s="110" t="s">
        <v>848</v>
      </c>
      <c r="H131" s="1210">
        <v>0.17599999999999999</v>
      </c>
      <c r="I131" s="110" t="s">
        <v>849</v>
      </c>
      <c r="J131" s="115">
        <f t="shared" si="3"/>
        <v>0</v>
      </c>
      <c r="K131" s="3" t="s">
        <v>883</v>
      </c>
    </row>
    <row r="132" spans="1:12" s="4" customFormat="1" ht="15" customHeight="1">
      <c r="B132" s="499"/>
      <c r="C132" s="160"/>
      <c r="D132" s="213"/>
      <c r="E132" s="218" t="s">
        <v>145</v>
      </c>
      <c r="F132" s="111"/>
      <c r="G132" s="110" t="s">
        <v>848</v>
      </c>
      <c r="H132" s="1211">
        <v>0.17199999999999999</v>
      </c>
      <c r="I132" s="109" t="s">
        <v>849</v>
      </c>
      <c r="J132" s="108">
        <f t="shared" si="3"/>
        <v>0</v>
      </c>
      <c r="K132" s="3" t="s">
        <v>884</v>
      </c>
    </row>
    <row r="133" spans="1:12" s="4" customFormat="1" ht="15" customHeight="1">
      <c r="B133" s="498">
        <v>14</v>
      </c>
      <c r="C133" s="116" t="s">
        <v>833</v>
      </c>
      <c r="D133" s="217" t="s">
        <v>506</v>
      </c>
      <c r="E133" s="218" t="s">
        <v>146</v>
      </c>
      <c r="F133" s="111"/>
      <c r="G133" s="110" t="s">
        <v>848</v>
      </c>
      <c r="H133" s="1210">
        <v>0.64400000000000002</v>
      </c>
      <c r="I133" s="110" t="s">
        <v>849</v>
      </c>
      <c r="J133" s="115">
        <f t="shared" ref="J133:J140" si="4">ROUND(F133*H133,0)</f>
        <v>0</v>
      </c>
      <c r="K133" s="3" t="s">
        <v>885</v>
      </c>
    </row>
    <row r="134" spans="1:12" s="4" customFormat="1" ht="15" customHeight="1">
      <c r="B134" s="161"/>
      <c r="C134" s="118"/>
      <c r="D134" s="213"/>
      <c r="E134" s="218" t="s">
        <v>145</v>
      </c>
      <c r="F134" s="111"/>
      <c r="G134" s="110" t="s">
        <v>848</v>
      </c>
      <c r="H134" s="1210">
        <v>0.63700000000000001</v>
      </c>
      <c r="I134" s="110" t="s">
        <v>849</v>
      </c>
      <c r="J134" s="115">
        <f t="shared" si="4"/>
        <v>0</v>
      </c>
      <c r="K134" s="3" t="s">
        <v>886</v>
      </c>
    </row>
    <row r="135" spans="1:12" ht="15" customHeight="1">
      <c r="A135" s="4"/>
      <c r="B135" s="161"/>
      <c r="C135" s="118"/>
      <c r="D135" s="217" t="s">
        <v>505</v>
      </c>
      <c r="E135" s="218" t="s">
        <v>146</v>
      </c>
      <c r="F135" s="111"/>
      <c r="G135" s="110" t="s">
        <v>848</v>
      </c>
      <c r="H135" s="1210">
        <v>0.27600000000000002</v>
      </c>
      <c r="I135" s="110" t="s">
        <v>849</v>
      </c>
      <c r="J135" s="115">
        <f t="shared" si="4"/>
        <v>0</v>
      </c>
      <c r="K135" s="3" t="s">
        <v>887</v>
      </c>
      <c r="L135" s="4"/>
    </row>
    <row r="136" spans="1:12" ht="15" customHeight="1">
      <c r="A136" s="4"/>
      <c r="B136" s="161"/>
      <c r="C136" s="118"/>
      <c r="D136" s="213"/>
      <c r="E136" s="218" t="s">
        <v>145</v>
      </c>
      <c r="F136" s="111"/>
      <c r="G136" s="110" t="s">
        <v>848</v>
      </c>
      <c r="H136" s="1210">
        <v>0.27300000000000002</v>
      </c>
      <c r="I136" s="110" t="s">
        <v>849</v>
      </c>
      <c r="J136" s="115">
        <f t="shared" si="4"/>
        <v>0</v>
      </c>
      <c r="K136" s="3" t="s">
        <v>888</v>
      </c>
      <c r="L136" s="4"/>
    </row>
    <row r="137" spans="1:12" ht="15" customHeight="1">
      <c r="A137" s="4"/>
      <c r="B137" s="161"/>
      <c r="C137" s="118"/>
      <c r="D137" s="217" t="s">
        <v>504</v>
      </c>
      <c r="E137" s="218" t="s">
        <v>146</v>
      </c>
      <c r="F137" s="111"/>
      <c r="G137" s="110" t="s">
        <v>848</v>
      </c>
      <c r="H137" s="1210">
        <v>0.27600000000000002</v>
      </c>
      <c r="I137" s="110" t="s">
        <v>849</v>
      </c>
      <c r="J137" s="115">
        <f t="shared" si="4"/>
        <v>0</v>
      </c>
      <c r="K137" s="3" t="s">
        <v>889</v>
      </c>
      <c r="L137" s="4"/>
    </row>
    <row r="138" spans="1:12" ht="15" customHeight="1">
      <c r="A138" s="4"/>
      <c r="B138" s="161"/>
      <c r="C138" s="118"/>
      <c r="D138" s="213"/>
      <c r="E138" s="218" t="s">
        <v>145</v>
      </c>
      <c r="F138" s="111"/>
      <c r="G138" s="110" t="s">
        <v>848</v>
      </c>
      <c r="H138" s="1210">
        <v>0.27300000000000002</v>
      </c>
      <c r="I138" s="110" t="s">
        <v>849</v>
      </c>
      <c r="J138" s="115">
        <f t="shared" si="4"/>
        <v>0</v>
      </c>
      <c r="K138" s="3" t="s">
        <v>890</v>
      </c>
      <c r="L138" s="4"/>
    </row>
    <row r="139" spans="1:12" ht="15" customHeight="1">
      <c r="A139" s="4"/>
      <c r="B139" s="161"/>
      <c r="C139" s="118"/>
      <c r="D139" s="217" t="s">
        <v>503</v>
      </c>
      <c r="E139" s="218" t="s">
        <v>146</v>
      </c>
      <c r="F139" s="111"/>
      <c r="G139" s="110" t="s">
        <v>848</v>
      </c>
      <c r="H139" s="1210">
        <v>0.184</v>
      </c>
      <c r="I139" s="110" t="s">
        <v>849</v>
      </c>
      <c r="J139" s="115">
        <f t="shared" si="4"/>
        <v>0</v>
      </c>
      <c r="K139" s="3" t="s">
        <v>891</v>
      </c>
      <c r="L139" s="4"/>
    </row>
    <row r="140" spans="1:12" ht="15" customHeight="1">
      <c r="A140" s="4"/>
      <c r="B140" s="499"/>
      <c r="C140" s="160"/>
      <c r="D140" s="213"/>
      <c r="E140" s="218" t="s">
        <v>145</v>
      </c>
      <c r="F140" s="111"/>
      <c r="G140" s="110" t="s">
        <v>848</v>
      </c>
      <c r="H140" s="1211">
        <v>0.182</v>
      </c>
      <c r="I140" s="109" t="s">
        <v>849</v>
      </c>
      <c r="J140" s="108">
        <f t="shared" si="4"/>
        <v>0</v>
      </c>
      <c r="K140" s="3" t="s">
        <v>892</v>
      </c>
      <c r="L140" s="4"/>
    </row>
    <row r="141" spans="1:12" s="4" customFormat="1" ht="15" customHeight="1">
      <c r="B141" s="498">
        <v>15</v>
      </c>
      <c r="C141" s="116" t="s">
        <v>961</v>
      </c>
      <c r="D141" s="217" t="s">
        <v>506</v>
      </c>
      <c r="E141" s="218" t="s">
        <v>146</v>
      </c>
      <c r="F141" s="111"/>
      <c r="G141" s="110" t="s">
        <v>120</v>
      </c>
      <c r="H141" s="1212">
        <v>0.67100000000000004</v>
      </c>
      <c r="I141" s="110" t="s">
        <v>122</v>
      </c>
      <c r="J141" s="115">
        <f t="shared" ref="J141:J148" si="5">ROUND(F141*H141,0)</f>
        <v>0</v>
      </c>
      <c r="K141" s="3" t="s">
        <v>893</v>
      </c>
    </row>
    <row r="142" spans="1:12" s="4" customFormat="1" ht="15" customHeight="1">
      <c r="B142" s="161"/>
      <c r="C142" s="118"/>
      <c r="D142" s="213"/>
      <c r="E142" s="218" t="s">
        <v>145</v>
      </c>
      <c r="F142" s="111"/>
      <c r="G142" s="110" t="s">
        <v>120</v>
      </c>
      <c r="H142" s="1210">
        <v>0.66900000000000004</v>
      </c>
      <c r="I142" s="110" t="s">
        <v>122</v>
      </c>
      <c r="J142" s="115">
        <f t="shared" si="5"/>
        <v>0</v>
      </c>
      <c r="K142" s="3" t="s">
        <v>894</v>
      </c>
    </row>
    <row r="143" spans="1:12" ht="15" customHeight="1">
      <c r="A143" s="4"/>
      <c r="B143" s="161"/>
      <c r="C143" s="118"/>
      <c r="D143" s="217" t="s">
        <v>505</v>
      </c>
      <c r="E143" s="218" t="s">
        <v>146</v>
      </c>
      <c r="F143" s="111"/>
      <c r="G143" s="110" t="s">
        <v>120</v>
      </c>
      <c r="H143" s="1210">
        <v>0.28799999999999998</v>
      </c>
      <c r="I143" s="110" t="s">
        <v>122</v>
      </c>
      <c r="J143" s="115">
        <f t="shared" si="5"/>
        <v>0</v>
      </c>
      <c r="K143" s="3" t="s">
        <v>895</v>
      </c>
      <c r="L143" s="4"/>
    </row>
    <row r="144" spans="1:12" ht="15" customHeight="1">
      <c r="A144" s="4"/>
      <c r="B144" s="161"/>
      <c r="C144" s="118"/>
      <c r="D144" s="213"/>
      <c r="E144" s="218" t="s">
        <v>145</v>
      </c>
      <c r="F144" s="111"/>
      <c r="G144" s="110" t="s">
        <v>120</v>
      </c>
      <c r="H144" s="1210">
        <v>0.28699999999999998</v>
      </c>
      <c r="I144" s="110" t="s">
        <v>122</v>
      </c>
      <c r="J144" s="115">
        <f t="shared" si="5"/>
        <v>0</v>
      </c>
      <c r="K144" s="3" t="s">
        <v>921</v>
      </c>
      <c r="L144" s="4"/>
    </row>
    <row r="145" spans="1:12" ht="15" customHeight="1">
      <c r="A145" s="4"/>
      <c r="B145" s="161"/>
      <c r="C145" s="118"/>
      <c r="D145" s="217" t="s">
        <v>504</v>
      </c>
      <c r="E145" s="218" t="s">
        <v>146</v>
      </c>
      <c r="F145" s="111"/>
      <c r="G145" s="110" t="s">
        <v>120</v>
      </c>
      <c r="H145" s="1210">
        <v>0.28799999999999998</v>
      </c>
      <c r="I145" s="110" t="s">
        <v>122</v>
      </c>
      <c r="J145" s="115">
        <f t="shared" si="5"/>
        <v>0</v>
      </c>
      <c r="K145" s="3" t="s">
        <v>922</v>
      </c>
      <c r="L145" s="4"/>
    </row>
    <row r="146" spans="1:12" ht="15" customHeight="1">
      <c r="A146" s="4"/>
      <c r="B146" s="161"/>
      <c r="C146" s="118"/>
      <c r="D146" s="213"/>
      <c r="E146" s="218" t="s">
        <v>145</v>
      </c>
      <c r="F146" s="111"/>
      <c r="G146" s="110" t="s">
        <v>120</v>
      </c>
      <c r="H146" s="1210">
        <v>0.28699999999999998</v>
      </c>
      <c r="I146" s="110" t="s">
        <v>122</v>
      </c>
      <c r="J146" s="115">
        <f t="shared" si="5"/>
        <v>0</v>
      </c>
      <c r="K146" s="3" t="s">
        <v>923</v>
      </c>
      <c r="L146" s="4"/>
    </row>
    <row r="147" spans="1:12" ht="15" customHeight="1">
      <c r="A147" s="4"/>
      <c r="B147" s="161"/>
      <c r="C147" s="118"/>
      <c r="D147" s="217" t="s">
        <v>503</v>
      </c>
      <c r="E147" s="218" t="s">
        <v>146</v>
      </c>
      <c r="F147" s="111"/>
      <c r="G147" s="110" t="s">
        <v>120</v>
      </c>
      <c r="H147" s="1210">
        <v>0.192</v>
      </c>
      <c r="I147" s="110" t="s">
        <v>122</v>
      </c>
      <c r="J147" s="115">
        <f t="shared" si="5"/>
        <v>0</v>
      </c>
      <c r="K147" s="3" t="s">
        <v>924</v>
      </c>
      <c r="L147" s="4"/>
    </row>
    <row r="148" spans="1:12" ht="15" customHeight="1">
      <c r="A148" s="4"/>
      <c r="B148" s="499"/>
      <c r="C148" s="160"/>
      <c r="D148" s="213"/>
      <c r="E148" s="218" t="s">
        <v>145</v>
      </c>
      <c r="F148" s="111"/>
      <c r="G148" s="110" t="s">
        <v>120</v>
      </c>
      <c r="H148" s="1211">
        <v>0.191</v>
      </c>
      <c r="I148" s="109" t="s">
        <v>122</v>
      </c>
      <c r="J148" s="108">
        <f t="shared" si="5"/>
        <v>0</v>
      </c>
      <c r="K148" s="3" t="s">
        <v>925</v>
      </c>
      <c r="L148" s="4"/>
    </row>
    <row r="149" spans="1:12" ht="15" customHeight="1">
      <c r="A149" s="4"/>
      <c r="B149" s="498">
        <v>16</v>
      </c>
      <c r="C149" s="116" t="s">
        <v>1051</v>
      </c>
      <c r="D149" s="217" t="s">
        <v>506</v>
      </c>
      <c r="E149" s="218" t="s">
        <v>146</v>
      </c>
      <c r="F149" s="111"/>
      <c r="G149" s="110" t="s">
        <v>120</v>
      </c>
      <c r="H149" s="1212">
        <v>0.7</v>
      </c>
      <c r="I149" s="110" t="s">
        <v>122</v>
      </c>
      <c r="J149" s="115">
        <f t="shared" ref="J149:J156" si="6">ROUND(F149*H149,0)</f>
        <v>0</v>
      </c>
      <c r="K149" s="3" t="s">
        <v>926</v>
      </c>
      <c r="L149" s="4"/>
    </row>
    <row r="150" spans="1:12" ht="15" customHeight="1">
      <c r="A150" s="4"/>
      <c r="B150" s="161"/>
      <c r="C150" s="118"/>
      <c r="D150" s="213"/>
      <c r="E150" s="218" t="s">
        <v>145</v>
      </c>
      <c r="F150" s="111"/>
      <c r="G150" s="110" t="s">
        <v>120</v>
      </c>
      <c r="H150" s="1210">
        <v>0.7</v>
      </c>
      <c r="I150" s="110" t="s">
        <v>122</v>
      </c>
      <c r="J150" s="115">
        <f t="shared" si="6"/>
        <v>0</v>
      </c>
      <c r="K150" s="3" t="s">
        <v>927</v>
      </c>
      <c r="L150" s="4"/>
    </row>
    <row r="151" spans="1:12" ht="15" customHeight="1">
      <c r="A151" s="4"/>
      <c r="B151" s="161"/>
      <c r="C151" s="118"/>
      <c r="D151" s="217" t="s">
        <v>505</v>
      </c>
      <c r="E151" s="218" t="s">
        <v>146</v>
      </c>
      <c r="F151" s="111"/>
      <c r="G151" s="110" t="s">
        <v>120</v>
      </c>
      <c r="H151" s="1210">
        <v>0.3</v>
      </c>
      <c r="I151" s="110" t="s">
        <v>122</v>
      </c>
      <c r="J151" s="115">
        <f t="shared" si="6"/>
        <v>0</v>
      </c>
      <c r="K151" s="3" t="s">
        <v>928</v>
      </c>
      <c r="L151" s="4"/>
    </row>
    <row r="152" spans="1:12" ht="15" customHeight="1">
      <c r="A152" s="4"/>
      <c r="B152" s="161"/>
      <c r="C152" s="118"/>
      <c r="D152" s="213"/>
      <c r="E152" s="218" t="s">
        <v>145</v>
      </c>
      <c r="F152" s="111"/>
      <c r="G152" s="110" t="s">
        <v>120</v>
      </c>
      <c r="H152" s="1210">
        <v>0.3</v>
      </c>
      <c r="I152" s="110" t="s">
        <v>122</v>
      </c>
      <c r="J152" s="115">
        <f>ROUND(F152*H152,0)</f>
        <v>0</v>
      </c>
      <c r="K152" s="3" t="s">
        <v>929</v>
      </c>
      <c r="L152" s="4"/>
    </row>
    <row r="153" spans="1:12" ht="15" customHeight="1">
      <c r="A153" s="4"/>
      <c r="B153" s="161"/>
      <c r="C153" s="118"/>
      <c r="D153" s="217" t="s">
        <v>504</v>
      </c>
      <c r="E153" s="218" t="s">
        <v>146</v>
      </c>
      <c r="F153" s="111"/>
      <c r="G153" s="110" t="s">
        <v>120</v>
      </c>
      <c r="H153" s="1210">
        <v>0.3</v>
      </c>
      <c r="I153" s="110" t="s">
        <v>122</v>
      </c>
      <c r="J153" s="115">
        <f t="shared" si="6"/>
        <v>0</v>
      </c>
      <c r="K153" s="3" t="s">
        <v>930</v>
      </c>
      <c r="L153" s="4"/>
    </row>
    <row r="154" spans="1:12" ht="15" customHeight="1">
      <c r="A154" s="4"/>
      <c r="B154" s="161"/>
      <c r="C154" s="118"/>
      <c r="D154" s="213"/>
      <c r="E154" s="218" t="s">
        <v>145</v>
      </c>
      <c r="F154" s="111"/>
      <c r="G154" s="110" t="s">
        <v>120</v>
      </c>
      <c r="H154" s="1210">
        <v>0.3</v>
      </c>
      <c r="I154" s="110" t="s">
        <v>122</v>
      </c>
      <c r="J154" s="115">
        <f t="shared" si="6"/>
        <v>0</v>
      </c>
      <c r="K154" s="3" t="s">
        <v>1029</v>
      </c>
      <c r="L154" s="4"/>
    </row>
    <row r="155" spans="1:12" ht="15" customHeight="1">
      <c r="A155" s="4"/>
      <c r="B155" s="161"/>
      <c r="C155" s="118"/>
      <c r="D155" s="217" t="s">
        <v>503</v>
      </c>
      <c r="E155" s="218" t="s">
        <v>146</v>
      </c>
      <c r="F155" s="111"/>
      <c r="G155" s="110" t="s">
        <v>120</v>
      </c>
      <c r="H155" s="1210">
        <v>0.2</v>
      </c>
      <c r="I155" s="110" t="s">
        <v>122</v>
      </c>
      <c r="J155" s="115">
        <f t="shared" si="6"/>
        <v>0</v>
      </c>
      <c r="K155" s="3" t="s">
        <v>1030</v>
      </c>
      <c r="L155" s="4"/>
    </row>
    <row r="156" spans="1:12" ht="15" customHeight="1">
      <c r="A156" s="4"/>
      <c r="B156" s="499"/>
      <c r="C156" s="160"/>
      <c r="D156" s="213"/>
      <c r="E156" s="218" t="s">
        <v>145</v>
      </c>
      <c r="F156" s="111"/>
      <c r="G156" s="110" t="s">
        <v>120</v>
      </c>
      <c r="H156" s="1211">
        <v>0.2</v>
      </c>
      <c r="I156" s="109" t="s">
        <v>122</v>
      </c>
      <c r="J156" s="108">
        <f t="shared" si="6"/>
        <v>0</v>
      </c>
      <c r="K156" s="3" t="s">
        <v>1031</v>
      </c>
      <c r="L156" s="4"/>
    </row>
    <row r="157" spans="1:12" ht="15" customHeight="1">
      <c r="A157" s="4"/>
      <c r="B157" s="498">
        <v>17</v>
      </c>
      <c r="C157" s="116" t="s">
        <v>1100</v>
      </c>
      <c r="D157" s="217" t="s">
        <v>506</v>
      </c>
      <c r="E157" s="218" t="s">
        <v>146</v>
      </c>
      <c r="F157" s="111"/>
      <c r="G157" s="110" t="s">
        <v>120</v>
      </c>
      <c r="H157" s="1212">
        <v>0.7</v>
      </c>
      <c r="I157" s="110" t="s">
        <v>122</v>
      </c>
      <c r="J157" s="115">
        <f t="shared" ref="J157:J159" si="7">ROUND(F157*H157,0)</f>
        <v>0</v>
      </c>
      <c r="K157" s="3" t="s">
        <v>1032</v>
      </c>
      <c r="L157" s="4"/>
    </row>
    <row r="158" spans="1:12" ht="15" customHeight="1">
      <c r="A158" s="4"/>
      <c r="B158" s="161"/>
      <c r="C158" s="118"/>
      <c r="D158" s="213"/>
      <c r="E158" s="218" t="s">
        <v>145</v>
      </c>
      <c r="F158" s="111"/>
      <c r="G158" s="110" t="s">
        <v>120</v>
      </c>
      <c r="H158" s="1210">
        <v>0.7</v>
      </c>
      <c r="I158" s="110" t="s">
        <v>122</v>
      </c>
      <c r="J158" s="115">
        <f t="shared" si="7"/>
        <v>0</v>
      </c>
      <c r="K158" s="3" t="s">
        <v>1033</v>
      </c>
      <c r="L158" s="4"/>
    </row>
    <row r="159" spans="1:12" ht="15" customHeight="1">
      <c r="A159" s="4"/>
      <c r="B159" s="161"/>
      <c r="C159" s="118"/>
      <c r="D159" s="217" t="s">
        <v>505</v>
      </c>
      <c r="E159" s="218" t="s">
        <v>146</v>
      </c>
      <c r="F159" s="111"/>
      <c r="G159" s="110" t="s">
        <v>120</v>
      </c>
      <c r="H159" s="1210">
        <v>0.3</v>
      </c>
      <c r="I159" s="110" t="s">
        <v>122</v>
      </c>
      <c r="J159" s="115">
        <f t="shared" si="7"/>
        <v>0</v>
      </c>
      <c r="K159" s="3" t="s">
        <v>1034</v>
      </c>
      <c r="L159" s="4"/>
    </row>
    <row r="160" spans="1:12" ht="15" customHeight="1">
      <c r="A160" s="4"/>
      <c r="B160" s="161"/>
      <c r="C160" s="118"/>
      <c r="D160" s="213"/>
      <c r="E160" s="218" t="s">
        <v>145</v>
      </c>
      <c r="F160" s="111"/>
      <c r="G160" s="110" t="s">
        <v>120</v>
      </c>
      <c r="H160" s="1210">
        <v>0.3</v>
      </c>
      <c r="I160" s="110" t="s">
        <v>122</v>
      </c>
      <c r="J160" s="115">
        <f>ROUND(F160*H160,0)</f>
        <v>0</v>
      </c>
      <c r="K160" s="3" t="s">
        <v>1035</v>
      </c>
      <c r="L160" s="4"/>
    </row>
    <row r="161" spans="1:12" ht="15" customHeight="1">
      <c r="A161" s="4"/>
      <c r="B161" s="161"/>
      <c r="C161" s="118"/>
      <c r="D161" s="217" t="s">
        <v>504</v>
      </c>
      <c r="E161" s="218" t="s">
        <v>146</v>
      </c>
      <c r="F161" s="111"/>
      <c r="G161" s="110" t="s">
        <v>120</v>
      </c>
      <c r="H161" s="1210">
        <v>0.3</v>
      </c>
      <c r="I161" s="110" t="s">
        <v>122</v>
      </c>
      <c r="J161" s="115">
        <f t="shared" ref="J161:J167" si="8">ROUND(F161*H161,0)</f>
        <v>0</v>
      </c>
      <c r="K161" s="3" t="s">
        <v>1036</v>
      </c>
      <c r="L161" s="4"/>
    </row>
    <row r="162" spans="1:12" ht="15" customHeight="1">
      <c r="A162" s="4"/>
      <c r="B162" s="161"/>
      <c r="C162" s="118"/>
      <c r="D162" s="213"/>
      <c r="E162" s="218" t="s">
        <v>145</v>
      </c>
      <c r="F162" s="111"/>
      <c r="G162" s="110" t="s">
        <v>120</v>
      </c>
      <c r="H162" s="1210">
        <v>0.3</v>
      </c>
      <c r="I162" s="110" t="s">
        <v>122</v>
      </c>
      <c r="J162" s="115">
        <f t="shared" si="8"/>
        <v>0</v>
      </c>
      <c r="K162" s="3" t="s">
        <v>1037</v>
      </c>
      <c r="L162" s="4"/>
    </row>
    <row r="163" spans="1:12" ht="15" customHeight="1">
      <c r="A163" s="4"/>
      <c r="B163" s="161"/>
      <c r="C163" s="118"/>
      <c r="D163" s="217" t="s">
        <v>503</v>
      </c>
      <c r="E163" s="218" t="s">
        <v>146</v>
      </c>
      <c r="F163" s="111"/>
      <c r="G163" s="110" t="s">
        <v>120</v>
      </c>
      <c r="H163" s="1210">
        <v>0.2</v>
      </c>
      <c r="I163" s="110" t="s">
        <v>122</v>
      </c>
      <c r="J163" s="115">
        <f t="shared" si="8"/>
        <v>0</v>
      </c>
      <c r="K163" s="3" t="s">
        <v>1096</v>
      </c>
      <c r="L163" s="4"/>
    </row>
    <row r="164" spans="1:12" ht="15" customHeight="1">
      <c r="A164" s="4"/>
      <c r="B164" s="499"/>
      <c r="C164" s="160"/>
      <c r="D164" s="213"/>
      <c r="E164" s="218" t="s">
        <v>145</v>
      </c>
      <c r="F164" s="111"/>
      <c r="G164" s="110" t="s">
        <v>120</v>
      </c>
      <c r="H164" s="1211">
        <v>0.2</v>
      </c>
      <c r="I164" s="109" t="s">
        <v>122</v>
      </c>
      <c r="J164" s="108">
        <f t="shared" si="8"/>
        <v>0</v>
      </c>
      <c r="K164" s="3" t="s">
        <v>1097</v>
      </c>
      <c r="L164" s="4"/>
    </row>
    <row r="165" spans="1:12" ht="15" customHeight="1">
      <c r="A165" s="4"/>
      <c r="B165" s="668">
        <v>18</v>
      </c>
      <c r="C165" s="116" t="s">
        <v>1330</v>
      </c>
      <c r="D165" s="217" t="s">
        <v>506</v>
      </c>
      <c r="E165" s="218" t="s">
        <v>146</v>
      </c>
      <c r="F165" s="111"/>
      <c r="G165" s="666" t="s">
        <v>120</v>
      </c>
      <c r="H165" s="1212">
        <v>0.7</v>
      </c>
      <c r="I165" s="666" t="s">
        <v>122</v>
      </c>
      <c r="J165" s="115">
        <f t="shared" si="8"/>
        <v>0</v>
      </c>
      <c r="K165" s="3" t="s">
        <v>1098</v>
      </c>
      <c r="L165" s="4"/>
    </row>
    <row r="166" spans="1:12" ht="15" customHeight="1">
      <c r="A166" s="4"/>
      <c r="B166" s="669"/>
      <c r="C166" s="118"/>
      <c r="D166" s="213"/>
      <c r="E166" s="218" t="s">
        <v>145</v>
      </c>
      <c r="F166" s="111"/>
      <c r="G166" s="666" t="s">
        <v>120</v>
      </c>
      <c r="H166" s="1210">
        <v>0.7</v>
      </c>
      <c r="I166" s="666" t="s">
        <v>122</v>
      </c>
      <c r="J166" s="115">
        <f t="shared" si="8"/>
        <v>0</v>
      </c>
      <c r="K166" s="3" t="s">
        <v>1525</v>
      </c>
      <c r="L166" s="4"/>
    </row>
    <row r="167" spans="1:12" ht="15" customHeight="1">
      <c r="A167" s="4"/>
      <c r="B167" s="669"/>
      <c r="C167" s="118"/>
      <c r="D167" s="217" t="s">
        <v>1522</v>
      </c>
      <c r="E167" s="218" t="s">
        <v>146</v>
      </c>
      <c r="F167" s="111"/>
      <c r="G167" s="666" t="s">
        <v>120</v>
      </c>
      <c r="H167" s="1210">
        <v>0.5</v>
      </c>
      <c r="I167" s="666" t="s">
        <v>122</v>
      </c>
      <c r="J167" s="115">
        <f t="shared" si="8"/>
        <v>0</v>
      </c>
      <c r="K167" s="3" t="s">
        <v>1526</v>
      </c>
      <c r="L167" s="4"/>
    </row>
    <row r="168" spans="1:12" ht="15" customHeight="1">
      <c r="A168" s="4"/>
      <c r="B168" s="669"/>
      <c r="C168" s="118"/>
      <c r="D168" s="213" t="s">
        <v>1523</v>
      </c>
      <c r="E168" s="218" t="s">
        <v>145</v>
      </c>
      <c r="F168" s="111"/>
      <c r="G168" s="666" t="s">
        <v>120</v>
      </c>
      <c r="H168" s="1210">
        <v>0.5</v>
      </c>
      <c r="I168" s="666" t="s">
        <v>122</v>
      </c>
      <c r="J168" s="115">
        <f>ROUND(F168*H168,0)</f>
        <v>0</v>
      </c>
      <c r="K168" s="3" t="s">
        <v>1527</v>
      </c>
      <c r="L168" s="4"/>
    </row>
    <row r="169" spans="1:12" ht="15" customHeight="1">
      <c r="A169" s="4"/>
      <c r="B169" s="669"/>
      <c r="C169" s="118"/>
      <c r="D169" s="217" t="s">
        <v>1522</v>
      </c>
      <c r="E169" s="218" t="s">
        <v>146</v>
      </c>
      <c r="F169" s="111"/>
      <c r="G169" s="666" t="s">
        <v>120</v>
      </c>
      <c r="H169" s="1210">
        <v>0.3</v>
      </c>
      <c r="I169" s="666" t="s">
        <v>122</v>
      </c>
      <c r="J169" s="115">
        <f t="shared" ref="J169:J173" si="9">ROUND(F169*H169,0)</f>
        <v>0</v>
      </c>
      <c r="K169" s="3" t="s">
        <v>1528</v>
      </c>
      <c r="L169" s="4"/>
    </row>
    <row r="170" spans="1:12" ht="15" customHeight="1">
      <c r="A170" s="4"/>
      <c r="B170" s="670"/>
      <c r="C170" s="160"/>
      <c r="D170" s="213" t="s">
        <v>1524</v>
      </c>
      <c r="E170" s="218" t="s">
        <v>145</v>
      </c>
      <c r="F170" s="111"/>
      <c r="G170" s="666" t="s">
        <v>120</v>
      </c>
      <c r="H170" s="1210">
        <v>0.3</v>
      </c>
      <c r="I170" s="666" t="s">
        <v>122</v>
      </c>
      <c r="J170" s="115">
        <f t="shared" si="9"/>
        <v>0</v>
      </c>
      <c r="K170" s="3" t="s">
        <v>1529</v>
      </c>
      <c r="L170" s="4"/>
    </row>
    <row r="171" spans="1:12" ht="15" customHeight="1">
      <c r="A171" s="4"/>
      <c r="B171" s="1205">
        <v>17</v>
      </c>
      <c r="C171" s="116" t="s">
        <v>1672</v>
      </c>
      <c r="D171" s="217" t="s">
        <v>506</v>
      </c>
      <c r="E171" s="218" t="s">
        <v>146</v>
      </c>
      <c r="F171" s="111"/>
      <c r="G171" s="798" t="s">
        <v>120</v>
      </c>
      <c r="H171" s="1212">
        <v>0.7</v>
      </c>
      <c r="I171" s="798" t="s">
        <v>122</v>
      </c>
      <c r="J171" s="115">
        <f t="shared" si="9"/>
        <v>0</v>
      </c>
      <c r="K171" s="3" t="s">
        <v>2619</v>
      </c>
      <c r="L171" s="4"/>
    </row>
    <row r="172" spans="1:12" ht="15" customHeight="1">
      <c r="A172" s="4"/>
      <c r="B172" s="1201"/>
      <c r="C172" s="118"/>
      <c r="D172" s="213"/>
      <c r="E172" s="218" t="s">
        <v>145</v>
      </c>
      <c r="F172" s="111"/>
      <c r="G172" s="798" t="s">
        <v>120</v>
      </c>
      <c r="H172" s="1210">
        <v>0.7</v>
      </c>
      <c r="I172" s="798" t="s">
        <v>122</v>
      </c>
      <c r="J172" s="115">
        <f t="shared" si="9"/>
        <v>0</v>
      </c>
      <c r="K172" s="3" t="s">
        <v>2620</v>
      </c>
      <c r="L172" s="4"/>
    </row>
    <row r="173" spans="1:12" ht="15" customHeight="1">
      <c r="A173" s="4"/>
      <c r="B173" s="1201"/>
      <c r="C173" s="118"/>
      <c r="D173" s="217" t="s">
        <v>1522</v>
      </c>
      <c r="E173" s="218" t="s">
        <v>146</v>
      </c>
      <c r="F173" s="111"/>
      <c r="G173" s="798" t="s">
        <v>120</v>
      </c>
      <c r="H173" s="1210">
        <v>0.5</v>
      </c>
      <c r="I173" s="798" t="s">
        <v>122</v>
      </c>
      <c r="J173" s="115">
        <f t="shared" si="9"/>
        <v>0</v>
      </c>
      <c r="K173" s="3" t="s">
        <v>1318</v>
      </c>
      <c r="L173" s="4"/>
    </row>
    <row r="174" spans="1:12" ht="15" customHeight="1">
      <c r="A174" s="4"/>
      <c r="B174" s="1201"/>
      <c r="C174" s="118"/>
      <c r="D174" s="213" t="s">
        <v>1523</v>
      </c>
      <c r="E174" s="218" t="s">
        <v>145</v>
      </c>
      <c r="F174" s="111"/>
      <c r="G174" s="798" t="s">
        <v>120</v>
      </c>
      <c r="H174" s="1210">
        <v>0.5</v>
      </c>
      <c r="I174" s="798" t="s">
        <v>122</v>
      </c>
      <c r="J174" s="115">
        <f>ROUND(F174*H174,0)</f>
        <v>0</v>
      </c>
      <c r="K174" s="3" t="s">
        <v>2623</v>
      </c>
      <c r="L174" s="4"/>
    </row>
    <row r="175" spans="1:12" ht="15" customHeight="1">
      <c r="A175" s="4"/>
      <c r="B175" s="1201"/>
      <c r="C175" s="118"/>
      <c r="D175" s="217" t="s">
        <v>1522</v>
      </c>
      <c r="E175" s="218" t="s">
        <v>146</v>
      </c>
      <c r="F175" s="111"/>
      <c r="G175" s="798" t="s">
        <v>120</v>
      </c>
      <c r="H175" s="1210">
        <v>0.3</v>
      </c>
      <c r="I175" s="798" t="s">
        <v>122</v>
      </c>
      <c r="J175" s="115">
        <f t="shared" ref="J175:J176" si="10">ROUND(F175*H175,0)</f>
        <v>0</v>
      </c>
      <c r="K175" s="3" t="s">
        <v>1319</v>
      </c>
      <c r="L175" s="4"/>
    </row>
    <row r="176" spans="1:12" ht="15" customHeight="1">
      <c r="A176" s="4"/>
      <c r="B176" s="1201"/>
      <c r="C176" s="118"/>
      <c r="D176" s="213" t="s">
        <v>1524</v>
      </c>
      <c r="E176" s="218" t="s">
        <v>145</v>
      </c>
      <c r="F176" s="111"/>
      <c r="G176" s="798" t="s">
        <v>120</v>
      </c>
      <c r="H176" s="1210">
        <v>0.3</v>
      </c>
      <c r="I176" s="798" t="s">
        <v>122</v>
      </c>
      <c r="J176" s="115">
        <f t="shared" si="10"/>
        <v>0</v>
      </c>
      <c r="K176" s="3" t="s">
        <v>1320</v>
      </c>
      <c r="L176" s="4"/>
    </row>
    <row r="177" spans="1:12" ht="15" customHeight="1">
      <c r="A177" s="4"/>
      <c r="B177" s="1201"/>
      <c r="C177" s="118"/>
      <c r="D177" s="217" t="s">
        <v>2629</v>
      </c>
      <c r="E177" s="218" t="s">
        <v>146</v>
      </c>
      <c r="F177" s="111"/>
      <c r="G177" s="798" t="s">
        <v>120</v>
      </c>
      <c r="H177" s="1210">
        <v>0.7</v>
      </c>
      <c r="I177" s="798" t="s">
        <v>122</v>
      </c>
      <c r="J177" s="115">
        <f t="shared" ref="J177:J178" si="11">ROUND(F177*H177,0)</f>
        <v>0</v>
      </c>
      <c r="K177" s="3" t="s">
        <v>1321</v>
      </c>
      <c r="L177" s="4"/>
    </row>
    <row r="178" spans="1:12" ht="15" customHeight="1">
      <c r="A178" s="4"/>
      <c r="B178" s="1201"/>
      <c r="C178" s="118"/>
      <c r="D178" s="213"/>
      <c r="E178" s="218" t="s">
        <v>145</v>
      </c>
      <c r="F178" s="111"/>
      <c r="G178" s="798" t="s">
        <v>120</v>
      </c>
      <c r="H178" s="1210">
        <v>0.7</v>
      </c>
      <c r="I178" s="798" t="s">
        <v>122</v>
      </c>
      <c r="J178" s="115">
        <f t="shared" si="11"/>
        <v>0</v>
      </c>
      <c r="K178" s="3" t="s">
        <v>2632</v>
      </c>
      <c r="L178" s="4"/>
    </row>
    <row r="179" spans="1:12" ht="15" customHeight="1">
      <c r="A179" s="4"/>
      <c r="B179" s="1201"/>
      <c r="C179" s="118"/>
      <c r="D179" s="217" t="s">
        <v>2633</v>
      </c>
      <c r="E179" s="218" t="s">
        <v>146</v>
      </c>
      <c r="F179" s="111"/>
      <c r="G179" s="798" t="s">
        <v>120</v>
      </c>
      <c r="H179" s="1210">
        <v>0.7</v>
      </c>
      <c r="I179" s="798" t="s">
        <v>122</v>
      </c>
      <c r="J179" s="115">
        <f t="shared" ref="J179:J180" si="12">ROUND(F179*H179,0)</f>
        <v>0</v>
      </c>
      <c r="K179" s="3" t="s">
        <v>1322</v>
      </c>
      <c r="L179" s="4"/>
    </row>
    <row r="180" spans="1:12" ht="15" customHeight="1" thickBot="1">
      <c r="A180" s="4"/>
      <c r="B180" s="1203"/>
      <c r="C180" s="160"/>
      <c r="D180" s="213" t="s">
        <v>2634</v>
      </c>
      <c r="E180" s="218" t="s">
        <v>145</v>
      </c>
      <c r="F180" s="111"/>
      <c r="G180" s="798" t="s">
        <v>120</v>
      </c>
      <c r="H180" s="1210">
        <v>0.7</v>
      </c>
      <c r="I180" s="798" t="s">
        <v>122</v>
      </c>
      <c r="J180" s="115">
        <f t="shared" si="12"/>
        <v>0</v>
      </c>
      <c r="K180" s="3" t="s">
        <v>1332</v>
      </c>
      <c r="L180" s="4"/>
    </row>
    <row r="181" spans="1:12" s="4" customFormat="1" ht="15" customHeight="1">
      <c r="B181" s="106"/>
      <c r="C181" s="107"/>
      <c r="D181" s="106"/>
      <c r="E181" s="106"/>
      <c r="F181" s="93"/>
      <c r="G181" s="94"/>
      <c r="H181" s="1332" t="s">
        <v>2637</v>
      </c>
      <c r="I181" s="1333"/>
      <c r="J181" s="90"/>
      <c r="K181" s="3"/>
    </row>
    <row r="182" spans="1:12" s="4" customFormat="1" ht="15" customHeight="1" thickBot="1">
      <c r="B182" s="3"/>
      <c r="C182" s="3"/>
      <c r="D182" s="3"/>
      <c r="E182" s="3"/>
      <c r="F182" s="92"/>
      <c r="G182" s="3"/>
      <c r="H182" s="1361" t="s">
        <v>121</v>
      </c>
      <c r="I182" s="1362"/>
      <c r="J182" s="89">
        <f>SUM(J38:J180)</f>
        <v>0</v>
      </c>
      <c r="K182" s="3" t="s">
        <v>896</v>
      </c>
      <c r="L182" s="4" t="s">
        <v>897</v>
      </c>
    </row>
    <row r="183" spans="1:12" s="4" customFormat="1" ht="15" customHeight="1">
      <c r="A183" s="2"/>
      <c r="B183" s="2"/>
      <c r="C183" s="2"/>
      <c r="D183" s="2"/>
      <c r="E183" s="2"/>
      <c r="F183" s="88"/>
      <c r="G183" s="2"/>
      <c r="H183" s="214"/>
      <c r="I183" s="2"/>
      <c r="J183" s="88"/>
      <c r="K183" s="3"/>
      <c r="L183" s="2"/>
    </row>
    <row r="184" spans="1:12" s="4" customFormat="1" ht="15" customHeight="1">
      <c r="A184" s="444" t="s">
        <v>898</v>
      </c>
      <c r="B184" s="4" t="s">
        <v>499</v>
      </c>
      <c r="C184" s="2"/>
      <c r="D184" s="2"/>
      <c r="E184" s="2"/>
      <c r="F184" s="88"/>
      <c r="G184" s="2"/>
      <c r="H184" s="2"/>
      <c r="I184" s="2"/>
      <c r="J184" s="88"/>
      <c r="K184" s="2"/>
      <c r="L184" s="2"/>
    </row>
    <row r="185" spans="1:12" s="4" customFormat="1" ht="15" customHeight="1">
      <c r="A185" s="436"/>
      <c r="B185" s="4" t="s">
        <v>696</v>
      </c>
      <c r="C185" s="2"/>
      <c r="D185" s="2"/>
      <c r="E185" s="2"/>
      <c r="F185" s="88"/>
      <c r="G185" s="2"/>
      <c r="H185" s="2"/>
      <c r="I185" s="2"/>
      <c r="J185" s="88"/>
      <c r="K185" s="2"/>
      <c r="L185" s="2"/>
    </row>
    <row r="186" spans="1:12" s="4" customFormat="1" ht="15" customHeight="1">
      <c r="A186" s="104"/>
      <c r="B186" s="2"/>
      <c r="C186" s="2"/>
      <c r="D186" s="2"/>
      <c r="E186" s="2"/>
      <c r="F186" s="88"/>
      <c r="G186" s="2"/>
      <c r="H186" s="2"/>
      <c r="I186" s="2"/>
      <c r="J186" s="88"/>
      <c r="K186" s="2"/>
      <c r="L186" s="2"/>
    </row>
    <row r="187" spans="1:12" s="4" customFormat="1" ht="15" customHeight="1">
      <c r="A187" s="104"/>
      <c r="B187" s="1356" t="s">
        <v>170</v>
      </c>
      <c r="C187" s="1357"/>
      <c r="D187" s="1356" t="s">
        <v>142</v>
      </c>
      <c r="E187" s="1357"/>
      <c r="F187" s="125" t="s">
        <v>187</v>
      </c>
      <c r="G187" s="109"/>
      <c r="H187" s="109" t="s">
        <v>140</v>
      </c>
      <c r="I187" s="109"/>
      <c r="J187" s="125" t="s">
        <v>91</v>
      </c>
      <c r="K187" s="3"/>
      <c r="L187" s="2"/>
    </row>
    <row r="188" spans="1:12" s="4" customFormat="1" ht="15" customHeight="1">
      <c r="A188" s="104"/>
      <c r="B188" s="497"/>
      <c r="C188" s="123"/>
      <c r="D188" s="493"/>
      <c r="E188" s="494"/>
      <c r="F188" s="501"/>
      <c r="G188" s="495"/>
      <c r="H188" s="495"/>
      <c r="I188" s="495"/>
      <c r="J188" s="120" t="s">
        <v>899</v>
      </c>
      <c r="K188" s="3"/>
      <c r="L188" s="2"/>
    </row>
    <row r="189" spans="1:12" s="4" customFormat="1" ht="15" customHeight="1">
      <c r="B189" s="498">
        <v>1</v>
      </c>
      <c r="C189" s="116" t="s">
        <v>125</v>
      </c>
      <c r="D189" s="262" t="s">
        <v>698</v>
      </c>
      <c r="E189" s="218" t="s">
        <v>146</v>
      </c>
      <c r="F189" s="111"/>
      <c r="G189" s="110" t="s">
        <v>897</v>
      </c>
      <c r="H189" s="1213">
        <v>0.32700000000000001</v>
      </c>
      <c r="I189" s="109" t="s">
        <v>900</v>
      </c>
      <c r="J189" s="108">
        <f t="shared" ref="J189:J196" si="13">ROUND(F189*H189,0)</f>
        <v>0</v>
      </c>
      <c r="K189" s="3" t="s">
        <v>901</v>
      </c>
    </row>
    <row r="190" spans="1:12" s="4" customFormat="1" ht="15" customHeight="1">
      <c r="B190" s="499"/>
      <c r="C190" s="160"/>
      <c r="D190" s="213"/>
      <c r="E190" s="218" t="s">
        <v>145</v>
      </c>
      <c r="F190" s="111"/>
      <c r="G190" s="110" t="s">
        <v>897</v>
      </c>
      <c r="H190" s="1213">
        <v>0.22900000000000001</v>
      </c>
      <c r="I190" s="109" t="s">
        <v>900</v>
      </c>
      <c r="J190" s="108">
        <f t="shared" si="13"/>
        <v>0</v>
      </c>
      <c r="K190" s="3" t="s">
        <v>902</v>
      </c>
    </row>
    <row r="191" spans="1:12" s="4" customFormat="1" ht="15" customHeight="1">
      <c r="B191" s="498">
        <v>2</v>
      </c>
      <c r="C191" s="116" t="s">
        <v>124</v>
      </c>
      <c r="D191" s="262" t="s">
        <v>698</v>
      </c>
      <c r="E191" s="218" t="s">
        <v>146</v>
      </c>
      <c r="F191" s="111"/>
      <c r="G191" s="110" t="s">
        <v>897</v>
      </c>
      <c r="H191" s="1213">
        <v>0.34799999999999998</v>
      </c>
      <c r="I191" s="109" t="s">
        <v>900</v>
      </c>
      <c r="J191" s="108">
        <f t="shared" si="13"/>
        <v>0</v>
      </c>
      <c r="K191" s="3" t="s">
        <v>903</v>
      </c>
    </row>
    <row r="192" spans="1:12" s="4" customFormat="1" ht="15" customHeight="1">
      <c r="B192" s="499"/>
      <c r="C192" s="160"/>
      <c r="D192" s="213"/>
      <c r="E192" s="218" t="s">
        <v>145</v>
      </c>
      <c r="F192" s="111"/>
      <c r="G192" s="110" t="s">
        <v>897</v>
      </c>
      <c r="H192" s="1213">
        <v>0.26</v>
      </c>
      <c r="I192" s="109" t="s">
        <v>900</v>
      </c>
      <c r="J192" s="108">
        <f t="shared" si="13"/>
        <v>0</v>
      </c>
      <c r="K192" s="3" t="s">
        <v>904</v>
      </c>
    </row>
    <row r="193" spans="1:12" s="4" customFormat="1" ht="15" customHeight="1">
      <c r="B193" s="498">
        <v>3</v>
      </c>
      <c r="C193" s="116" t="s">
        <v>123</v>
      </c>
      <c r="D193" s="262" t="s">
        <v>698</v>
      </c>
      <c r="E193" s="218" t="s">
        <v>146</v>
      </c>
      <c r="F193" s="111"/>
      <c r="G193" s="110" t="s">
        <v>897</v>
      </c>
      <c r="H193" s="1214">
        <v>0.35899999999999999</v>
      </c>
      <c r="I193" s="109" t="s">
        <v>900</v>
      </c>
      <c r="J193" s="108">
        <f t="shared" si="13"/>
        <v>0</v>
      </c>
      <c r="K193" s="3" t="s">
        <v>905</v>
      </c>
    </row>
    <row r="194" spans="1:12" s="4" customFormat="1" ht="15" customHeight="1">
      <c r="B194" s="499"/>
      <c r="C194" s="160"/>
      <c r="D194" s="213"/>
      <c r="E194" s="218" t="s">
        <v>145</v>
      </c>
      <c r="F194" s="111"/>
      <c r="G194" s="110" t="s">
        <v>897</v>
      </c>
      <c r="H194" s="1213">
        <v>0.32700000000000001</v>
      </c>
      <c r="I194" s="109" t="s">
        <v>900</v>
      </c>
      <c r="J194" s="108">
        <f t="shared" si="13"/>
        <v>0</v>
      </c>
      <c r="K194" s="3" t="s">
        <v>906</v>
      </c>
    </row>
    <row r="195" spans="1:12" s="4" customFormat="1" ht="15" customHeight="1">
      <c r="B195" s="498">
        <v>4</v>
      </c>
      <c r="C195" s="116" t="s">
        <v>498</v>
      </c>
      <c r="D195" s="262" t="s">
        <v>698</v>
      </c>
      <c r="E195" s="218" t="s">
        <v>146</v>
      </c>
      <c r="F195" s="111"/>
      <c r="G195" s="110" t="s">
        <v>897</v>
      </c>
      <c r="H195" s="1213">
        <v>0.38</v>
      </c>
      <c r="I195" s="109" t="s">
        <v>900</v>
      </c>
      <c r="J195" s="108">
        <f t="shared" si="13"/>
        <v>0</v>
      </c>
      <c r="K195" s="3" t="s">
        <v>907</v>
      </c>
    </row>
    <row r="196" spans="1:12" s="4" customFormat="1" ht="15" customHeight="1">
      <c r="B196" s="499"/>
      <c r="C196" s="160"/>
      <c r="D196" s="213"/>
      <c r="E196" s="218" t="s">
        <v>145</v>
      </c>
      <c r="F196" s="111"/>
      <c r="G196" s="110" t="s">
        <v>897</v>
      </c>
      <c r="H196" s="1213">
        <v>0.35499999999999998</v>
      </c>
      <c r="I196" s="109" t="s">
        <v>900</v>
      </c>
      <c r="J196" s="108">
        <f t="shared" si="13"/>
        <v>0</v>
      </c>
      <c r="K196" s="3" t="s">
        <v>908</v>
      </c>
    </row>
    <row r="197" spans="1:12" s="4" customFormat="1" ht="15" customHeight="1">
      <c r="B197" s="498">
        <v>5</v>
      </c>
      <c r="C197" s="116" t="s">
        <v>535</v>
      </c>
      <c r="D197" s="262" t="s">
        <v>698</v>
      </c>
      <c r="E197" s="218" t="s">
        <v>146</v>
      </c>
      <c r="F197" s="111"/>
      <c r="G197" s="110" t="s">
        <v>897</v>
      </c>
      <c r="H197" s="1213">
        <v>0.4</v>
      </c>
      <c r="I197" s="109" t="s">
        <v>900</v>
      </c>
      <c r="J197" s="108">
        <f t="shared" ref="J197:J204" si="14">ROUND(F197*H197,0)</f>
        <v>0</v>
      </c>
      <c r="K197" s="3" t="s">
        <v>909</v>
      </c>
    </row>
    <row r="198" spans="1:12" ht="15" customHeight="1">
      <c r="A198" s="4"/>
      <c r="B198" s="499"/>
      <c r="C198" s="160"/>
      <c r="D198" s="213"/>
      <c r="E198" s="218" t="s">
        <v>145</v>
      </c>
      <c r="F198" s="111"/>
      <c r="G198" s="110" t="s">
        <v>897</v>
      </c>
      <c r="H198" s="1213">
        <v>0.379</v>
      </c>
      <c r="I198" s="109" t="s">
        <v>900</v>
      </c>
      <c r="J198" s="108">
        <f t="shared" si="14"/>
        <v>0</v>
      </c>
      <c r="K198" s="3" t="s">
        <v>910</v>
      </c>
      <c r="L198" s="4"/>
    </row>
    <row r="199" spans="1:12" ht="15" customHeight="1">
      <c r="A199" s="4"/>
      <c r="B199" s="498">
        <v>6</v>
      </c>
      <c r="C199" s="116" t="s">
        <v>653</v>
      </c>
      <c r="D199" s="262" t="s">
        <v>698</v>
      </c>
      <c r="E199" s="218" t="s">
        <v>146</v>
      </c>
      <c r="F199" s="111"/>
      <c r="G199" s="110" t="s">
        <v>897</v>
      </c>
      <c r="H199" s="1213">
        <v>0.41899999999999998</v>
      </c>
      <c r="I199" s="109" t="s">
        <v>900</v>
      </c>
      <c r="J199" s="108">
        <f t="shared" si="14"/>
        <v>0</v>
      </c>
      <c r="K199" s="3" t="s">
        <v>911</v>
      </c>
      <c r="L199" s="4"/>
    </row>
    <row r="200" spans="1:12" ht="15" customHeight="1">
      <c r="A200" s="4"/>
      <c r="B200" s="499"/>
      <c r="C200" s="160"/>
      <c r="D200" s="213"/>
      <c r="E200" s="218" t="s">
        <v>145</v>
      </c>
      <c r="F200" s="111"/>
      <c r="G200" s="110" t="s">
        <v>897</v>
      </c>
      <c r="H200" s="1213">
        <v>0.40200000000000002</v>
      </c>
      <c r="I200" s="109" t="s">
        <v>900</v>
      </c>
      <c r="J200" s="108">
        <f t="shared" si="14"/>
        <v>0</v>
      </c>
      <c r="K200" s="3" t="s">
        <v>912</v>
      </c>
      <c r="L200" s="4"/>
    </row>
    <row r="201" spans="1:12" ht="15" customHeight="1">
      <c r="A201" s="4"/>
      <c r="B201" s="498">
        <v>7</v>
      </c>
      <c r="C201" s="116" t="s">
        <v>784</v>
      </c>
      <c r="D201" s="262" t="s">
        <v>698</v>
      </c>
      <c r="E201" s="218" t="s">
        <v>146</v>
      </c>
      <c r="F201" s="111"/>
      <c r="G201" s="110" t="s">
        <v>897</v>
      </c>
      <c r="H201" s="1213">
        <v>0.439</v>
      </c>
      <c r="I201" s="109" t="s">
        <v>900</v>
      </c>
      <c r="J201" s="108">
        <f t="shared" si="14"/>
        <v>0</v>
      </c>
      <c r="K201" s="3" t="s">
        <v>913</v>
      </c>
      <c r="L201" s="4"/>
    </row>
    <row r="202" spans="1:12" ht="15" customHeight="1">
      <c r="A202" s="4"/>
      <c r="B202" s="499"/>
      <c r="C202" s="160"/>
      <c r="D202" s="213"/>
      <c r="E202" s="218" t="s">
        <v>145</v>
      </c>
      <c r="F202" s="111"/>
      <c r="G202" s="110" t="s">
        <v>897</v>
      </c>
      <c r="H202" s="1213">
        <v>0.43099999999999999</v>
      </c>
      <c r="I202" s="109" t="s">
        <v>900</v>
      </c>
      <c r="J202" s="108">
        <f t="shared" si="14"/>
        <v>0</v>
      </c>
      <c r="K202" s="3" t="s">
        <v>914</v>
      </c>
      <c r="L202" s="4"/>
    </row>
    <row r="203" spans="1:12" s="4" customFormat="1" ht="15" customHeight="1">
      <c r="B203" s="498">
        <v>8</v>
      </c>
      <c r="C203" s="116" t="s">
        <v>833</v>
      </c>
      <c r="D203" s="262" t="s">
        <v>698</v>
      </c>
      <c r="E203" s="218" t="s">
        <v>146</v>
      </c>
      <c r="F203" s="111"/>
      <c r="G203" s="110" t="s">
        <v>897</v>
      </c>
      <c r="H203" s="1213">
        <v>0.46</v>
      </c>
      <c r="I203" s="109" t="s">
        <v>900</v>
      </c>
      <c r="J203" s="108">
        <f t="shared" si="14"/>
        <v>0</v>
      </c>
      <c r="K203" s="3" t="s">
        <v>915</v>
      </c>
    </row>
    <row r="204" spans="1:12" s="4" customFormat="1" ht="15" customHeight="1">
      <c r="B204" s="499"/>
      <c r="C204" s="160"/>
      <c r="D204" s="213"/>
      <c r="E204" s="218" t="s">
        <v>145</v>
      </c>
      <c r="F204" s="111"/>
      <c r="G204" s="110" t="s">
        <v>897</v>
      </c>
      <c r="H204" s="1213">
        <v>0.45500000000000002</v>
      </c>
      <c r="I204" s="109" t="s">
        <v>900</v>
      </c>
      <c r="J204" s="108">
        <f t="shared" si="14"/>
        <v>0</v>
      </c>
      <c r="K204" s="3" t="s">
        <v>916</v>
      </c>
    </row>
    <row r="205" spans="1:12" s="4" customFormat="1" ht="15" customHeight="1">
      <c r="B205" s="498">
        <v>9</v>
      </c>
      <c r="C205" s="116" t="s">
        <v>961</v>
      </c>
      <c r="D205" s="262" t="s">
        <v>698</v>
      </c>
      <c r="E205" s="218" t="s">
        <v>146</v>
      </c>
      <c r="F205" s="111"/>
      <c r="G205" s="110" t="s">
        <v>120</v>
      </c>
      <c r="H205" s="1213">
        <v>0.48</v>
      </c>
      <c r="I205" s="109" t="s">
        <v>122</v>
      </c>
      <c r="J205" s="108">
        <f t="shared" ref="J205:J212" si="15">ROUND(F205*H205,0)</f>
        <v>0</v>
      </c>
      <c r="K205" s="3" t="s">
        <v>1025</v>
      </c>
    </row>
    <row r="206" spans="1:12" s="4" customFormat="1" ht="15" customHeight="1">
      <c r="B206" s="499"/>
      <c r="C206" s="160"/>
      <c r="D206" s="213"/>
      <c r="E206" s="218" t="s">
        <v>145</v>
      </c>
      <c r="F206" s="111"/>
      <c r="G206" s="110" t="s">
        <v>120</v>
      </c>
      <c r="H206" s="1213">
        <v>0.47799999999999998</v>
      </c>
      <c r="I206" s="109" t="s">
        <v>122</v>
      </c>
      <c r="J206" s="108">
        <f t="shared" si="15"/>
        <v>0</v>
      </c>
      <c r="K206" s="3" t="s">
        <v>1026</v>
      </c>
    </row>
    <row r="207" spans="1:12" s="4" customFormat="1" ht="15" customHeight="1">
      <c r="B207" s="498">
        <v>10</v>
      </c>
      <c r="C207" s="116" t="s">
        <v>1051</v>
      </c>
      <c r="D207" s="262" t="s">
        <v>698</v>
      </c>
      <c r="E207" s="218" t="s">
        <v>146</v>
      </c>
      <c r="F207" s="111"/>
      <c r="G207" s="110" t="s">
        <v>120</v>
      </c>
      <c r="H207" s="1213">
        <v>0.5</v>
      </c>
      <c r="I207" s="109" t="s">
        <v>122</v>
      </c>
      <c r="J207" s="108">
        <f t="shared" si="15"/>
        <v>0</v>
      </c>
      <c r="K207" s="3" t="s">
        <v>1092</v>
      </c>
    </row>
    <row r="208" spans="1:12" s="4" customFormat="1" ht="15" customHeight="1">
      <c r="B208" s="499"/>
      <c r="C208" s="160"/>
      <c r="D208" s="213"/>
      <c r="E208" s="218" t="s">
        <v>145</v>
      </c>
      <c r="F208" s="111"/>
      <c r="G208" s="110" t="s">
        <v>120</v>
      </c>
      <c r="H208" s="1213">
        <v>0.5</v>
      </c>
      <c r="I208" s="109" t="s">
        <v>122</v>
      </c>
      <c r="J208" s="108">
        <f t="shared" si="15"/>
        <v>0</v>
      </c>
      <c r="K208" s="3" t="s">
        <v>1093</v>
      </c>
    </row>
    <row r="209" spans="1:12" s="4" customFormat="1" ht="15" customHeight="1">
      <c r="B209" s="668">
        <v>11</v>
      </c>
      <c r="C209" s="116" t="s">
        <v>1100</v>
      </c>
      <c r="D209" s="262" t="s">
        <v>698</v>
      </c>
      <c r="E209" s="218" t="s">
        <v>146</v>
      </c>
      <c r="F209" s="111"/>
      <c r="G209" s="666" t="s">
        <v>120</v>
      </c>
      <c r="H209" s="1213">
        <v>0.5</v>
      </c>
      <c r="I209" s="667" t="s">
        <v>122</v>
      </c>
      <c r="J209" s="108">
        <f t="shared" ref="J209:J210" si="16">ROUND(F209*H209,0)</f>
        <v>0</v>
      </c>
      <c r="K209" s="3" t="s">
        <v>1254</v>
      </c>
    </row>
    <row r="210" spans="1:12" s="4" customFormat="1" ht="15" customHeight="1">
      <c r="B210" s="670"/>
      <c r="C210" s="160"/>
      <c r="D210" s="213"/>
      <c r="E210" s="218" t="s">
        <v>145</v>
      </c>
      <c r="F210" s="111"/>
      <c r="G210" s="666" t="s">
        <v>120</v>
      </c>
      <c r="H210" s="1213">
        <v>0.5</v>
      </c>
      <c r="I210" s="667" t="s">
        <v>122</v>
      </c>
      <c r="J210" s="108">
        <f t="shared" si="16"/>
        <v>0</v>
      </c>
      <c r="K210" s="3" t="s">
        <v>1255</v>
      </c>
    </row>
    <row r="211" spans="1:12" s="4" customFormat="1" ht="15" customHeight="1">
      <c r="B211" s="498">
        <v>12</v>
      </c>
      <c r="C211" s="116" t="s">
        <v>1330</v>
      </c>
      <c r="D211" s="262" t="s">
        <v>698</v>
      </c>
      <c r="E211" s="218" t="s">
        <v>146</v>
      </c>
      <c r="F211" s="111"/>
      <c r="G211" s="110" t="s">
        <v>120</v>
      </c>
      <c r="H211" s="1213">
        <v>0.5</v>
      </c>
      <c r="I211" s="109" t="s">
        <v>122</v>
      </c>
      <c r="J211" s="108">
        <f t="shared" si="15"/>
        <v>0</v>
      </c>
      <c r="K211" s="3" t="s">
        <v>1530</v>
      </c>
    </row>
    <row r="212" spans="1:12" s="4" customFormat="1" ht="15" customHeight="1">
      <c r="B212" s="499"/>
      <c r="C212" s="160"/>
      <c r="D212" s="213"/>
      <c r="E212" s="218" t="s">
        <v>145</v>
      </c>
      <c r="F212" s="111"/>
      <c r="G212" s="110" t="s">
        <v>120</v>
      </c>
      <c r="H212" s="1213">
        <v>0.5</v>
      </c>
      <c r="I212" s="109" t="s">
        <v>122</v>
      </c>
      <c r="J212" s="108">
        <f t="shared" si="15"/>
        <v>0</v>
      </c>
      <c r="K212" s="3" t="s">
        <v>1531</v>
      </c>
    </row>
    <row r="213" spans="1:12" s="4" customFormat="1" ht="15" customHeight="1">
      <c r="B213" s="1205">
        <v>13</v>
      </c>
      <c r="C213" s="116" t="s">
        <v>1672</v>
      </c>
      <c r="D213" s="262" t="s">
        <v>698</v>
      </c>
      <c r="E213" s="218" t="s">
        <v>146</v>
      </c>
      <c r="F213" s="111"/>
      <c r="G213" s="798" t="s">
        <v>120</v>
      </c>
      <c r="H213" s="1213">
        <v>0.5</v>
      </c>
      <c r="I213" s="667" t="s">
        <v>122</v>
      </c>
      <c r="J213" s="108">
        <f t="shared" ref="J213:J214" si="17">ROUND(F213*H213,0)</f>
        <v>0</v>
      </c>
      <c r="K213" s="3" t="s">
        <v>2626</v>
      </c>
    </row>
    <row r="214" spans="1:12" s="4" customFormat="1" ht="15" customHeight="1" thickBot="1">
      <c r="B214" s="1203"/>
      <c r="C214" s="160"/>
      <c r="D214" s="213"/>
      <c r="E214" s="218" t="s">
        <v>145</v>
      </c>
      <c r="F214" s="111"/>
      <c r="G214" s="798" t="s">
        <v>120</v>
      </c>
      <c r="H214" s="1213">
        <v>0.5</v>
      </c>
      <c r="I214" s="667" t="s">
        <v>122</v>
      </c>
      <c r="J214" s="108">
        <f t="shared" si="17"/>
        <v>0</v>
      </c>
      <c r="K214" s="3" t="s">
        <v>2627</v>
      </c>
    </row>
    <row r="215" spans="1:12" s="4" customFormat="1" ht="15" customHeight="1">
      <c r="B215" s="106"/>
      <c r="C215" s="107"/>
      <c r="D215" s="106"/>
      <c r="E215" s="106"/>
      <c r="F215" s="93"/>
      <c r="G215" s="94"/>
      <c r="H215" s="1332" t="s">
        <v>2557</v>
      </c>
      <c r="I215" s="1333"/>
      <c r="J215" s="90"/>
      <c r="K215" s="3"/>
    </row>
    <row r="216" spans="1:12" s="4" customFormat="1" ht="15" customHeight="1" thickBot="1">
      <c r="B216" s="3"/>
      <c r="C216" s="3"/>
      <c r="D216" s="3"/>
      <c r="E216" s="3"/>
      <c r="F216" s="92"/>
      <c r="G216" s="3"/>
      <c r="H216" s="1361" t="s">
        <v>121</v>
      </c>
      <c r="I216" s="1362"/>
      <c r="J216" s="89">
        <f>SUM(J189:J214)</f>
        <v>0</v>
      </c>
      <c r="K216" s="152" t="s">
        <v>917</v>
      </c>
      <c r="L216" s="4" t="s">
        <v>897</v>
      </c>
    </row>
    <row r="217" spans="1:12" s="4" customFormat="1" ht="15" customHeight="1">
      <c r="B217" s="3"/>
      <c r="C217" s="3"/>
      <c r="D217" s="3"/>
      <c r="E217" s="3"/>
      <c r="F217" s="92"/>
      <c r="G217" s="91"/>
      <c r="H217" s="94"/>
      <c r="I217" s="94"/>
      <c r="J217" s="93"/>
      <c r="K217" s="3"/>
    </row>
    <row r="218" spans="1:12" s="4" customFormat="1" ht="15" customHeight="1">
      <c r="A218" s="444" t="s">
        <v>918</v>
      </c>
      <c r="B218" s="4" t="s">
        <v>499</v>
      </c>
      <c r="C218" s="2"/>
      <c r="D218" s="2"/>
      <c r="E218" s="2"/>
      <c r="F218" s="88"/>
      <c r="G218" s="2"/>
      <c r="H218" s="2"/>
      <c r="I218" s="2"/>
      <c r="J218" s="88"/>
      <c r="K218" s="2"/>
      <c r="L218" s="2"/>
    </row>
    <row r="219" spans="1:12" s="4" customFormat="1" ht="15" customHeight="1">
      <c r="A219" s="436"/>
      <c r="B219" s="4" t="s">
        <v>697</v>
      </c>
      <c r="C219" s="2"/>
      <c r="D219" s="2"/>
      <c r="E219" s="2"/>
      <c r="F219" s="88"/>
      <c r="G219" s="2"/>
      <c r="H219" s="2"/>
      <c r="I219" s="2"/>
      <c r="J219" s="88"/>
      <c r="K219" s="2"/>
      <c r="L219" s="2"/>
    </row>
    <row r="220" spans="1:12" s="4" customFormat="1" ht="15" customHeight="1">
      <c r="A220" s="104"/>
      <c r="B220" s="2"/>
      <c r="C220" s="2"/>
      <c r="D220" s="2"/>
      <c r="E220" s="2"/>
      <c r="F220" s="88"/>
      <c r="G220" s="2"/>
      <c r="H220" s="2"/>
      <c r="I220" s="2"/>
      <c r="J220" s="88"/>
      <c r="K220" s="2"/>
      <c r="L220" s="2"/>
    </row>
    <row r="221" spans="1:12" s="4" customFormat="1" ht="15" customHeight="1">
      <c r="A221" s="104"/>
      <c r="B221" s="1356" t="s">
        <v>170</v>
      </c>
      <c r="C221" s="1357"/>
      <c r="D221" s="1356" t="s">
        <v>142</v>
      </c>
      <c r="E221" s="1357"/>
      <c r="F221" s="125" t="s">
        <v>187</v>
      </c>
      <c r="G221" s="109"/>
      <c r="H221" s="109" t="s">
        <v>140</v>
      </c>
      <c r="I221" s="109"/>
      <c r="J221" s="125" t="s">
        <v>91</v>
      </c>
      <c r="K221" s="3"/>
      <c r="L221" s="2"/>
    </row>
    <row r="222" spans="1:12" s="4" customFormat="1" ht="15" customHeight="1">
      <c r="A222" s="104"/>
      <c r="B222" s="497"/>
      <c r="C222" s="123"/>
      <c r="D222" s="493"/>
      <c r="E222" s="494"/>
      <c r="F222" s="501"/>
      <c r="G222" s="495"/>
      <c r="H222" s="495"/>
      <c r="I222" s="495"/>
      <c r="J222" s="437" t="s">
        <v>899</v>
      </c>
      <c r="K222" s="3"/>
      <c r="L222" s="2"/>
    </row>
    <row r="223" spans="1:12" s="4" customFormat="1" ht="15" customHeight="1">
      <c r="B223" s="498">
        <v>1</v>
      </c>
      <c r="C223" s="116" t="s">
        <v>123</v>
      </c>
      <c r="D223" s="262" t="s">
        <v>699</v>
      </c>
      <c r="E223" s="218" t="s">
        <v>146</v>
      </c>
      <c r="F223" s="111"/>
      <c r="G223" s="110" t="s">
        <v>897</v>
      </c>
      <c r="H223" s="1213">
        <v>0.503</v>
      </c>
      <c r="I223" s="109" t="s">
        <v>900</v>
      </c>
      <c r="J223" s="108">
        <f t="shared" ref="J223:J232" si="18">ROUND(F223*H223,0)</f>
        <v>0</v>
      </c>
      <c r="K223" s="3" t="s">
        <v>901</v>
      </c>
    </row>
    <row r="224" spans="1:12" s="4" customFormat="1" ht="15" customHeight="1">
      <c r="B224" s="499"/>
      <c r="C224" s="160"/>
      <c r="D224" s="213"/>
      <c r="E224" s="218" t="s">
        <v>145</v>
      </c>
      <c r="F224" s="111"/>
      <c r="G224" s="110" t="s">
        <v>897</v>
      </c>
      <c r="H224" s="1213">
        <v>0.45800000000000002</v>
      </c>
      <c r="I224" s="109" t="s">
        <v>900</v>
      </c>
      <c r="J224" s="108">
        <f t="shared" si="18"/>
        <v>0</v>
      </c>
      <c r="K224" s="3" t="s">
        <v>902</v>
      </c>
    </row>
    <row r="225" spans="1:12" ht="15" customHeight="1">
      <c r="A225" s="4"/>
      <c r="B225" s="498">
        <v>2</v>
      </c>
      <c r="C225" s="116" t="s">
        <v>498</v>
      </c>
      <c r="D225" s="262" t="s">
        <v>699</v>
      </c>
      <c r="E225" s="218" t="s">
        <v>146</v>
      </c>
      <c r="F225" s="111"/>
      <c r="G225" s="110" t="s">
        <v>897</v>
      </c>
      <c r="H225" s="1213">
        <v>0.53200000000000003</v>
      </c>
      <c r="I225" s="109" t="s">
        <v>900</v>
      </c>
      <c r="J225" s="108">
        <f t="shared" si="18"/>
        <v>0</v>
      </c>
      <c r="K225" s="3" t="s">
        <v>903</v>
      </c>
      <c r="L225" s="4"/>
    </row>
    <row r="226" spans="1:12" ht="15" customHeight="1">
      <c r="A226" s="4"/>
      <c r="B226" s="499"/>
      <c r="C226" s="160"/>
      <c r="D226" s="213"/>
      <c r="E226" s="218" t="s">
        <v>145</v>
      </c>
      <c r="F226" s="111"/>
      <c r="G226" s="110" t="s">
        <v>897</v>
      </c>
      <c r="H226" s="1213">
        <v>0.497</v>
      </c>
      <c r="I226" s="109" t="s">
        <v>900</v>
      </c>
      <c r="J226" s="108">
        <f t="shared" si="18"/>
        <v>0</v>
      </c>
      <c r="K226" s="3" t="s">
        <v>904</v>
      </c>
      <c r="L226" s="4"/>
    </row>
    <row r="227" spans="1:12" ht="15" customHeight="1">
      <c r="A227" s="4"/>
      <c r="B227" s="498">
        <v>3</v>
      </c>
      <c r="C227" s="116" t="s">
        <v>535</v>
      </c>
      <c r="D227" s="262" t="s">
        <v>699</v>
      </c>
      <c r="E227" s="218" t="s">
        <v>146</v>
      </c>
      <c r="F227" s="111"/>
      <c r="G227" s="110" t="s">
        <v>897</v>
      </c>
      <c r="H227" s="1213">
        <v>0.55900000000000005</v>
      </c>
      <c r="I227" s="109" t="s">
        <v>900</v>
      </c>
      <c r="J227" s="108">
        <f t="shared" si="18"/>
        <v>0</v>
      </c>
      <c r="K227" s="3" t="s">
        <v>905</v>
      </c>
      <c r="L227" s="4"/>
    </row>
    <row r="228" spans="1:12" ht="15" customHeight="1">
      <c r="A228" s="4"/>
      <c r="B228" s="499"/>
      <c r="C228" s="160"/>
      <c r="D228" s="213"/>
      <c r="E228" s="218" t="s">
        <v>145</v>
      </c>
      <c r="F228" s="111"/>
      <c r="G228" s="110" t="s">
        <v>897</v>
      </c>
      <c r="H228" s="1213">
        <v>0.53</v>
      </c>
      <c r="I228" s="109" t="s">
        <v>900</v>
      </c>
      <c r="J228" s="108">
        <f t="shared" si="18"/>
        <v>0</v>
      </c>
      <c r="K228" s="3" t="s">
        <v>906</v>
      </c>
      <c r="L228" s="4"/>
    </row>
    <row r="229" spans="1:12" ht="15" customHeight="1">
      <c r="A229" s="4"/>
      <c r="B229" s="498">
        <v>4</v>
      </c>
      <c r="C229" s="116" t="s">
        <v>653</v>
      </c>
      <c r="D229" s="262" t="s">
        <v>699</v>
      </c>
      <c r="E229" s="218" t="s">
        <v>146</v>
      </c>
      <c r="F229" s="111"/>
      <c r="G229" s="110" t="s">
        <v>897</v>
      </c>
      <c r="H229" s="1213">
        <v>0.58599999999999997</v>
      </c>
      <c r="I229" s="109" t="s">
        <v>900</v>
      </c>
      <c r="J229" s="108">
        <f>ROUND(F229*H229,0)</f>
        <v>0</v>
      </c>
      <c r="K229" s="3" t="s">
        <v>907</v>
      </c>
      <c r="L229" s="4"/>
    </row>
    <row r="230" spans="1:12" ht="15" customHeight="1">
      <c r="A230" s="4"/>
      <c r="B230" s="499"/>
      <c r="C230" s="160"/>
      <c r="D230" s="213"/>
      <c r="E230" s="218" t="s">
        <v>145</v>
      </c>
      <c r="F230" s="111"/>
      <c r="G230" s="110" t="s">
        <v>897</v>
      </c>
      <c r="H230" s="1057">
        <v>0.56299999999999994</v>
      </c>
      <c r="I230" s="110" t="s">
        <v>900</v>
      </c>
      <c r="J230" s="115">
        <f>ROUND(F230*H230,0)</f>
        <v>0</v>
      </c>
      <c r="K230" s="3" t="s">
        <v>908</v>
      </c>
      <c r="L230" s="4"/>
    </row>
    <row r="231" spans="1:12" ht="15" customHeight="1">
      <c r="A231" s="4"/>
      <c r="B231" s="498">
        <v>5</v>
      </c>
      <c r="C231" s="116" t="s">
        <v>784</v>
      </c>
      <c r="D231" s="262" t="s">
        <v>699</v>
      </c>
      <c r="E231" s="218" t="s">
        <v>146</v>
      </c>
      <c r="F231" s="111"/>
      <c r="G231" s="110" t="s">
        <v>897</v>
      </c>
      <c r="H231" s="1213">
        <v>0.61499999999999999</v>
      </c>
      <c r="I231" s="109" t="s">
        <v>900</v>
      </c>
      <c r="J231" s="108">
        <f t="shared" si="18"/>
        <v>0</v>
      </c>
      <c r="K231" s="3" t="s">
        <v>909</v>
      </c>
      <c r="L231" s="4"/>
    </row>
    <row r="232" spans="1:12" ht="15" customHeight="1">
      <c r="A232" s="4"/>
      <c r="B232" s="499"/>
      <c r="C232" s="160"/>
      <c r="D232" s="213"/>
      <c r="E232" s="218" t="s">
        <v>145</v>
      </c>
      <c r="F232" s="111"/>
      <c r="G232" s="110" t="s">
        <v>897</v>
      </c>
      <c r="H232" s="1213">
        <v>0.60399999999999998</v>
      </c>
      <c r="I232" s="109" t="s">
        <v>900</v>
      </c>
      <c r="J232" s="108">
        <f t="shared" si="18"/>
        <v>0</v>
      </c>
      <c r="K232" s="3" t="s">
        <v>910</v>
      </c>
      <c r="L232" s="4"/>
    </row>
    <row r="233" spans="1:12" ht="15" customHeight="1">
      <c r="A233" s="4"/>
      <c r="B233" s="498">
        <v>6</v>
      </c>
      <c r="C233" s="116" t="s">
        <v>833</v>
      </c>
      <c r="D233" s="262" t="s">
        <v>699</v>
      </c>
      <c r="E233" s="218" t="s">
        <v>146</v>
      </c>
      <c r="F233" s="111"/>
      <c r="G233" s="110" t="s">
        <v>897</v>
      </c>
      <c r="H233" s="1213">
        <v>0.64400000000000002</v>
      </c>
      <c r="I233" s="109" t="s">
        <v>900</v>
      </c>
      <c r="J233" s="108">
        <f t="shared" ref="J233:J240" si="19">ROUND(F233*H233,0)</f>
        <v>0</v>
      </c>
      <c r="K233" s="3" t="s">
        <v>911</v>
      </c>
      <c r="L233" s="4"/>
    </row>
    <row r="234" spans="1:12" ht="15" customHeight="1">
      <c r="A234" s="4"/>
      <c r="B234" s="499"/>
      <c r="C234" s="160"/>
      <c r="D234" s="213"/>
      <c r="E234" s="218" t="s">
        <v>145</v>
      </c>
      <c r="F234" s="111"/>
      <c r="G234" s="110" t="s">
        <v>897</v>
      </c>
      <c r="H234" s="1213">
        <v>0.63700000000000001</v>
      </c>
      <c r="I234" s="109" t="s">
        <v>900</v>
      </c>
      <c r="J234" s="108">
        <f t="shared" si="19"/>
        <v>0</v>
      </c>
      <c r="K234" s="3" t="s">
        <v>912</v>
      </c>
      <c r="L234" s="4"/>
    </row>
    <row r="235" spans="1:12" ht="15" customHeight="1">
      <c r="A235" s="4"/>
      <c r="B235" s="498">
        <v>7</v>
      </c>
      <c r="C235" s="116" t="s">
        <v>961</v>
      </c>
      <c r="D235" s="262" t="s">
        <v>699</v>
      </c>
      <c r="E235" s="218" t="s">
        <v>146</v>
      </c>
      <c r="F235" s="111"/>
      <c r="G235" s="110" t="s">
        <v>120</v>
      </c>
      <c r="H235" s="1213">
        <v>0.67100000000000004</v>
      </c>
      <c r="I235" s="109" t="s">
        <v>122</v>
      </c>
      <c r="J235" s="108">
        <f t="shared" si="19"/>
        <v>0</v>
      </c>
      <c r="K235" s="3" t="s">
        <v>1027</v>
      </c>
      <c r="L235" s="4"/>
    </row>
    <row r="236" spans="1:12" ht="15" customHeight="1">
      <c r="A236" s="4"/>
      <c r="B236" s="499"/>
      <c r="C236" s="160"/>
      <c r="D236" s="213"/>
      <c r="E236" s="218" t="s">
        <v>145</v>
      </c>
      <c r="F236" s="111"/>
      <c r="G236" s="110" t="s">
        <v>120</v>
      </c>
      <c r="H236" s="1213">
        <v>0.66900000000000004</v>
      </c>
      <c r="I236" s="109" t="s">
        <v>122</v>
      </c>
      <c r="J236" s="108">
        <f t="shared" si="19"/>
        <v>0</v>
      </c>
      <c r="K236" s="3" t="s">
        <v>1028</v>
      </c>
      <c r="L236" s="4"/>
    </row>
    <row r="237" spans="1:12" ht="15" customHeight="1">
      <c r="A237" s="4"/>
      <c r="B237" s="498">
        <v>8</v>
      </c>
      <c r="C237" s="116" t="s">
        <v>1051</v>
      </c>
      <c r="D237" s="262" t="s">
        <v>699</v>
      </c>
      <c r="E237" s="218" t="s">
        <v>146</v>
      </c>
      <c r="F237" s="111"/>
      <c r="G237" s="110" t="s">
        <v>120</v>
      </c>
      <c r="H237" s="1213">
        <v>0.7</v>
      </c>
      <c r="I237" s="109" t="s">
        <v>122</v>
      </c>
      <c r="J237" s="108">
        <f t="shared" si="19"/>
        <v>0</v>
      </c>
      <c r="K237" s="3" t="s">
        <v>1094</v>
      </c>
      <c r="L237" s="4"/>
    </row>
    <row r="238" spans="1:12" ht="15" customHeight="1">
      <c r="A238" s="4"/>
      <c r="B238" s="499"/>
      <c r="C238" s="160"/>
      <c r="D238" s="213"/>
      <c r="E238" s="218" t="s">
        <v>145</v>
      </c>
      <c r="F238" s="111"/>
      <c r="G238" s="110" t="s">
        <v>120</v>
      </c>
      <c r="H238" s="1213">
        <v>0.7</v>
      </c>
      <c r="I238" s="109" t="s">
        <v>122</v>
      </c>
      <c r="J238" s="108">
        <f t="shared" si="19"/>
        <v>0</v>
      </c>
      <c r="K238" s="3" t="s">
        <v>1095</v>
      </c>
      <c r="L238" s="4"/>
    </row>
    <row r="239" spans="1:12" ht="15" customHeight="1">
      <c r="A239" s="4"/>
      <c r="B239" s="668">
        <v>9</v>
      </c>
      <c r="C239" s="116" t="s">
        <v>1100</v>
      </c>
      <c r="D239" s="262" t="s">
        <v>699</v>
      </c>
      <c r="E239" s="218" t="s">
        <v>146</v>
      </c>
      <c r="F239" s="111"/>
      <c r="G239" s="666" t="s">
        <v>120</v>
      </c>
      <c r="H239" s="1213">
        <v>0.7</v>
      </c>
      <c r="I239" s="667" t="s">
        <v>122</v>
      </c>
      <c r="J239" s="108">
        <f t="shared" si="19"/>
        <v>0</v>
      </c>
      <c r="K239" s="3" t="s">
        <v>597</v>
      </c>
      <c r="L239" s="4"/>
    </row>
    <row r="240" spans="1:12" ht="15" customHeight="1">
      <c r="A240" s="4"/>
      <c r="B240" s="670"/>
      <c r="C240" s="160"/>
      <c r="D240" s="213"/>
      <c r="E240" s="218" t="s">
        <v>145</v>
      </c>
      <c r="F240" s="111"/>
      <c r="G240" s="666" t="s">
        <v>120</v>
      </c>
      <c r="H240" s="1213">
        <v>0.7</v>
      </c>
      <c r="I240" s="667" t="s">
        <v>122</v>
      </c>
      <c r="J240" s="108">
        <f t="shared" si="19"/>
        <v>0</v>
      </c>
      <c r="K240" s="3" t="s">
        <v>596</v>
      </c>
      <c r="L240" s="4"/>
    </row>
    <row r="241" spans="1:12" ht="15" customHeight="1">
      <c r="A241" s="4"/>
      <c r="B241" s="498">
        <v>10</v>
      </c>
      <c r="C241" s="116" t="s">
        <v>1330</v>
      </c>
      <c r="D241" s="262" t="s">
        <v>699</v>
      </c>
      <c r="E241" s="218" t="s">
        <v>146</v>
      </c>
      <c r="F241" s="111"/>
      <c r="G241" s="110" t="s">
        <v>120</v>
      </c>
      <c r="H241" s="1213">
        <v>0.7</v>
      </c>
      <c r="I241" s="109" t="s">
        <v>122</v>
      </c>
      <c r="J241" s="108">
        <f t="shared" ref="J241:J242" si="20">ROUND(F241*H241,0)</f>
        <v>0</v>
      </c>
      <c r="K241" s="3" t="s">
        <v>595</v>
      </c>
      <c r="L241" s="4"/>
    </row>
    <row r="242" spans="1:12" ht="15" customHeight="1">
      <c r="A242" s="4"/>
      <c r="B242" s="499"/>
      <c r="C242" s="160"/>
      <c r="D242" s="213"/>
      <c r="E242" s="218" t="s">
        <v>145</v>
      </c>
      <c r="F242" s="111"/>
      <c r="G242" s="110" t="s">
        <v>120</v>
      </c>
      <c r="H242" s="1213">
        <v>0.7</v>
      </c>
      <c r="I242" s="109" t="s">
        <v>122</v>
      </c>
      <c r="J242" s="108">
        <f t="shared" si="20"/>
        <v>0</v>
      </c>
      <c r="K242" s="3" t="s">
        <v>1532</v>
      </c>
      <c r="L242" s="4"/>
    </row>
    <row r="243" spans="1:12" ht="15" customHeight="1">
      <c r="A243" s="4"/>
      <c r="B243" s="1205">
        <v>11</v>
      </c>
      <c r="C243" s="116" t="s">
        <v>1672</v>
      </c>
      <c r="D243" s="262" t="s">
        <v>699</v>
      </c>
      <c r="E243" s="218" t="s">
        <v>146</v>
      </c>
      <c r="F243" s="111"/>
      <c r="G243" s="798" t="s">
        <v>120</v>
      </c>
      <c r="H243" s="1213">
        <v>0.7</v>
      </c>
      <c r="I243" s="667" t="s">
        <v>122</v>
      </c>
      <c r="J243" s="108">
        <f t="shared" ref="J243:J244" si="21">ROUND(F243*H243,0)</f>
        <v>0</v>
      </c>
      <c r="K243" s="3" t="s">
        <v>593</v>
      </c>
      <c r="L243" s="4"/>
    </row>
    <row r="244" spans="1:12" ht="15" customHeight="1" thickBot="1">
      <c r="A244" s="4"/>
      <c r="B244" s="1203"/>
      <c r="C244" s="160"/>
      <c r="D244" s="213"/>
      <c r="E244" s="218" t="s">
        <v>145</v>
      </c>
      <c r="F244" s="111"/>
      <c r="G244" s="798" t="s">
        <v>120</v>
      </c>
      <c r="H244" s="1213">
        <v>0.7</v>
      </c>
      <c r="I244" s="667" t="s">
        <v>122</v>
      </c>
      <c r="J244" s="108">
        <f t="shared" si="21"/>
        <v>0</v>
      </c>
      <c r="K244" s="3" t="s">
        <v>592</v>
      </c>
      <c r="L244" s="4"/>
    </row>
    <row r="245" spans="1:12" ht="15" customHeight="1">
      <c r="A245" s="4"/>
      <c r="B245" s="106"/>
      <c r="C245" s="107"/>
      <c r="D245" s="106"/>
      <c r="E245" s="106"/>
      <c r="F245" s="93"/>
      <c r="G245" s="94"/>
      <c r="H245" s="1332" t="s">
        <v>2628</v>
      </c>
      <c r="I245" s="1333"/>
      <c r="J245" s="90"/>
      <c r="K245" s="3"/>
      <c r="L245" s="4"/>
    </row>
    <row r="246" spans="1:12" ht="15" customHeight="1" thickBot="1">
      <c r="A246" s="4"/>
      <c r="B246" s="3"/>
      <c r="C246" s="3"/>
      <c r="D246" s="3"/>
      <c r="E246" s="3"/>
      <c r="F246" s="92"/>
      <c r="G246" s="3"/>
      <c r="H246" s="1361" t="s">
        <v>121</v>
      </c>
      <c r="I246" s="1362"/>
      <c r="J246" s="89">
        <f>SUM(J223:J244)</f>
        <v>0</v>
      </c>
      <c r="K246" s="152" t="s">
        <v>919</v>
      </c>
      <c r="L246" s="4" t="s">
        <v>897</v>
      </c>
    </row>
    <row r="247" spans="1:12" ht="15" customHeight="1">
      <c r="K247" s="3"/>
    </row>
    <row r="248" spans="1:12" s="4" customFormat="1" ht="15" customHeight="1">
      <c r="A248" s="444" t="s">
        <v>1402</v>
      </c>
      <c r="B248" s="4" t="s">
        <v>1405</v>
      </c>
      <c r="C248" s="2"/>
      <c r="D248" s="2"/>
      <c r="E248" s="2"/>
      <c r="F248" s="88"/>
      <c r="G248" s="2"/>
      <c r="H248" s="2"/>
      <c r="I248" s="2"/>
      <c r="J248" s="88"/>
      <c r="K248" s="2"/>
      <c r="L248" s="2"/>
    </row>
    <row r="249" spans="1:12" s="4" customFormat="1" ht="15" customHeight="1">
      <c r="A249" s="436"/>
      <c r="B249" s="4" t="s">
        <v>1404</v>
      </c>
      <c r="C249" s="2"/>
      <c r="D249" s="2"/>
      <c r="E249" s="2"/>
      <c r="F249" s="88"/>
      <c r="G249" s="2"/>
      <c r="H249" s="2"/>
      <c r="I249" s="2"/>
      <c r="J249" s="88"/>
      <c r="K249" s="2"/>
      <c r="L249" s="2"/>
    </row>
    <row r="250" spans="1:12" s="4" customFormat="1" ht="15" customHeight="1">
      <c r="A250" s="104"/>
      <c r="B250" s="2"/>
      <c r="C250" s="2"/>
      <c r="D250" s="2"/>
      <c r="E250" s="2"/>
      <c r="F250" s="88"/>
      <c r="G250" s="2"/>
      <c r="H250" s="2"/>
      <c r="I250" s="2"/>
      <c r="J250" s="88"/>
      <c r="K250" s="2"/>
      <c r="L250" s="2"/>
    </row>
    <row r="251" spans="1:12" s="4" customFormat="1" ht="15" customHeight="1">
      <c r="A251" s="104"/>
      <c r="B251" s="1356" t="s">
        <v>170</v>
      </c>
      <c r="C251" s="1357"/>
      <c r="D251" s="1356" t="s">
        <v>142</v>
      </c>
      <c r="E251" s="1357"/>
      <c r="F251" s="125" t="s">
        <v>187</v>
      </c>
      <c r="G251" s="109"/>
      <c r="H251" s="109" t="s">
        <v>140</v>
      </c>
      <c r="I251" s="109"/>
      <c r="J251" s="125" t="s">
        <v>91</v>
      </c>
      <c r="K251" s="3"/>
      <c r="L251" s="2"/>
    </row>
    <row r="252" spans="1:12" s="4" customFormat="1" ht="15" customHeight="1">
      <c r="A252" s="104"/>
      <c r="B252" s="497"/>
      <c r="C252" s="123"/>
      <c r="D252" s="493"/>
      <c r="E252" s="494"/>
      <c r="F252" s="501"/>
      <c r="G252" s="495"/>
      <c r="H252" s="495"/>
      <c r="I252" s="495"/>
      <c r="J252" s="437" t="s">
        <v>139</v>
      </c>
      <c r="K252" s="3"/>
      <c r="L252" s="2"/>
    </row>
    <row r="253" spans="1:12" s="4" customFormat="1" ht="15" customHeight="1">
      <c r="B253" s="668">
        <v>1</v>
      </c>
      <c r="C253" s="116" t="s">
        <v>1100</v>
      </c>
      <c r="D253" s="262" t="s">
        <v>1403</v>
      </c>
      <c r="E253" s="218" t="s">
        <v>146</v>
      </c>
      <c r="F253" s="111"/>
      <c r="G253" s="666" t="s">
        <v>120</v>
      </c>
      <c r="H253" s="193">
        <v>0.7</v>
      </c>
      <c r="I253" s="667" t="s">
        <v>122</v>
      </c>
      <c r="J253" s="108">
        <f t="shared" ref="J253:J254" si="22">ROUND(F253*H253,0)</f>
        <v>0</v>
      </c>
      <c r="K253" s="3" t="s">
        <v>137</v>
      </c>
    </row>
    <row r="254" spans="1:12" s="4" customFormat="1" ht="15" customHeight="1">
      <c r="B254" s="670"/>
      <c r="C254" s="160"/>
      <c r="D254" s="213"/>
      <c r="E254" s="218" t="s">
        <v>145</v>
      </c>
      <c r="F254" s="111"/>
      <c r="G254" s="666" t="s">
        <v>120</v>
      </c>
      <c r="H254" s="193">
        <v>0.7</v>
      </c>
      <c r="I254" s="667" t="s">
        <v>122</v>
      </c>
      <c r="J254" s="108">
        <f t="shared" si="22"/>
        <v>0</v>
      </c>
      <c r="K254" s="3" t="s">
        <v>135</v>
      </c>
    </row>
    <row r="255" spans="1:12" s="4" customFormat="1" ht="15" customHeight="1">
      <c r="B255" s="498">
        <v>2</v>
      </c>
      <c r="C255" s="116" t="s">
        <v>1330</v>
      </c>
      <c r="D255" s="262" t="s">
        <v>1403</v>
      </c>
      <c r="E255" s="218" t="s">
        <v>146</v>
      </c>
      <c r="F255" s="111"/>
      <c r="G255" s="110" t="s">
        <v>120</v>
      </c>
      <c r="H255" s="193">
        <v>0.7</v>
      </c>
      <c r="I255" s="109" t="s">
        <v>122</v>
      </c>
      <c r="J255" s="108">
        <f t="shared" ref="J255:J256" si="23">ROUND(F255*H255,0)</f>
        <v>0</v>
      </c>
      <c r="K255" s="3" t="s">
        <v>133</v>
      </c>
    </row>
    <row r="256" spans="1:12" s="4" customFormat="1" ht="15" customHeight="1" thickBot="1">
      <c r="B256" s="499"/>
      <c r="C256" s="160"/>
      <c r="D256" s="213"/>
      <c r="E256" s="218" t="s">
        <v>145</v>
      </c>
      <c r="F256" s="111"/>
      <c r="G256" s="110" t="s">
        <v>120</v>
      </c>
      <c r="H256" s="193">
        <v>0.7</v>
      </c>
      <c r="I256" s="109" t="s">
        <v>122</v>
      </c>
      <c r="J256" s="108">
        <f t="shared" si="23"/>
        <v>0</v>
      </c>
      <c r="K256" s="3" t="s">
        <v>561</v>
      </c>
    </row>
    <row r="257" spans="1:12" ht="15" customHeight="1">
      <c r="A257" s="4"/>
      <c r="B257" s="106"/>
      <c r="C257" s="107"/>
      <c r="D257" s="106"/>
      <c r="E257" s="106"/>
      <c r="F257" s="93"/>
      <c r="G257" s="94"/>
      <c r="H257" s="1332" t="s">
        <v>2677</v>
      </c>
      <c r="I257" s="1333"/>
      <c r="J257" s="90"/>
      <c r="K257" s="3"/>
      <c r="L257" s="4"/>
    </row>
    <row r="258" spans="1:12" ht="15" customHeight="1" thickBot="1">
      <c r="A258" s="4"/>
      <c r="B258" s="3"/>
      <c r="C258" s="3"/>
      <c r="D258" s="3"/>
      <c r="E258" s="3"/>
      <c r="F258" s="92"/>
      <c r="G258" s="3"/>
      <c r="H258" s="1361" t="s">
        <v>121</v>
      </c>
      <c r="I258" s="1362"/>
      <c r="J258" s="89">
        <f>SUM(J253:J256)</f>
        <v>0</v>
      </c>
      <c r="K258" s="152" t="s">
        <v>575</v>
      </c>
      <c r="L258" s="4" t="s">
        <v>120</v>
      </c>
    </row>
    <row r="259" spans="1:12" ht="15" customHeight="1">
      <c r="K259" s="3"/>
    </row>
    <row r="260" spans="1:12" s="4" customFormat="1" ht="15" customHeight="1">
      <c r="A260" s="444" t="s">
        <v>572</v>
      </c>
      <c r="B260" s="4" t="s">
        <v>1406</v>
      </c>
      <c r="C260" s="2"/>
      <c r="D260" s="2"/>
      <c r="E260" s="2"/>
      <c r="F260" s="88"/>
      <c r="G260" s="2"/>
      <c r="H260" s="2"/>
      <c r="I260" s="2"/>
      <c r="J260" s="88"/>
      <c r="K260" s="2"/>
      <c r="L260" s="2"/>
    </row>
    <row r="261" spans="1:12" s="4" customFormat="1" ht="15" customHeight="1">
      <c r="A261" s="436"/>
      <c r="B261" s="4" t="s">
        <v>1404</v>
      </c>
      <c r="C261" s="2"/>
      <c r="D261" s="2"/>
      <c r="E261" s="2"/>
      <c r="F261" s="88"/>
      <c r="G261" s="2"/>
      <c r="H261" s="2"/>
      <c r="I261" s="2"/>
      <c r="J261" s="88"/>
      <c r="K261" s="2"/>
      <c r="L261" s="2"/>
    </row>
    <row r="262" spans="1:12" s="4" customFormat="1" ht="15" customHeight="1">
      <c r="A262" s="104"/>
      <c r="B262" s="2"/>
      <c r="C262" s="2"/>
      <c r="D262" s="2"/>
      <c r="E262" s="2"/>
      <c r="F262" s="88"/>
      <c r="G262" s="2"/>
      <c r="H262" s="2"/>
      <c r="I262" s="2"/>
      <c r="J262" s="88"/>
      <c r="K262" s="2"/>
      <c r="L262" s="2"/>
    </row>
    <row r="263" spans="1:12" s="4" customFormat="1" ht="15" customHeight="1">
      <c r="A263" s="104"/>
      <c r="B263" s="1356" t="s">
        <v>170</v>
      </c>
      <c r="C263" s="1357"/>
      <c r="D263" s="1356" t="s">
        <v>142</v>
      </c>
      <c r="E263" s="1357"/>
      <c r="F263" s="125" t="s">
        <v>187</v>
      </c>
      <c r="G263" s="109"/>
      <c r="H263" s="109" t="s">
        <v>140</v>
      </c>
      <c r="I263" s="109"/>
      <c r="J263" s="125" t="s">
        <v>91</v>
      </c>
      <c r="K263" s="3"/>
      <c r="L263" s="2"/>
    </row>
    <row r="264" spans="1:12" s="4" customFormat="1" ht="15" customHeight="1">
      <c r="A264" s="104"/>
      <c r="B264" s="497"/>
      <c r="C264" s="123"/>
      <c r="D264" s="493"/>
      <c r="E264" s="494"/>
      <c r="F264" s="501"/>
      <c r="G264" s="495"/>
      <c r="H264" s="495"/>
      <c r="I264" s="495"/>
      <c r="J264" s="437" t="s">
        <v>139</v>
      </c>
      <c r="K264" s="3"/>
      <c r="L264" s="2"/>
    </row>
    <row r="265" spans="1:12" s="4" customFormat="1" ht="15" customHeight="1">
      <c r="B265" s="668">
        <v>1</v>
      </c>
      <c r="C265" s="116" t="s">
        <v>1100</v>
      </c>
      <c r="D265" s="262" t="s">
        <v>1407</v>
      </c>
      <c r="E265" s="218" t="s">
        <v>146</v>
      </c>
      <c r="F265" s="111"/>
      <c r="G265" s="666" t="s">
        <v>120</v>
      </c>
      <c r="H265" s="193">
        <v>0.5</v>
      </c>
      <c r="I265" s="667" t="s">
        <v>122</v>
      </c>
      <c r="J265" s="108">
        <f t="shared" ref="J265:J266" si="24">ROUND(F265*H265,0)</f>
        <v>0</v>
      </c>
      <c r="K265" s="3" t="s">
        <v>137</v>
      </c>
    </row>
    <row r="266" spans="1:12" s="4" customFormat="1" ht="15" customHeight="1">
      <c r="B266" s="670"/>
      <c r="C266" s="160"/>
      <c r="D266" s="213"/>
      <c r="E266" s="218" t="s">
        <v>145</v>
      </c>
      <c r="F266" s="111"/>
      <c r="G266" s="666" t="s">
        <v>120</v>
      </c>
      <c r="H266" s="193">
        <v>0.5</v>
      </c>
      <c r="I266" s="667" t="s">
        <v>122</v>
      </c>
      <c r="J266" s="108">
        <f t="shared" si="24"/>
        <v>0</v>
      </c>
      <c r="K266" s="3" t="s">
        <v>135</v>
      </c>
    </row>
    <row r="267" spans="1:12" s="4" customFormat="1" ht="15" customHeight="1">
      <c r="B267" s="668">
        <v>2</v>
      </c>
      <c r="C267" s="116" t="s">
        <v>1330</v>
      </c>
      <c r="D267" s="262" t="s">
        <v>1407</v>
      </c>
      <c r="E267" s="218" t="s">
        <v>146</v>
      </c>
      <c r="F267" s="111"/>
      <c r="G267" s="110" t="s">
        <v>120</v>
      </c>
      <c r="H267" s="193">
        <v>0.5</v>
      </c>
      <c r="I267" s="109" t="s">
        <v>122</v>
      </c>
      <c r="J267" s="108">
        <f t="shared" ref="J267:J268" si="25">ROUND(F267*H267,0)</f>
        <v>0</v>
      </c>
      <c r="K267" s="3" t="s">
        <v>133</v>
      </c>
    </row>
    <row r="268" spans="1:12" s="4" customFormat="1" ht="15" customHeight="1" thickBot="1">
      <c r="B268" s="499"/>
      <c r="C268" s="160"/>
      <c r="D268" s="213"/>
      <c r="E268" s="218" t="s">
        <v>145</v>
      </c>
      <c r="F268" s="111"/>
      <c r="G268" s="110" t="s">
        <v>120</v>
      </c>
      <c r="H268" s="193">
        <v>0.5</v>
      </c>
      <c r="I268" s="109" t="s">
        <v>122</v>
      </c>
      <c r="J268" s="108">
        <f t="shared" si="25"/>
        <v>0</v>
      </c>
      <c r="K268" s="3" t="s">
        <v>561</v>
      </c>
    </row>
    <row r="269" spans="1:12" ht="15" customHeight="1">
      <c r="A269" s="4"/>
      <c r="B269" s="106"/>
      <c r="C269" s="107"/>
      <c r="D269" s="106"/>
      <c r="E269" s="106"/>
      <c r="F269" s="93"/>
      <c r="G269" s="94"/>
      <c r="H269" s="1332" t="s">
        <v>2677</v>
      </c>
      <c r="I269" s="1333"/>
      <c r="J269" s="90"/>
      <c r="K269" s="3"/>
      <c r="L269" s="4"/>
    </row>
    <row r="270" spans="1:12" ht="15" customHeight="1" thickBot="1">
      <c r="A270" s="4"/>
      <c r="B270" s="3"/>
      <c r="C270" s="3"/>
      <c r="D270" s="3"/>
      <c r="E270" s="3"/>
      <c r="F270" s="92"/>
      <c r="G270" s="3"/>
      <c r="H270" s="1361" t="s">
        <v>121</v>
      </c>
      <c r="I270" s="1362"/>
      <c r="J270" s="89">
        <f>SUM(J265:J268)</f>
        <v>0</v>
      </c>
      <c r="K270" s="152" t="s">
        <v>573</v>
      </c>
      <c r="L270" s="4" t="s">
        <v>120</v>
      </c>
    </row>
    <row r="271" spans="1:12" ht="15" customHeight="1" thickBot="1">
      <c r="K271" s="3"/>
    </row>
    <row r="272" spans="1:12" ht="15" customHeight="1">
      <c r="H272" s="1332" t="s">
        <v>1327</v>
      </c>
      <c r="I272" s="1333"/>
      <c r="J272" s="90"/>
    </row>
    <row r="273" spans="8:11" ht="15" thickBot="1">
      <c r="H273" s="1363" t="s">
        <v>500</v>
      </c>
      <c r="I273" s="1364"/>
      <c r="J273" s="89">
        <f>SUMIF(L7:L270,"*",J7:J270)</f>
        <v>0</v>
      </c>
      <c r="K273" s="3" t="s">
        <v>920</v>
      </c>
    </row>
  </sheetData>
  <mergeCells count="30">
    <mergeCell ref="B24:E25"/>
    <mergeCell ref="B36:C36"/>
    <mergeCell ref="D36:E36"/>
    <mergeCell ref="B19:E21"/>
    <mergeCell ref="B27:E29"/>
    <mergeCell ref="A1:B1"/>
    <mergeCell ref="C1:E1"/>
    <mergeCell ref="I1:K1"/>
    <mergeCell ref="B5:E7"/>
    <mergeCell ref="B12:E14"/>
    <mergeCell ref="H272:I272"/>
    <mergeCell ref="H273:I273"/>
    <mergeCell ref="H181:I181"/>
    <mergeCell ref="H182:I182"/>
    <mergeCell ref="H215:I215"/>
    <mergeCell ref="H216:I216"/>
    <mergeCell ref="H269:I269"/>
    <mergeCell ref="H270:I270"/>
    <mergeCell ref="B221:C221"/>
    <mergeCell ref="D221:E221"/>
    <mergeCell ref="B187:C187"/>
    <mergeCell ref="H245:I245"/>
    <mergeCell ref="H246:I246"/>
    <mergeCell ref="D187:E187"/>
    <mergeCell ref="B251:C251"/>
    <mergeCell ref="D251:E251"/>
    <mergeCell ref="H257:I257"/>
    <mergeCell ref="H258:I258"/>
    <mergeCell ref="B263:C263"/>
    <mergeCell ref="D263:E263"/>
  </mergeCells>
  <phoneticPr fontId="2"/>
  <dataValidations count="1">
    <dataValidation type="custom" allowBlank="1" showInputMessage="1" showErrorMessage="1" sqref="H189:H214 H265:H268 H253:H256 H223:H244 H38:H180">
      <formula1>MOD(H38*1000,1)=0</formula1>
    </dataValidation>
  </dataValidations>
  <printOptions horizontalCentered="1"/>
  <pageMargins left="0.78740157480314965" right="0.78740157480314965" top="0.98425196850393704" bottom="0.98425196850393704" header="0.51181102362204722" footer="0.51181102362204722"/>
  <pageSetup paperSize="9" fitToWidth="0" fitToHeight="0" orientation="portrait" r:id="rId1"/>
  <headerFooter alignWithMargins="0"/>
  <rowBreaks count="6" manualBreakCount="6">
    <brk id="33" max="16383" man="1"/>
    <brk id="80" max="10" man="1"/>
    <brk id="124" max="10" man="1"/>
    <brk id="183" max="10" man="1"/>
    <brk id="217" max="10" man="1"/>
    <brk id="247"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9"/>
  <sheetViews>
    <sheetView view="pageBreakPreview" zoomScale="115" zoomScaleNormal="100" zoomScaleSheetLayoutView="115" workbookViewId="0">
      <selection sqref="A1:B1"/>
    </sheetView>
  </sheetViews>
  <sheetFormatPr defaultColWidth="9" defaultRowHeight="18.75" customHeight="1"/>
  <cols>
    <col min="1" max="1" width="3.75" style="2" customWidth="1"/>
    <col min="2" max="2" width="4.5" style="2" customWidth="1"/>
    <col min="3" max="3" width="7.5" style="2" bestFit="1" customWidth="1"/>
    <col min="4" max="5" width="10.625" style="2" customWidth="1"/>
    <col min="6" max="6" width="11.875" style="88" customWidth="1"/>
    <col min="7" max="7" width="2.25" style="2" bestFit="1" customWidth="1"/>
    <col min="8" max="8" width="11.875" style="214" customWidth="1"/>
    <col min="9" max="9" width="2.25" style="2" bestFit="1" customWidth="1"/>
    <col min="10" max="10" width="11.875" style="88" customWidth="1"/>
    <col min="11" max="11" width="4.25" style="2" customWidth="1"/>
    <col min="12" max="16384" width="9" style="2"/>
  </cols>
  <sheetData>
    <row r="1" spans="1:12" ht="18.75" customHeight="1">
      <c r="A1" s="1358" t="s">
        <v>161</v>
      </c>
      <c r="B1" s="1359"/>
      <c r="C1" s="1358" t="s">
        <v>28</v>
      </c>
      <c r="D1" s="1360"/>
      <c r="E1" s="1359"/>
      <c r="H1" s="313" t="s">
        <v>160</v>
      </c>
      <c r="I1" s="1365">
        <f>総括表!H4</f>
        <v>0</v>
      </c>
      <c r="J1" s="1365"/>
      <c r="K1" s="1365"/>
    </row>
    <row r="2" spans="1:12" ht="18.75" customHeight="1">
      <c r="J2" s="128"/>
    </row>
    <row r="3" spans="1:12" ht="18.75" customHeight="1">
      <c r="A3" s="99" t="s">
        <v>52</v>
      </c>
      <c r="B3" s="4" t="s">
        <v>508</v>
      </c>
    </row>
    <row r="4" spans="1:12" ht="11.25" customHeight="1">
      <c r="A4" s="104"/>
      <c r="F4" s="88" t="s">
        <v>639</v>
      </c>
    </row>
    <row r="5" spans="1:12" ht="11.25" customHeight="1">
      <c r="A5" s="104"/>
      <c r="B5" s="1373" t="s">
        <v>2614</v>
      </c>
      <c r="C5" s="1373"/>
      <c r="D5" s="1373"/>
      <c r="E5" s="1373"/>
    </row>
    <row r="6" spans="1:12" s="4" customFormat="1" ht="15" customHeight="1" thickBot="1">
      <c r="A6" s="99"/>
      <c r="B6" s="1373"/>
      <c r="C6" s="1373"/>
      <c r="D6" s="1373"/>
      <c r="E6" s="1373"/>
      <c r="F6" s="105"/>
      <c r="H6" s="314" t="s">
        <v>166</v>
      </c>
      <c r="J6" s="105"/>
    </row>
    <row r="7" spans="1:12" s="4" customFormat="1" ht="18.75" customHeight="1" thickBot="1">
      <c r="A7" s="99"/>
      <c r="B7" s="1373"/>
      <c r="C7" s="1373"/>
      <c r="D7" s="1373"/>
      <c r="E7" s="1373"/>
      <c r="F7" s="103"/>
      <c r="G7" s="1204" t="s">
        <v>555</v>
      </c>
      <c r="H7" s="274">
        <v>0.6</v>
      </c>
      <c r="I7" s="1204" t="s">
        <v>554</v>
      </c>
      <c r="J7" s="100">
        <f>ROUND(F7*H7,0)</f>
        <v>0</v>
      </c>
      <c r="K7" s="3" t="s">
        <v>550</v>
      </c>
      <c r="L7" s="4" t="s">
        <v>555</v>
      </c>
    </row>
    <row r="8" spans="1:12" ht="15" customHeight="1">
      <c r="A8" s="104"/>
      <c r="J8" s="95" t="s">
        <v>186</v>
      </c>
    </row>
    <row r="9" spans="1:12" ht="11.25" customHeight="1">
      <c r="A9" s="104"/>
    </row>
    <row r="10" spans="1:12" ht="18.75" customHeight="1">
      <c r="A10" s="99" t="s">
        <v>55</v>
      </c>
      <c r="B10" s="4" t="s">
        <v>694</v>
      </c>
    </row>
    <row r="11" spans="1:12" ht="11.25" customHeight="1">
      <c r="A11" s="104"/>
    </row>
    <row r="12" spans="1:12" ht="15" customHeight="1">
      <c r="A12" s="104"/>
      <c r="B12" s="1373" t="s">
        <v>2615</v>
      </c>
      <c r="C12" s="1373"/>
      <c r="D12" s="1373"/>
      <c r="E12" s="1373"/>
    </row>
    <row r="13" spans="1:12" s="4" customFormat="1" ht="15" customHeight="1" thickBot="1">
      <c r="A13" s="99"/>
      <c r="B13" s="1373"/>
      <c r="C13" s="1373"/>
      <c r="D13" s="1373"/>
      <c r="E13" s="1373"/>
      <c r="F13" s="105"/>
      <c r="H13" s="314" t="s">
        <v>166</v>
      </c>
      <c r="J13" s="105"/>
    </row>
    <row r="14" spans="1:12" s="4" customFormat="1" ht="18.75" customHeight="1" thickBot="1">
      <c r="A14" s="99"/>
      <c r="B14" s="1373"/>
      <c r="C14" s="1373"/>
      <c r="D14" s="1373"/>
      <c r="E14" s="1373"/>
      <c r="F14" s="103"/>
      <c r="G14" s="1204" t="s">
        <v>555</v>
      </c>
      <c r="H14" s="274">
        <v>1</v>
      </c>
      <c r="I14" s="1204" t="s">
        <v>554</v>
      </c>
      <c r="J14" s="100">
        <f>ROUND(F14*H14,0)</f>
        <v>0</v>
      </c>
      <c r="K14" s="3" t="s">
        <v>616</v>
      </c>
      <c r="L14" s="4" t="s">
        <v>555</v>
      </c>
    </row>
    <row r="15" spans="1:12" ht="15" customHeight="1">
      <c r="A15" s="104"/>
      <c r="J15" s="95" t="s">
        <v>186</v>
      </c>
    </row>
    <row r="16" spans="1:12" ht="11.25" customHeight="1">
      <c r="A16" s="104"/>
    </row>
    <row r="17" spans="1:12" ht="18.75" customHeight="1">
      <c r="A17" s="99" t="s">
        <v>624</v>
      </c>
      <c r="B17" s="4" t="s">
        <v>507</v>
      </c>
    </row>
    <row r="18" spans="1:12" ht="11.25" customHeight="1">
      <c r="A18" s="104"/>
    </row>
    <row r="19" spans="1:12" ht="11.25" customHeight="1">
      <c r="A19" s="104"/>
      <c r="B19" s="1373" t="s">
        <v>2616</v>
      </c>
      <c r="C19" s="1373"/>
      <c r="D19" s="1373"/>
      <c r="E19" s="1373"/>
    </row>
    <row r="20" spans="1:12" s="4" customFormat="1" ht="15" customHeight="1" thickBot="1">
      <c r="A20" s="99"/>
      <c r="B20" s="1373"/>
      <c r="C20" s="1373"/>
      <c r="D20" s="1373"/>
      <c r="E20" s="1373"/>
      <c r="F20" s="105"/>
      <c r="H20" s="314" t="s">
        <v>166</v>
      </c>
      <c r="J20" s="105"/>
    </row>
    <row r="21" spans="1:12" s="4" customFormat="1" ht="18.75" customHeight="1" thickBot="1">
      <c r="A21" s="99"/>
      <c r="B21" s="1373"/>
      <c r="C21" s="1373"/>
      <c r="D21" s="1373"/>
      <c r="E21" s="1373"/>
      <c r="F21" s="103"/>
      <c r="G21" s="1204" t="s">
        <v>555</v>
      </c>
      <c r="H21" s="274">
        <v>0.7</v>
      </c>
      <c r="I21" s="1204" t="s">
        <v>554</v>
      </c>
      <c r="J21" s="100">
        <f>ROUND(F21*H21,0)</f>
        <v>0</v>
      </c>
      <c r="K21" s="3" t="s">
        <v>622</v>
      </c>
      <c r="L21" s="4" t="s">
        <v>555</v>
      </c>
    </row>
    <row r="22" spans="1:12" ht="15" customHeight="1">
      <c r="A22" s="104"/>
      <c r="J22" s="95" t="s">
        <v>186</v>
      </c>
    </row>
    <row r="23" spans="1:12" ht="11.25" customHeight="1">
      <c r="A23" s="104"/>
    </row>
    <row r="24" spans="1:12" s="4" customFormat="1" ht="15" customHeight="1" thickBot="1">
      <c r="A24" s="99"/>
      <c r="B24" s="1373" t="s">
        <v>2617</v>
      </c>
      <c r="C24" s="1373"/>
      <c r="D24" s="1373"/>
      <c r="E24" s="1373"/>
      <c r="F24" s="105"/>
      <c r="H24" s="314" t="s">
        <v>166</v>
      </c>
      <c r="J24" s="105"/>
    </row>
    <row r="25" spans="1:12" s="4" customFormat="1" ht="18.75" customHeight="1" thickBot="1">
      <c r="A25" s="99"/>
      <c r="B25" s="1373"/>
      <c r="C25" s="1373"/>
      <c r="D25" s="1373"/>
      <c r="E25" s="1373"/>
      <c r="F25" s="103"/>
      <c r="G25" s="1204" t="s">
        <v>555</v>
      </c>
      <c r="H25" s="274">
        <v>0.5</v>
      </c>
      <c r="I25" s="1204" t="s">
        <v>554</v>
      </c>
      <c r="J25" s="100">
        <f>ROUND(F25*H25,0)</f>
        <v>0</v>
      </c>
      <c r="K25" s="3" t="s">
        <v>621</v>
      </c>
      <c r="L25" s="4" t="s">
        <v>555</v>
      </c>
    </row>
    <row r="26" spans="1:12" ht="15" customHeight="1">
      <c r="A26" s="104"/>
      <c r="J26" s="95" t="s">
        <v>186</v>
      </c>
    </row>
    <row r="27" spans="1:12" ht="11.25" customHeight="1">
      <c r="A27" s="104"/>
      <c r="B27" s="1373" t="s">
        <v>2618</v>
      </c>
      <c r="C27" s="1373"/>
      <c r="D27" s="1373"/>
      <c r="E27" s="1373"/>
    </row>
    <row r="28" spans="1:12" s="4" customFormat="1" ht="18.75" customHeight="1" thickBot="1">
      <c r="A28" s="99"/>
      <c r="B28" s="1373"/>
      <c r="C28" s="1373"/>
      <c r="D28" s="1373"/>
      <c r="E28" s="1373"/>
      <c r="F28" s="105"/>
      <c r="H28" s="314" t="s">
        <v>166</v>
      </c>
      <c r="J28" s="105"/>
    </row>
    <row r="29" spans="1:12" s="4" customFormat="1" ht="18.75" customHeight="1" thickBot="1">
      <c r="A29" s="99"/>
      <c r="B29" s="1373"/>
      <c r="C29" s="1373"/>
      <c r="D29" s="1373"/>
      <c r="E29" s="1373"/>
      <c r="F29" s="103"/>
      <c r="G29" s="1204" t="s">
        <v>555</v>
      </c>
      <c r="H29" s="274">
        <v>0.3</v>
      </c>
      <c r="I29" s="1204" t="s">
        <v>554</v>
      </c>
      <c r="J29" s="100">
        <f>ROUND(F29*H29,0)</f>
        <v>0</v>
      </c>
      <c r="K29" s="3" t="s">
        <v>602</v>
      </c>
      <c r="L29" s="4" t="s">
        <v>555</v>
      </c>
    </row>
    <row r="30" spans="1:12" ht="15" customHeight="1">
      <c r="A30" s="104"/>
      <c r="J30" s="95" t="s">
        <v>186</v>
      </c>
    </row>
    <row r="31" spans="1:12" ht="15" customHeight="1">
      <c r="A31" s="104"/>
      <c r="C31" s="2" t="s">
        <v>639</v>
      </c>
    </row>
    <row r="32" spans="1:12" ht="15" customHeight="1">
      <c r="A32" s="104"/>
    </row>
    <row r="33" spans="1:11" ht="15" customHeight="1">
      <c r="A33" s="104"/>
    </row>
    <row r="34" spans="1:11" ht="18.75" customHeight="1">
      <c r="A34" s="99" t="s">
        <v>57</v>
      </c>
      <c r="B34" s="4" t="s">
        <v>695</v>
      </c>
    </row>
    <row r="35" spans="1:11" ht="15" customHeight="1">
      <c r="A35" s="104"/>
    </row>
    <row r="36" spans="1:11" ht="15" customHeight="1">
      <c r="A36" s="104"/>
      <c r="B36" s="1356" t="s">
        <v>143</v>
      </c>
      <c r="C36" s="1357"/>
      <c r="D36" s="1356" t="s">
        <v>142</v>
      </c>
      <c r="E36" s="1357"/>
      <c r="F36" s="125" t="s">
        <v>141</v>
      </c>
      <c r="G36" s="667"/>
      <c r="H36" s="491" t="s">
        <v>140</v>
      </c>
      <c r="I36" s="667"/>
      <c r="J36" s="125" t="s">
        <v>91</v>
      </c>
      <c r="K36" s="3"/>
    </row>
    <row r="37" spans="1:11" ht="15" customHeight="1">
      <c r="A37" s="104"/>
      <c r="B37" s="1206"/>
      <c r="C37" s="1202"/>
      <c r="D37" s="1196"/>
      <c r="E37" s="1197"/>
      <c r="F37" s="1207"/>
      <c r="G37" s="1199"/>
      <c r="H37" s="1198"/>
      <c r="I37" s="1199"/>
      <c r="J37" s="120" t="s">
        <v>567</v>
      </c>
      <c r="K37" s="3"/>
    </row>
    <row r="38" spans="1:11" s="4" customFormat="1" ht="15" customHeight="1">
      <c r="B38" s="1205">
        <v>1</v>
      </c>
      <c r="C38" s="116" t="s">
        <v>131</v>
      </c>
      <c r="D38" s="442" t="s">
        <v>506</v>
      </c>
      <c r="E38" s="443"/>
      <c r="F38" s="111"/>
      <c r="G38" s="798" t="s">
        <v>120</v>
      </c>
      <c r="H38" s="1210">
        <v>0.25</v>
      </c>
      <c r="I38" s="798" t="s">
        <v>122</v>
      </c>
      <c r="J38" s="115">
        <f t="shared" ref="J38:J103" si="0">ROUND(F38*H38,0)</f>
        <v>0</v>
      </c>
      <c r="K38" s="3" t="s">
        <v>283</v>
      </c>
    </row>
    <row r="39" spans="1:11" s="4" customFormat="1" ht="15" customHeight="1">
      <c r="B39" s="131"/>
      <c r="C39" s="1197"/>
      <c r="D39" s="442" t="s">
        <v>504</v>
      </c>
      <c r="E39" s="443"/>
      <c r="F39" s="111"/>
      <c r="G39" s="798" t="s">
        <v>120</v>
      </c>
      <c r="H39" s="1210">
        <v>0.04</v>
      </c>
      <c r="I39" s="798" t="s">
        <v>122</v>
      </c>
      <c r="J39" s="115">
        <f t="shared" si="0"/>
        <v>0</v>
      </c>
      <c r="K39" s="3" t="s">
        <v>282</v>
      </c>
    </row>
    <row r="40" spans="1:11" s="4" customFormat="1" ht="15" customHeight="1">
      <c r="B40" s="1205">
        <v>2</v>
      </c>
      <c r="C40" s="116" t="s">
        <v>130</v>
      </c>
      <c r="D40" s="442" t="s">
        <v>506</v>
      </c>
      <c r="E40" s="443"/>
      <c r="F40" s="111"/>
      <c r="G40" s="798" t="s">
        <v>120</v>
      </c>
      <c r="H40" s="1210">
        <v>0.28499999999999998</v>
      </c>
      <c r="I40" s="798" t="s">
        <v>122</v>
      </c>
      <c r="J40" s="115">
        <f t="shared" si="0"/>
        <v>0</v>
      </c>
      <c r="K40" s="3" t="s">
        <v>281</v>
      </c>
    </row>
    <row r="41" spans="1:11" s="4" customFormat="1" ht="15" customHeight="1">
      <c r="B41" s="131"/>
      <c r="C41" s="1197"/>
      <c r="D41" s="442" t="s">
        <v>504</v>
      </c>
      <c r="E41" s="443"/>
      <c r="F41" s="111"/>
      <c r="G41" s="798" t="s">
        <v>120</v>
      </c>
      <c r="H41" s="1210">
        <v>5.8999999999999997E-2</v>
      </c>
      <c r="I41" s="798" t="s">
        <v>122</v>
      </c>
      <c r="J41" s="115">
        <f t="shared" si="0"/>
        <v>0</v>
      </c>
      <c r="K41" s="3" t="s">
        <v>280</v>
      </c>
    </row>
    <row r="42" spans="1:11" s="4" customFormat="1" ht="15" customHeight="1">
      <c r="B42" s="1205">
        <v>3</v>
      </c>
      <c r="C42" s="116" t="s">
        <v>129</v>
      </c>
      <c r="D42" s="442" t="s">
        <v>506</v>
      </c>
      <c r="E42" s="443"/>
      <c r="F42" s="111"/>
      <c r="G42" s="798" t="s">
        <v>120</v>
      </c>
      <c r="H42" s="1210">
        <v>0.30299999999999999</v>
      </c>
      <c r="I42" s="798" t="s">
        <v>122</v>
      </c>
      <c r="J42" s="115">
        <f t="shared" si="0"/>
        <v>0</v>
      </c>
      <c r="K42" s="3" t="s">
        <v>277</v>
      </c>
    </row>
    <row r="43" spans="1:11" s="4" customFormat="1" ht="15" customHeight="1">
      <c r="B43" s="1201"/>
      <c r="C43" s="118"/>
      <c r="D43" s="442" t="s">
        <v>504</v>
      </c>
      <c r="E43" s="443"/>
      <c r="F43" s="111"/>
      <c r="G43" s="798" t="s">
        <v>120</v>
      </c>
      <c r="H43" s="1210">
        <v>7.3999999999999996E-2</v>
      </c>
      <c r="I43" s="798" t="s">
        <v>122</v>
      </c>
      <c r="J43" s="115">
        <f t="shared" si="0"/>
        <v>0</v>
      </c>
      <c r="K43" s="3" t="s">
        <v>276</v>
      </c>
    </row>
    <row r="44" spans="1:11" s="4" customFormat="1" ht="15" customHeight="1">
      <c r="B44" s="131"/>
      <c r="C44" s="1197"/>
      <c r="D44" s="442" t="s">
        <v>503</v>
      </c>
      <c r="E44" s="443"/>
      <c r="F44" s="111"/>
      <c r="G44" s="798" t="s">
        <v>120</v>
      </c>
      <c r="H44" s="1210">
        <v>0.05</v>
      </c>
      <c r="I44" s="798" t="s">
        <v>122</v>
      </c>
      <c r="J44" s="115">
        <f t="shared" si="0"/>
        <v>0</v>
      </c>
      <c r="K44" s="3" t="s">
        <v>278</v>
      </c>
    </row>
    <row r="45" spans="1:11" s="4" customFormat="1" ht="15" customHeight="1">
      <c r="B45" s="1205">
        <v>4</v>
      </c>
      <c r="C45" s="116" t="s">
        <v>128</v>
      </c>
      <c r="D45" s="442" t="s">
        <v>506</v>
      </c>
      <c r="E45" s="443"/>
      <c r="F45" s="111"/>
      <c r="G45" s="798" t="s">
        <v>120</v>
      </c>
      <c r="H45" s="1210">
        <v>0.249</v>
      </c>
      <c r="I45" s="798" t="s">
        <v>122</v>
      </c>
      <c r="J45" s="115">
        <f t="shared" si="0"/>
        <v>0</v>
      </c>
      <c r="K45" s="3" t="s">
        <v>275</v>
      </c>
    </row>
    <row r="46" spans="1:11" s="4" customFormat="1" ht="15" customHeight="1">
      <c r="B46" s="1201"/>
      <c r="C46" s="118"/>
      <c r="D46" s="442" t="s">
        <v>505</v>
      </c>
      <c r="E46" s="443"/>
      <c r="F46" s="111"/>
      <c r="G46" s="798" t="s">
        <v>120</v>
      </c>
      <c r="H46" s="1210">
        <v>0.107</v>
      </c>
      <c r="I46" s="798" t="s">
        <v>122</v>
      </c>
      <c r="J46" s="115">
        <f t="shared" si="0"/>
        <v>0</v>
      </c>
      <c r="K46" s="3" t="s">
        <v>274</v>
      </c>
    </row>
    <row r="47" spans="1:11" s="4" customFormat="1" ht="15" customHeight="1">
      <c r="B47" s="1201"/>
      <c r="C47" s="118"/>
      <c r="D47" s="442" t="s">
        <v>504</v>
      </c>
      <c r="E47" s="443"/>
      <c r="F47" s="111"/>
      <c r="G47" s="798" t="s">
        <v>120</v>
      </c>
      <c r="H47" s="1210">
        <v>0.107</v>
      </c>
      <c r="I47" s="798" t="s">
        <v>122</v>
      </c>
      <c r="J47" s="115">
        <f t="shared" si="0"/>
        <v>0</v>
      </c>
      <c r="K47" s="3" t="s">
        <v>273</v>
      </c>
    </row>
    <row r="48" spans="1:11" s="4" customFormat="1" ht="15" customHeight="1">
      <c r="B48" s="131"/>
      <c r="C48" s="1197"/>
      <c r="D48" s="442" t="s">
        <v>503</v>
      </c>
      <c r="E48" s="443"/>
      <c r="F48" s="111"/>
      <c r="G48" s="798" t="s">
        <v>120</v>
      </c>
      <c r="H48" s="1210">
        <v>7.0999999999999994E-2</v>
      </c>
      <c r="I48" s="798" t="s">
        <v>122</v>
      </c>
      <c r="J48" s="115">
        <f t="shared" si="0"/>
        <v>0</v>
      </c>
      <c r="K48" s="3" t="s">
        <v>272</v>
      </c>
    </row>
    <row r="49" spans="2:11" s="4" customFormat="1" ht="15" customHeight="1">
      <c r="B49" s="1205">
        <v>5</v>
      </c>
      <c r="C49" s="116" t="s">
        <v>127</v>
      </c>
      <c r="D49" s="442" t="s">
        <v>506</v>
      </c>
      <c r="E49" s="443"/>
      <c r="F49" s="111"/>
      <c r="G49" s="798" t="s">
        <v>120</v>
      </c>
      <c r="H49" s="1210">
        <v>0.21299999999999999</v>
      </c>
      <c r="I49" s="798" t="s">
        <v>122</v>
      </c>
      <c r="J49" s="115">
        <f t="shared" si="0"/>
        <v>0</v>
      </c>
      <c r="K49" s="3" t="s">
        <v>271</v>
      </c>
    </row>
    <row r="50" spans="2:11" s="4" customFormat="1" ht="15" customHeight="1">
      <c r="B50" s="1201"/>
      <c r="C50" s="118"/>
      <c r="D50" s="442" t="s">
        <v>505</v>
      </c>
      <c r="E50" s="443"/>
      <c r="F50" s="111"/>
      <c r="G50" s="798" t="s">
        <v>120</v>
      </c>
      <c r="H50" s="1210">
        <v>9.0999999999999998E-2</v>
      </c>
      <c r="I50" s="798" t="s">
        <v>122</v>
      </c>
      <c r="J50" s="115">
        <f t="shared" si="0"/>
        <v>0</v>
      </c>
      <c r="K50" s="3" t="s">
        <v>270</v>
      </c>
    </row>
    <row r="51" spans="2:11" s="4" customFormat="1" ht="15" customHeight="1">
      <c r="B51" s="1201"/>
      <c r="C51" s="118"/>
      <c r="D51" s="442" t="s">
        <v>504</v>
      </c>
      <c r="E51" s="443"/>
      <c r="F51" s="111"/>
      <c r="G51" s="798" t="s">
        <v>120</v>
      </c>
      <c r="H51" s="1210">
        <v>9.0999999999999998E-2</v>
      </c>
      <c r="I51" s="798" t="s">
        <v>122</v>
      </c>
      <c r="J51" s="115">
        <f t="shared" si="0"/>
        <v>0</v>
      </c>
      <c r="K51" s="3" t="s">
        <v>269</v>
      </c>
    </row>
    <row r="52" spans="2:11" s="4" customFormat="1" ht="15" customHeight="1">
      <c r="B52" s="131"/>
      <c r="C52" s="1197"/>
      <c r="D52" s="442" t="s">
        <v>503</v>
      </c>
      <c r="E52" s="443"/>
      <c r="F52" s="111"/>
      <c r="G52" s="798" t="s">
        <v>120</v>
      </c>
      <c r="H52" s="1210">
        <v>6.0999999999999999E-2</v>
      </c>
      <c r="I52" s="798" t="s">
        <v>122</v>
      </c>
      <c r="J52" s="115">
        <f t="shared" si="0"/>
        <v>0</v>
      </c>
      <c r="K52" s="3" t="s">
        <v>268</v>
      </c>
    </row>
    <row r="53" spans="2:11" s="4" customFormat="1" ht="15" customHeight="1">
      <c r="B53" s="1205">
        <v>6</v>
      </c>
      <c r="C53" s="116" t="s">
        <v>126</v>
      </c>
      <c r="D53" s="217" t="s">
        <v>506</v>
      </c>
      <c r="E53" s="218" t="s">
        <v>146</v>
      </c>
      <c r="F53" s="111"/>
      <c r="G53" s="798" t="s">
        <v>120</v>
      </c>
      <c r="H53" s="1210">
        <v>0.432</v>
      </c>
      <c r="I53" s="798" t="s">
        <v>122</v>
      </c>
      <c r="J53" s="115">
        <f t="shared" si="0"/>
        <v>0</v>
      </c>
      <c r="K53" s="3" t="s">
        <v>267</v>
      </c>
    </row>
    <row r="54" spans="2:11" s="4" customFormat="1" ht="15" customHeight="1">
      <c r="B54" s="1201"/>
      <c r="C54" s="118"/>
      <c r="D54" s="213"/>
      <c r="E54" s="218" t="s">
        <v>145</v>
      </c>
      <c r="F54" s="111"/>
      <c r="G54" s="798" t="s">
        <v>120</v>
      </c>
      <c r="H54" s="1210">
        <v>0.252</v>
      </c>
      <c r="I54" s="798" t="s">
        <v>122</v>
      </c>
      <c r="J54" s="115">
        <f t="shared" si="0"/>
        <v>0</v>
      </c>
      <c r="K54" s="3" t="s">
        <v>266</v>
      </c>
    </row>
    <row r="55" spans="2:11" s="4" customFormat="1" ht="15" customHeight="1">
      <c r="B55" s="1201"/>
      <c r="C55" s="118"/>
      <c r="D55" s="217" t="s">
        <v>505</v>
      </c>
      <c r="E55" s="218" t="s">
        <v>146</v>
      </c>
      <c r="F55" s="111"/>
      <c r="G55" s="798" t="s">
        <v>120</v>
      </c>
      <c r="H55" s="1210">
        <v>0.185</v>
      </c>
      <c r="I55" s="798" t="s">
        <v>122</v>
      </c>
      <c r="J55" s="115">
        <f t="shared" si="0"/>
        <v>0</v>
      </c>
      <c r="K55" s="3" t="s">
        <v>265</v>
      </c>
    </row>
    <row r="56" spans="2:11" s="4" customFormat="1" ht="15" customHeight="1">
      <c r="B56" s="1201"/>
      <c r="C56" s="118"/>
      <c r="D56" s="213"/>
      <c r="E56" s="218" t="s">
        <v>145</v>
      </c>
      <c r="F56" s="111"/>
      <c r="G56" s="798" t="s">
        <v>120</v>
      </c>
      <c r="H56" s="1210">
        <v>0.108</v>
      </c>
      <c r="I56" s="798" t="s">
        <v>122</v>
      </c>
      <c r="J56" s="115">
        <f t="shared" si="0"/>
        <v>0</v>
      </c>
      <c r="K56" s="3" t="s">
        <v>264</v>
      </c>
    </row>
    <row r="57" spans="2:11" s="4" customFormat="1" ht="15" customHeight="1">
      <c r="B57" s="1201"/>
      <c r="C57" s="118"/>
      <c r="D57" s="217" t="s">
        <v>504</v>
      </c>
      <c r="E57" s="218" t="s">
        <v>146</v>
      </c>
      <c r="F57" s="111"/>
      <c r="G57" s="798" t="s">
        <v>120</v>
      </c>
      <c r="H57" s="1210">
        <v>0.185</v>
      </c>
      <c r="I57" s="798" t="s">
        <v>122</v>
      </c>
      <c r="J57" s="115">
        <f t="shared" si="0"/>
        <v>0</v>
      </c>
      <c r="K57" s="3" t="s">
        <v>263</v>
      </c>
    </row>
    <row r="58" spans="2:11" s="4" customFormat="1" ht="15" customHeight="1">
      <c r="B58" s="1201"/>
      <c r="C58" s="118"/>
      <c r="D58" s="213"/>
      <c r="E58" s="218" t="s">
        <v>145</v>
      </c>
      <c r="F58" s="111"/>
      <c r="G58" s="798" t="s">
        <v>120</v>
      </c>
      <c r="H58" s="1210">
        <v>0.108</v>
      </c>
      <c r="I58" s="798" t="s">
        <v>122</v>
      </c>
      <c r="J58" s="115">
        <f t="shared" si="0"/>
        <v>0</v>
      </c>
      <c r="K58" s="3" t="s">
        <v>262</v>
      </c>
    </row>
    <row r="59" spans="2:11" s="4" customFormat="1" ht="15" customHeight="1">
      <c r="B59" s="1201"/>
      <c r="C59" s="118"/>
      <c r="D59" s="217" t="s">
        <v>503</v>
      </c>
      <c r="E59" s="218" t="s">
        <v>146</v>
      </c>
      <c r="F59" s="111"/>
      <c r="G59" s="798" t="s">
        <v>120</v>
      </c>
      <c r="H59" s="1210">
        <v>0.124</v>
      </c>
      <c r="I59" s="798" t="s">
        <v>122</v>
      </c>
      <c r="J59" s="115">
        <f t="shared" si="0"/>
        <v>0</v>
      </c>
      <c r="K59" s="3" t="s">
        <v>261</v>
      </c>
    </row>
    <row r="60" spans="2:11" s="4" customFormat="1" ht="15" customHeight="1">
      <c r="B60" s="131"/>
      <c r="C60" s="1197"/>
      <c r="D60" s="213"/>
      <c r="E60" s="218" t="s">
        <v>145</v>
      </c>
      <c r="F60" s="111"/>
      <c r="G60" s="798" t="s">
        <v>120</v>
      </c>
      <c r="H60" s="1210">
        <v>7.1999999999999995E-2</v>
      </c>
      <c r="I60" s="798" t="s">
        <v>122</v>
      </c>
      <c r="J60" s="115">
        <f t="shared" si="0"/>
        <v>0</v>
      </c>
      <c r="K60" s="3" t="s">
        <v>332</v>
      </c>
    </row>
    <row r="61" spans="2:11" s="4" customFormat="1" ht="15" customHeight="1">
      <c r="B61" s="1205">
        <v>7</v>
      </c>
      <c r="C61" s="116" t="s">
        <v>125</v>
      </c>
      <c r="D61" s="217" t="s">
        <v>506</v>
      </c>
      <c r="E61" s="218" t="s">
        <v>146</v>
      </c>
      <c r="F61" s="111"/>
      <c r="G61" s="798" t="s">
        <v>120</v>
      </c>
      <c r="H61" s="1210">
        <v>0.45800000000000002</v>
      </c>
      <c r="I61" s="798" t="s">
        <v>122</v>
      </c>
      <c r="J61" s="115">
        <f t="shared" si="0"/>
        <v>0</v>
      </c>
      <c r="K61" s="3" t="s">
        <v>331</v>
      </c>
    </row>
    <row r="62" spans="2:11" s="4" customFormat="1" ht="15" customHeight="1">
      <c r="B62" s="1201"/>
      <c r="C62" s="118"/>
      <c r="D62" s="213"/>
      <c r="E62" s="218" t="s">
        <v>145</v>
      </c>
      <c r="F62" s="111"/>
      <c r="G62" s="798" t="s">
        <v>120</v>
      </c>
      <c r="H62" s="1210">
        <v>0.32100000000000001</v>
      </c>
      <c r="I62" s="798" t="s">
        <v>122</v>
      </c>
      <c r="J62" s="115">
        <f t="shared" si="0"/>
        <v>0</v>
      </c>
      <c r="K62" s="3" t="s">
        <v>330</v>
      </c>
    </row>
    <row r="63" spans="2:11" s="4" customFormat="1" ht="15" customHeight="1">
      <c r="B63" s="1201"/>
      <c r="C63" s="118"/>
      <c r="D63" s="217" t="s">
        <v>505</v>
      </c>
      <c r="E63" s="218" t="s">
        <v>146</v>
      </c>
      <c r="F63" s="111"/>
      <c r="G63" s="798" t="s">
        <v>120</v>
      </c>
      <c r="H63" s="1210">
        <v>0.19600000000000001</v>
      </c>
      <c r="I63" s="798" t="s">
        <v>122</v>
      </c>
      <c r="J63" s="115">
        <f t="shared" si="0"/>
        <v>0</v>
      </c>
      <c r="K63" s="3" t="s">
        <v>329</v>
      </c>
    </row>
    <row r="64" spans="2:11" s="4" customFormat="1" ht="15" customHeight="1">
      <c r="B64" s="1201"/>
      <c r="C64" s="118"/>
      <c r="D64" s="213"/>
      <c r="E64" s="218" t="s">
        <v>145</v>
      </c>
      <c r="F64" s="111"/>
      <c r="G64" s="798" t="s">
        <v>120</v>
      </c>
      <c r="H64" s="1210">
        <v>0.13700000000000001</v>
      </c>
      <c r="I64" s="798" t="s">
        <v>122</v>
      </c>
      <c r="J64" s="115">
        <f t="shared" si="0"/>
        <v>0</v>
      </c>
      <c r="K64" s="3" t="s">
        <v>328</v>
      </c>
    </row>
    <row r="65" spans="2:11" s="4" customFormat="1" ht="15" customHeight="1">
      <c r="B65" s="1201"/>
      <c r="C65" s="118"/>
      <c r="D65" s="217" t="s">
        <v>504</v>
      </c>
      <c r="E65" s="218" t="s">
        <v>146</v>
      </c>
      <c r="F65" s="111"/>
      <c r="G65" s="798" t="s">
        <v>120</v>
      </c>
      <c r="H65" s="1210">
        <v>0.19600000000000001</v>
      </c>
      <c r="I65" s="798" t="s">
        <v>122</v>
      </c>
      <c r="J65" s="115">
        <f t="shared" si="0"/>
        <v>0</v>
      </c>
      <c r="K65" s="3" t="s">
        <v>327</v>
      </c>
    </row>
    <row r="66" spans="2:11" s="4" customFormat="1" ht="15" customHeight="1">
      <c r="B66" s="1201"/>
      <c r="C66" s="118"/>
      <c r="D66" s="213"/>
      <c r="E66" s="218" t="s">
        <v>145</v>
      </c>
      <c r="F66" s="111"/>
      <c r="G66" s="798" t="s">
        <v>120</v>
      </c>
      <c r="H66" s="1210">
        <v>0.13700000000000001</v>
      </c>
      <c r="I66" s="798" t="s">
        <v>122</v>
      </c>
      <c r="J66" s="115">
        <f t="shared" si="0"/>
        <v>0</v>
      </c>
      <c r="K66" s="3" t="s">
        <v>326</v>
      </c>
    </row>
    <row r="67" spans="2:11" s="4" customFormat="1" ht="15" customHeight="1">
      <c r="B67" s="1201"/>
      <c r="C67" s="118"/>
      <c r="D67" s="217" t="s">
        <v>503</v>
      </c>
      <c r="E67" s="218" t="s">
        <v>146</v>
      </c>
      <c r="F67" s="111"/>
      <c r="G67" s="798" t="s">
        <v>120</v>
      </c>
      <c r="H67" s="1210">
        <v>0.13100000000000001</v>
      </c>
      <c r="I67" s="798" t="s">
        <v>122</v>
      </c>
      <c r="J67" s="115">
        <f t="shared" si="0"/>
        <v>0</v>
      </c>
      <c r="K67" s="3" t="s">
        <v>325</v>
      </c>
    </row>
    <row r="68" spans="2:11" s="4" customFormat="1" ht="15" customHeight="1">
      <c r="B68" s="1201"/>
      <c r="C68" s="118"/>
      <c r="D68" s="213"/>
      <c r="E68" s="218" t="s">
        <v>145</v>
      </c>
      <c r="F68" s="111"/>
      <c r="G68" s="798" t="s">
        <v>120</v>
      </c>
      <c r="H68" s="1210">
        <v>9.1999999999999998E-2</v>
      </c>
      <c r="I68" s="798" t="s">
        <v>122</v>
      </c>
      <c r="J68" s="115">
        <f t="shared" si="0"/>
        <v>0</v>
      </c>
      <c r="K68" s="3" t="s">
        <v>324</v>
      </c>
    </row>
    <row r="69" spans="2:11" s="4" customFormat="1" ht="15" customHeight="1">
      <c r="B69" s="1201"/>
      <c r="C69" s="118"/>
      <c r="D69" s="217" t="s">
        <v>502</v>
      </c>
      <c r="E69" s="218" t="s">
        <v>146</v>
      </c>
      <c r="F69" s="111"/>
      <c r="G69" s="798" t="s">
        <v>120</v>
      </c>
      <c r="H69" s="1210">
        <v>0.66700000000000004</v>
      </c>
      <c r="I69" s="798" t="s">
        <v>122</v>
      </c>
      <c r="J69" s="115">
        <f t="shared" si="0"/>
        <v>0</v>
      </c>
      <c r="K69" s="3" t="s">
        <v>323</v>
      </c>
    </row>
    <row r="70" spans="2:11" s="4" customFormat="1" ht="15" customHeight="1">
      <c r="B70" s="131"/>
      <c r="C70" s="1197"/>
      <c r="D70" s="213" t="s">
        <v>501</v>
      </c>
      <c r="E70" s="218" t="s">
        <v>145</v>
      </c>
      <c r="F70" s="111"/>
      <c r="G70" s="798" t="s">
        <v>120</v>
      </c>
      <c r="H70" s="1210">
        <v>0.25</v>
      </c>
      <c r="I70" s="798" t="s">
        <v>122</v>
      </c>
      <c r="J70" s="115">
        <f t="shared" si="0"/>
        <v>0</v>
      </c>
      <c r="K70" s="3" t="s">
        <v>322</v>
      </c>
    </row>
    <row r="71" spans="2:11" s="4" customFormat="1" ht="15" customHeight="1">
      <c r="B71" s="1205">
        <v>8</v>
      </c>
      <c r="C71" s="116" t="s">
        <v>124</v>
      </c>
      <c r="D71" s="217" t="s">
        <v>506</v>
      </c>
      <c r="E71" s="218" t="s">
        <v>146</v>
      </c>
      <c r="F71" s="111"/>
      <c r="G71" s="798" t="s">
        <v>120</v>
      </c>
      <c r="H71" s="1210">
        <v>0.48699999999999999</v>
      </c>
      <c r="I71" s="798" t="s">
        <v>122</v>
      </c>
      <c r="J71" s="115">
        <f t="shared" si="0"/>
        <v>0</v>
      </c>
      <c r="K71" s="3" t="s">
        <v>321</v>
      </c>
    </row>
    <row r="72" spans="2:11" s="4" customFormat="1" ht="15" customHeight="1">
      <c r="B72" s="1201"/>
      <c r="C72" s="118"/>
      <c r="D72" s="213"/>
      <c r="E72" s="218" t="s">
        <v>145</v>
      </c>
      <c r="F72" s="111"/>
      <c r="G72" s="798" t="s">
        <v>120</v>
      </c>
      <c r="H72" s="1210">
        <v>0.36399999999999999</v>
      </c>
      <c r="I72" s="798" t="s">
        <v>122</v>
      </c>
      <c r="J72" s="115">
        <f t="shared" si="0"/>
        <v>0</v>
      </c>
      <c r="K72" s="3" t="s">
        <v>320</v>
      </c>
    </row>
    <row r="73" spans="2:11" s="4" customFormat="1" ht="15" customHeight="1">
      <c r="B73" s="1201"/>
      <c r="C73" s="118"/>
      <c r="D73" s="217" t="s">
        <v>505</v>
      </c>
      <c r="E73" s="218" t="s">
        <v>146</v>
      </c>
      <c r="F73" s="111"/>
      <c r="G73" s="798" t="s">
        <v>120</v>
      </c>
      <c r="H73" s="1210">
        <v>0.20899999999999999</v>
      </c>
      <c r="I73" s="798" t="s">
        <v>122</v>
      </c>
      <c r="J73" s="115">
        <f t="shared" si="0"/>
        <v>0</v>
      </c>
      <c r="K73" s="3" t="s">
        <v>319</v>
      </c>
    </row>
    <row r="74" spans="2:11" s="4" customFormat="1" ht="15" customHeight="1">
      <c r="B74" s="1201"/>
      <c r="C74" s="118"/>
      <c r="D74" s="213"/>
      <c r="E74" s="218" t="s">
        <v>145</v>
      </c>
      <c r="F74" s="111"/>
      <c r="G74" s="798" t="s">
        <v>120</v>
      </c>
      <c r="H74" s="1210">
        <v>0.156</v>
      </c>
      <c r="I74" s="798" t="s">
        <v>122</v>
      </c>
      <c r="J74" s="115">
        <f t="shared" si="0"/>
        <v>0</v>
      </c>
      <c r="K74" s="3" t="s">
        <v>318</v>
      </c>
    </row>
    <row r="75" spans="2:11" s="4" customFormat="1" ht="15" customHeight="1">
      <c r="B75" s="1201"/>
      <c r="C75" s="118"/>
      <c r="D75" s="217" t="s">
        <v>504</v>
      </c>
      <c r="E75" s="218" t="s">
        <v>146</v>
      </c>
      <c r="F75" s="111"/>
      <c r="G75" s="798" t="s">
        <v>120</v>
      </c>
      <c r="H75" s="1210">
        <v>0.20899999999999999</v>
      </c>
      <c r="I75" s="798" t="s">
        <v>122</v>
      </c>
      <c r="J75" s="115">
        <f t="shared" si="0"/>
        <v>0</v>
      </c>
      <c r="K75" s="3" t="s">
        <v>317</v>
      </c>
    </row>
    <row r="76" spans="2:11" s="4" customFormat="1" ht="15" customHeight="1">
      <c r="B76" s="1201"/>
      <c r="C76" s="118"/>
      <c r="D76" s="213"/>
      <c r="E76" s="218" t="s">
        <v>145</v>
      </c>
      <c r="F76" s="111"/>
      <c r="G76" s="798" t="s">
        <v>120</v>
      </c>
      <c r="H76" s="1210">
        <v>0.156</v>
      </c>
      <c r="I76" s="798" t="s">
        <v>122</v>
      </c>
      <c r="J76" s="115">
        <f t="shared" si="0"/>
        <v>0</v>
      </c>
      <c r="K76" s="3" t="s">
        <v>316</v>
      </c>
    </row>
    <row r="77" spans="2:11" s="4" customFormat="1" ht="15" customHeight="1">
      <c r="B77" s="1201"/>
      <c r="C77" s="118"/>
      <c r="D77" s="217" t="s">
        <v>503</v>
      </c>
      <c r="E77" s="218" t="s">
        <v>146</v>
      </c>
      <c r="F77" s="111"/>
      <c r="G77" s="798" t="s">
        <v>120</v>
      </c>
      <c r="H77" s="1210">
        <v>0.13900000000000001</v>
      </c>
      <c r="I77" s="798" t="s">
        <v>122</v>
      </c>
      <c r="J77" s="115">
        <f t="shared" si="0"/>
        <v>0</v>
      </c>
      <c r="K77" s="3" t="s">
        <v>315</v>
      </c>
    </row>
    <row r="78" spans="2:11" s="4" customFormat="1" ht="15" customHeight="1">
      <c r="B78" s="1201"/>
      <c r="C78" s="118"/>
      <c r="D78" s="213"/>
      <c r="E78" s="218" t="s">
        <v>145</v>
      </c>
      <c r="F78" s="111"/>
      <c r="G78" s="798" t="s">
        <v>120</v>
      </c>
      <c r="H78" s="1210">
        <v>0.104</v>
      </c>
      <c r="I78" s="798" t="s">
        <v>122</v>
      </c>
      <c r="J78" s="115">
        <f t="shared" si="0"/>
        <v>0</v>
      </c>
      <c r="K78" s="3" t="s">
        <v>314</v>
      </c>
    </row>
    <row r="79" spans="2:11" s="4" customFormat="1" ht="15" customHeight="1">
      <c r="B79" s="1201"/>
      <c r="C79" s="118"/>
      <c r="D79" s="217" t="s">
        <v>502</v>
      </c>
      <c r="E79" s="218" t="s">
        <v>146</v>
      </c>
      <c r="F79" s="111"/>
      <c r="G79" s="798" t="s">
        <v>120</v>
      </c>
      <c r="H79" s="1210">
        <v>0.70399999999999996</v>
      </c>
      <c r="I79" s="798" t="s">
        <v>122</v>
      </c>
      <c r="J79" s="115">
        <f t="shared" si="0"/>
        <v>0</v>
      </c>
      <c r="K79" s="3" t="s">
        <v>1067</v>
      </c>
    </row>
    <row r="80" spans="2:11" s="4" customFormat="1" ht="15" customHeight="1">
      <c r="B80" s="131"/>
      <c r="C80" s="1197"/>
      <c r="D80" s="213" t="s">
        <v>501</v>
      </c>
      <c r="E80" s="218" t="s">
        <v>145</v>
      </c>
      <c r="F80" s="111"/>
      <c r="G80" s="798" t="s">
        <v>120</v>
      </c>
      <c r="H80" s="1210">
        <v>0.33400000000000002</v>
      </c>
      <c r="I80" s="798" t="s">
        <v>122</v>
      </c>
      <c r="J80" s="115">
        <f t="shared" si="0"/>
        <v>0</v>
      </c>
      <c r="K80" s="3" t="s">
        <v>1055</v>
      </c>
    </row>
    <row r="81" spans="2:11" s="4" customFormat="1" ht="15" customHeight="1">
      <c r="B81" s="1205">
        <v>9</v>
      </c>
      <c r="C81" s="116" t="s">
        <v>123</v>
      </c>
      <c r="D81" s="217" t="s">
        <v>506</v>
      </c>
      <c r="E81" s="218" t="s">
        <v>146</v>
      </c>
      <c r="F81" s="111"/>
      <c r="G81" s="798" t="s">
        <v>120</v>
      </c>
      <c r="H81" s="1210">
        <v>0.503</v>
      </c>
      <c r="I81" s="798" t="s">
        <v>122</v>
      </c>
      <c r="J81" s="115">
        <f t="shared" si="0"/>
        <v>0</v>
      </c>
      <c r="K81" s="3" t="s">
        <v>1057</v>
      </c>
    </row>
    <row r="82" spans="2:11" s="4" customFormat="1" ht="15" customHeight="1">
      <c r="B82" s="1201"/>
      <c r="C82" s="118"/>
      <c r="D82" s="213"/>
      <c r="E82" s="218" t="s">
        <v>145</v>
      </c>
      <c r="F82" s="111"/>
      <c r="G82" s="798" t="s">
        <v>120</v>
      </c>
      <c r="H82" s="1210">
        <v>0.45800000000000002</v>
      </c>
      <c r="I82" s="798" t="s">
        <v>122</v>
      </c>
      <c r="J82" s="115">
        <f t="shared" si="0"/>
        <v>0</v>
      </c>
      <c r="K82" s="3" t="s">
        <v>313</v>
      </c>
    </row>
    <row r="83" spans="2:11" s="4" customFormat="1" ht="15" customHeight="1">
      <c r="B83" s="1201"/>
      <c r="C83" s="118"/>
      <c r="D83" s="217" t="s">
        <v>505</v>
      </c>
      <c r="E83" s="218" t="s">
        <v>146</v>
      </c>
      <c r="F83" s="111"/>
      <c r="G83" s="798" t="s">
        <v>120</v>
      </c>
      <c r="H83" s="1210">
        <v>0.216</v>
      </c>
      <c r="I83" s="798" t="s">
        <v>122</v>
      </c>
      <c r="J83" s="115">
        <f t="shared" si="0"/>
        <v>0</v>
      </c>
      <c r="K83" s="3" t="s">
        <v>1042</v>
      </c>
    </row>
    <row r="84" spans="2:11" s="4" customFormat="1" ht="15" customHeight="1">
      <c r="B84" s="1201"/>
      <c r="C84" s="118"/>
      <c r="D84" s="213"/>
      <c r="E84" s="218" t="s">
        <v>145</v>
      </c>
      <c r="F84" s="111"/>
      <c r="G84" s="798" t="s">
        <v>120</v>
      </c>
      <c r="H84" s="1210">
        <v>0.19600000000000001</v>
      </c>
      <c r="I84" s="798" t="s">
        <v>122</v>
      </c>
      <c r="J84" s="115">
        <f t="shared" si="0"/>
        <v>0</v>
      </c>
      <c r="K84" s="3" t="s">
        <v>1041</v>
      </c>
    </row>
    <row r="85" spans="2:11" s="4" customFormat="1" ht="15" customHeight="1">
      <c r="B85" s="1201"/>
      <c r="C85" s="118"/>
      <c r="D85" s="217" t="s">
        <v>504</v>
      </c>
      <c r="E85" s="218" t="s">
        <v>146</v>
      </c>
      <c r="F85" s="111"/>
      <c r="G85" s="798" t="s">
        <v>120</v>
      </c>
      <c r="H85" s="1210">
        <v>0.216</v>
      </c>
      <c r="I85" s="798" t="s">
        <v>122</v>
      </c>
      <c r="J85" s="115">
        <f t="shared" si="0"/>
        <v>0</v>
      </c>
      <c r="K85" s="3" t="s">
        <v>1040</v>
      </c>
    </row>
    <row r="86" spans="2:11" s="4" customFormat="1" ht="15" customHeight="1">
      <c r="B86" s="1201"/>
      <c r="C86" s="118"/>
      <c r="D86" s="213"/>
      <c r="E86" s="218" t="s">
        <v>145</v>
      </c>
      <c r="F86" s="111"/>
      <c r="G86" s="798" t="s">
        <v>120</v>
      </c>
      <c r="H86" s="1210">
        <v>0.19600000000000001</v>
      </c>
      <c r="I86" s="798" t="s">
        <v>122</v>
      </c>
      <c r="J86" s="115">
        <f t="shared" si="0"/>
        <v>0</v>
      </c>
      <c r="K86" s="3" t="s">
        <v>1039</v>
      </c>
    </row>
    <row r="87" spans="2:11" s="4" customFormat="1" ht="15" customHeight="1">
      <c r="B87" s="1201"/>
      <c r="C87" s="118"/>
      <c r="D87" s="217" t="s">
        <v>503</v>
      </c>
      <c r="E87" s="218" t="s">
        <v>146</v>
      </c>
      <c r="F87" s="111"/>
      <c r="G87" s="798" t="s">
        <v>120</v>
      </c>
      <c r="H87" s="1210">
        <v>0.14399999999999999</v>
      </c>
      <c r="I87" s="798" t="s">
        <v>122</v>
      </c>
      <c r="J87" s="115">
        <f t="shared" si="0"/>
        <v>0</v>
      </c>
      <c r="K87" s="3" t="s">
        <v>1038</v>
      </c>
    </row>
    <row r="88" spans="2:11" s="4" customFormat="1" ht="15" customHeight="1">
      <c r="B88" s="1201"/>
      <c r="C88" s="118"/>
      <c r="D88" s="213"/>
      <c r="E88" s="218" t="s">
        <v>145</v>
      </c>
      <c r="F88" s="111"/>
      <c r="G88" s="798" t="s">
        <v>120</v>
      </c>
      <c r="H88" s="1210">
        <v>0.13100000000000001</v>
      </c>
      <c r="I88" s="798" t="s">
        <v>122</v>
      </c>
      <c r="J88" s="115">
        <f t="shared" si="0"/>
        <v>0</v>
      </c>
      <c r="K88" s="3" t="s">
        <v>311</v>
      </c>
    </row>
    <row r="89" spans="2:11" s="4" customFormat="1" ht="15" customHeight="1">
      <c r="B89" s="1201"/>
      <c r="C89" s="118"/>
      <c r="D89" s="217" t="s">
        <v>502</v>
      </c>
      <c r="E89" s="218" t="s">
        <v>146</v>
      </c>
      <c r="F89" s="111"/>
      <c r="G89" s="798" t="s">
        <v>120</v>
      </c>
      <c r="H89" s="1210">
        <v>0.71099999999999997</v>
      </c>
      <c r="I89" s="798" t="s">
        <v>122</v>
      </c>
      <c r="J89" s="115">
        <f t="shared" si="0"/>
        <v>0</v>
      </c>
      <c r="K89" s="3" t="s">
        <v>310</v>
      </c>
    </row>
    <row r="90" spans="2:11" s="4" customFormat="1" ht="15" customHeight="1">
      <c r="B90" s="131"/>
      <c r="C90" s="1197"/>
      <c r="D90" s="213" t="s">
        <v>501</v>
      </c>
      <c r="E90" s="218" t="s">
        <v>145</v>
      </c>
      <c r="F90" s="111"/>
      <c r="G90" s="798" t="s">
        <v>120</v>
      </c>
      <c r="H90" s="1210">
        <v>0.58799999999999997</v>
      </c>
      <c r="I90" s="798" t="s">
        <v>122</v>
      </c>
      <c r="J90" s="115">
        <f t="shared" si="0"/>
        <v>0</v>
      </c>
      <c r="K90" s="3" t="s">
        <v>309</v>
      </c>
    </row>
    <row r="91" spans="2:11" s="4" customFormat="1" ht="15" customHeight="1">
      <c r="B91" s="1205">
        <v>10</v>
      </c>
      <c r="C91" s="116" t="s">
        <v>498</v>
      </c>
      <c r="D91" s="217" t="s">
        <v>506</v>
      </c>
      <c r="E91" s="218" t="s">
        <v>146</v>
      </c>
      <c r="F91" s="111"/>
      <c r="G91" s="798" t="s">
        <v>120</v>
      </c>
      <c r="H91" s="1210">
        <v>0.53200000000000003</v>
      </c>
      <c r="I91" s="798" t="s">
        <v>122</v>
      </c>
      <c r="J91" s="115">
        <f t="shared" si="0"/>
        <v>0</v>
      </c>
      <c r="K91" s="3" t="s">
        <v>306</v>
      </c>
    </row>
    <row r="92" spans="2:11" s="4" customFormat="1" ht="15" customHeight="1">
      <c r="B92" s="1201"/>
      <c r="C92" s="118"/>
      <c r="D92" s="213"/>
      <c r="E92" s="218" t="s">
        <v>145</v>
      </c>
      <c r="F92" s="111"/>
      <c r="G92" s="798" t="s">
        <v>120</v>
      </c>
      <c r="H92" s="1210">
        <v>0.497</v>
      </c>
      <c r="I92" s="798" t="s">
        <v>122</v>
      </c>
      <c r="J92" s="115">
        <f t="shared" si="0"/>
        <v>0</v>
      </c>
      <c r="K92" s="3" t="s">
        <v>304</v>
      </c>
    </row>
    <row r="93" spans="2:11" s="4" customFormat="1" ht="15" customHeight="1">
      <c r="B93" s="1201"/>
      <c r="C93" s="118"/>
      <c r="D93" s="217" t="s">
        <v>505</v>
      </c>
      <c r="E93" s="218" t="s">
        <v>146</v>
      </c>
      <c r="F93" s="111"/>
      <c r="G93" s="798" t="s">
        <v>120</v>
      </c>
      <c r="H93" s="1210">
        <v>0.22800000000000001</v>
      </c>
      <c r="I93" s="798" t="s">
        <v>122</v>
      </c>
      <c r="J93" s="115">
        <f t="shared" si="0"/>
        <v>0</v>
      </c>
      <c r="K93" s="3" t="s">
        <v>302</v>
      </c>
    </row>
    <row r="94" spans="2:11" s="4" customFormat="1" ht="15" customHeight="1">
      <c r="B94" s="1201"/>
      <c r="C94" s="118"/>
      <c r="D94" s="213"/>
      <c r="E94" s="218" t="s">
        <v>145</v>
      </c>
      <c r="F94" s="111"/>
      <c r="G94" s="798" t="s">
        <v>120</v>
      </c>
      <c r="H94" s="1210">
        <v>0.21299999999999999</v>
      </c>
      <c r="I94" s="798" t="s">
        <v>122</v>
      </c>
      <c r="J94" s="115">
        <f t="shared" si="0"/>
        <v>0</v>
      </c>
      <c r="K94" s="3" t="s">
        <v>342</v>
      </c>
    </row>
    <row r="95" spans="2:11" s="4" customFormat="1" ht="15" customHeight="1">
      <c r="B95" s="1201"/>
      <c r="C95" s="118"/>
      <c r="D95" s="217" t="s">
        <v>504</v>
      </c>
      <c r="E95" s="218" t="s">
        <v>146</v>
      </c>
      <c r="F95" s="111"/>
      <c r="G95" s="798" t="s">
        <v>120</v>
      </c>
      <c r="H95" s="1210">
        <v>0.22800000000000001</v>
      </c>
      <c r="I95" s="798" t="s">
        <v>122</v>
      </c>
      <c r="J95" s="115">
        <f t="shared" si="0"/>
        <v>0</v>
      </c>
      <c r="K95" s="3" t="s">
        <v>341</v>
      </c>
    </row>
    <row r="96" spans="2:11" s="4" customFormat="1" ht="15" customHeight="1">
      <c r="B96" s="1201"/>
      <c r="C96" s="118"/>
      <c r="D96" s="213"/>
      <c r="E96" s="218" t="s">
        <v>145</v>
      </c>
      <c r="F96" s="111"/>
      <c r="G96" s="798" t="s">
        <v>120</v>
      </c>
      <c r="H96" s="1210">
        <v>0.21299999999999999</v>
      </c>
      <c r="I96" s="798" t="s">
        <v>122</v>
      </c>
      <c r="J96" s="115">
        <f t="shared" si="0"/>
        <v>0</v>
      </c>
      <c r="K96" s="3" t="s">
        <v>1069</v>
      </c>
    </row>
    <row r="97" spans="2:11" s="4" customFormat="1" ht="15" customHeight="1">
      <c r="B97" s="1201"/>
      <c r="C97" s="118"/>
      <c r="D97" s="217" t="s">
        <v>503</v>
      </c>
      <c r="E97" s="218" t="s">
        <v>146</v>
      </c>
      <c r="F97" s="111"/>
      <c r="G97" s="798" t="s">
        <v>120</v>
      </c>
      <c r="H97" s="1210">
        <v>0.152</v>
      </c>
      <c r="I97" s="798" t="s">
        <v>122</v>
      </c>
      <c r="J97" s="115">
        <f t="shared" si="0"/>
        <v>0</v>
      </c>
      <c r="K97" s="3" t="s">
        <v>1070</v>
      </c>
    </row>
    <row r="98" spans="2:11" s="4" customFormat="1" ht="15" customHeight="1">
      <c r="B98" s="1201"/>
      <c r="C98" s="118"/>
      <c r="D98" s="213"/>
      <c r="E98" s="218" t="s">
        <v>145</v>
      </c>
      <c r="F98" s="111"/>
      <c r="G98" s="798" t="s">
        <v>120</v>
      </c>
      <c r="H98" s="1210">
        <v>0.14199999999999999</v>
      </c>
      <c r="I98" s="798" t="s">
        <v>122</v>
      </c>
      <c r="J98" s="115">
        <f t="shared" si="0"/>
        <v>0</v>
      </c>
      <c r="K98" s="3" t="s">
        <v>1071</v>
      </c>
    </row>
    <row r="99" spans="2:11" s="4" customFormat="1" ht="15" customHeight="1">
      <c r="B99" s="1201"/>
      <c r="C99" s="118"/>
      <c r="D99" s="217" t="s">
        <v>502</v>
      </c>
      <c r="E99" s="218" t="s">
        <v>146</v>
      </c>
      <c r="F99" s="111"/>
      <c r="G99" s="798" t="s">
        <v>120</v>
      </c>
      <c r="H99" s="1210">
        <v>0.753</v>
      </c>
      <c r="I99" s="798" t="s">
        <v>122</v>
      </c>
      <c r="J99" s="115">
        <f t="shared" si="0"/>
        <v>0</v>
      </c>
      <c r="K99" s="3" t="s">
        <v>1072</v>
      </c>
    </row>
    <row r="100" spans="2:11" s="4" customFormat="1" ht="15" customHeight="1">
      <c r="B100" s="1201"/>
      <c r="C100" s="118"/>
      <c r="D100" s="213" t="s">
        <v>501</v>
      </c>
      <c r="E100" s="218" t="s">
        <v>145</v>
      </c>
      <c r="F100" s="111"/>
      <c r="G100" s="798" t="s">
        <v>120</v>
      </c>
      <c r="H100" s="1210">
        <v>0.66700000000000004</v>
      </c>
      <c r="I100" s="798" t="s">
        <v>122</v>
      </c>
      <c r="J100" s="115">
        <f t="shared" si="0"/>
        <v>0</v>
      </c>
      <c r="K100" s="3" t="s">
        <v>1061</v>
      </c>
    </row>
    <row r="101" spans="2:11" s="4" customFormat="1" ht="15" customHeight="1">
      <c r="B101" s="1201"/>
      <c r="C101" s="118"/>
      <c r="D101" s="217" t="s">
        <v>2638</v>
      </c>
      <c r="E101" s="218" t="s">
        <v>146</v>
      </c>
      <c r="F101" s="111"/>
      <c r="G101" s="798" t="s">
        <v>120</v>
      </c>
      <c r="H101" s="1210">
        <v>0.22800000000000001</v>
      </c>
      <c r="I101" s="798" t="s">
        <v>122</v>
      </c>
      <c r="J101" s="115">
        <f t="shared" ref="J101:J102" si="1">ROUND(F101*H101,0)</f>
        <v>0</v>
      </c>
      <c r="K101" s="3" t="s">
        <v>1062</v>
      </c>
    </row>
    <row r="102" spans="2:11" s="4" customFormat="1" ht="15" customHeight="1">
      <c r="B102" s="1201"/>
      <c r="C102" s="118"/>
      <c r="D102" s="213"/>
      <c r="E102" s="218" t="s">
        <v>145</v>
      </c>
      <c r="F102" s="111"/>
      <c r="G102" s="798" t="s">
        <v>120</v>
      </c>
      <c r="H102" s="1210">
        <v>0.21299999999999999</v>
      </c>
      <c r="I102" s="798" t="s">
        <v>122</v>
      </c>
      <c r="J102" s="115">
        <f t="shared" si="1"/>
        <v>0</v>
      </c>
      <c r="K102" s="3" t="s">
        <v>1063</v>
      </c>
    </row>
    <row r="103" spans="2:11" s="4" customFormat="1" ht="15" customHeight="1">
      <c r="B103" s="1201"/>
      <c r="C103" s="118"/>
      <c r="D103" s="217" t="s">
        <v>545</v>
      </c>
      <c r="E103" s="218" t="s">
        <v>146</v>
      </c>
      <c r="F103" s="111"/>
      <c r="G103" s="798" t="s">
        <v>120</v>
      </c>
      <c r="H103" s="1210">
        <v>0.22800000000000001</v>
      </c>
      <c r="I103" s="798" t="s">
        <v>122</v>
      </c>
      <c r="J103" s="115">
        <f t="shared" si="0"/>
        <v>0</v>
      </c>
      <c r="K103" s="3" t="s">
        <v>1064</v>
      </c>
    </row>
    <row r="104" spans="2:11" s="4" customFormat="1" ht="15" customHeight="1">
      <c r="B104" s="1203"/>
      <c r="C104" s="160"/>
      <c r="D104" s="213" t="s">
        <v>546</v>
      </c>
      <c r="E104" s="218" t="s">
        <v>145</v>
      </c>
      <c r="F104" s="111"/>
      <c r="G104" s="798" t="s">
        <v>120</v>
      </c>
      <c r="H104" s="1210">
        <v>0.21299999999999999</v>
      </c>
      <c r="I104" s="798" t="s">
        <v>122</v>
      </c>
      <c r="J104" s="115">
        <f t="shared" ref="J104:J125" si="2">ROUND(F104*H104,0)</f>
        <v>0</v>
      </c>
      <c r="K104" s="3" t="s">
        <v>1256</v>
      </c>
    </row>
    <row r="105" spans="2:11" s="4" customFormat="1" ht="15" customHeight="1">
      <c r="B105" s="1205">
        <v>11</v>
      </c>
      <c r="C105" s="116" t="s">
        <v>535</v>
      </c>
      <c r="D105" s="217" t="s">
        <v>506</v>
      </c>
      <c r="E105" s="218" t="s">
        <v>146</v>
      </c>
      <c r="F105" s="111"/>
      <c r="G105" s="798" t="s">
        <v>120</v>
      </c>
      <c r="H105" s="1210">
        <v>0.55900000000000005</v>
      </c>
      <c r="I105" s="798" t="s">
        <v>122</v>
      </c>
      <c r="J105" s="115">
        <f t="shared" si="2"/>
        <v>0</v>
      </c>
      <c r="K105" s="3" t="s">
        <v>1257</v>
      </c>
    </row>
    <row r="106" spans="2:11" s="4" customFormat="1" ht="15" customHeight="1">
      <c r="B106" s="1201"/>
      <c r="C106" s="118"/>
      <c r="D106" s="213"/>
      <c r="E106" s="218" t="s">
        <v>145</v>
      </c>
      <c r="F106" s="111"/>
      <c r="G106" s="798" t="s">
        <v>120</v>
      </c>
      <c r="H106" s="1210">
        <v>0.53</v>
      </c>
      <c r="I106" s="798" t="s">
        <v>122</v>
      </c>
      <c r="J106" s="115">
        <f t="shared" si="2"/>
        <v>0</v>
      </c>
      <c r="K106" s="3" t="s">
        <v>1258</v>
      </c>
    </row>
    <row r="107" spans="2:11" s="4" customFormat="1" ht="15" customHeight="1">
      <c r="B107" s="1201"/>
      <c r="C107" s="118"/>
      <c r="D107" s="217" t="s">
        <v>505</v>
      </c>
      <c r="E107" s="218" t="s">
        <v>146</v>
      </c>
      <c r="F107" s="111"/>
      <c r="G107" s="798" t="s">
        <v>120</v>
      </c>
      <c r="H107" s="1210">
        <v>0.24</v>
      </c>
      <c r="I107" s="798" t="s">
        <v>122</v>
      </c>
      <c r="J107" s="115">
        <f t="shared" si="2"/>
        <v>0</v>
      </c>
      <c r="K107" s="3" t="s">
        <v>1259</v>
      </c>
    </row>
    <row r="108" spans="2:11" s="4" customFormat="1" ht="15" customHeight="1">
      <c r="B108" s="1201"/>
      <c r="C108" s="118"/>
      <c r="D108" s="213"/>
      <c r="E108" s="218" t="s">
        <v>145</v>
      </c>
      <c r="F108" s="111"/>
      <c r="G108" s="798" t="s">
        <v>120</v>
      </c>
      <c r="H108" s="1210">
        <v>0.22700000000000001</v>
      </c>
      <c r="I108" s="798" t="s">
        <v>122</v>
      </c>
      <c r="J108" s="115">
        <f t="shared" si="2"/>
        <v>0</v>
      </c>
      <c r="K108" s="3" t="s">
        <v>1260</v>
      </c>
    </row>
    <row r="109" spans="2:11" s="4" customFormat="1" ht="15" customHeight="1">
      <c r="B109" s="1201"/>
      <c r="C109" s="118"/>
      <c r="D109" s="217" t="s">
        <v>504</v>
      </c>
      <c r="E109" s="218" t="s">
        <v>146</v>
      </c>
      <c r="F109" s="111"/>
      <c r="G109" s="798" t="s">
        <v>120</v>
      </c>
      <c r="H109" s="1210">
        <v>0.24</v>
      </c>
      <c r="I109" s="798" t="s">
        <v>122</v>
      </c>
      <c r="J109" s="115">
        <f t="shared" si="2"/>
        <v>0</v>
      </c>
      <c r="K109" s="3" t="s">
        <v>1261</v>
      </c>
    </row>
    <row r="110" spans="2:11" s="4" customFormat="1" ht="15" customHeight="1">
      <c r="B110" s="1201"/>
      <c r="C110" s="118"/>
      <c r="D110" s="213"/>
      <c r="E110" s="218" t="s">
        <v>145</v>
      </c>
      <c r="F110" s="111"/>
      <c r="G110" s="798" t="s">
        <v>120</v>
      </c>
      <c r="H110" s="1210">
        <v>0.22700000000000001</v>
      </c>
      <c r="I110" s="798" t="s">
        <v>122</v>
      </c>
      <c r="J110" s="115">
        <f t="shared" si="2"/>
        <v>0</v>
      </c>
      <c r="K110" s="3" t="s">
        <v>1262</v>
      </c>
    </row>
    <row r="111" spans="2:11" s="4" customFormat="1" ht="15" customHeight="1">
      <c r="B111" s="1201"/>
      <c r="C111" s="118"/>
      <c r="D111" s="217" t="s">
        <v>503</v>
      </c>
      <c r="E111" s="218" t="s">
        <v>146</v>
      </c>
      <c r="F111" s="111"/>
      <c r="G111" s="798" t="s">
        <v>120</v>
      </c>
      <c r="H111" s="1210">
        <v>0.16</v>
      </c>
      <c r="I111" s="798" t="s">
        <v>122</v>
      </c>
      <c r="J111" s="115">
        <f t="shared" si="2"/>
        <v>0</v>
      </c>
      <c r="K111" s="3" t="s">
        <v>1263</v>
      </c>
    </row>
    <row r="112" spans="2:11" s="4" customFormat="1" ht="15" customHeight="1">
      <c r="B112" s="1201"/>
      <c r="C112" s="118"/>
      <c r="D112" s="213"/>
      <c r="E112" s="218" t="s">
        <v>145</v>
      </c>
      <c r="F112" s="111"/>
      <c r="G112" s="798" t="s">
        <v>120</v>
      </c>
      <c r="H112" s="1210">
        <v>0.152</v>
      </c>
      <c r="I112" s="798" t="s">
        <v>122</v>
      </c>
      <c r="J112" s="115">
        <f t="shared" si="2"/>
        <v>0</v>
      </c>
      <c r="K112" s="3" t="s">
        <v>1264</v>
      </c>
    </row>
    <row r="113" spans="2:11" s="4" customFormat="1" ht="15" customHeight="1">
      <c r="B113" s="1201"/>
      <c r="C113" s="118"/>
      <c r="D113" s="217" t="s">
        <v>502</v>
      </c>
      <c r="E113" s="218" t="s">
        <v>146</v>
      </c>
      <c r="F113" s="111"/>
      <c r="G113" s="798" t="s">
        <v>120</v>
      </c>
      <c r="H113" s="1210">
        <v>0.79800000000000004</v>
      </c>
      <c r="I113" s="798" t="s">
        <v>122</v>
      </c>
      <c r="J113" s="115">
        <f t="shared" si="2"/>
        <v>0</v>
      </c>
      <c r="K113" s="3" t="s">
        <v>1265</v>
      </c>
    </row>
    <row r="114" spans="2:11" s="4" customFormat="1" ht="15" customHeight="1">
      <c r="B114" s="1201"/>
      <c r="C114" s="118"/>
      <c r="D114" s="213" t="s">
        <v>501</v>
      </c>
      <c r="E114" s="218" t="s">
        <v>145</v>
      </c>
      <c r="F114" s="111"/>
      <c r="G114" s="798" t="s">
        <v>120</v>
      </c>
      <c r="H114" s="1210">
        <v>0.72699999999999998</v>
      </c>
      <c r="I114" s="798" t="s">
        <v>122</v>
      </c>
      <c r="J114" s="115">
        <f t="shared" si="2"/>
        <v>0</v>
      </c>
      <c r="K114" s="3" t="s">
        <v>1266</v>
      </c>
    </row>
    <row r="115" spans="2:11" s="4" customFormat="1" ht="15" customHeight="1">
      <c r="B115" s="1201"/>
      <c r="C115" s="118"/>
      <c r="D115" s="217" t="s">
        <v>2638</v>
      </c>
      <c r="E115" s="218" t="s">
        <v>146</v>
      </c>
      <c r="F115" s="111"/>
      <c r="G115" s="798" t="s">
        <v>120</v>
      </c>
      <c r="H115" s="1210">
        <v>0.24</v>
      </c>
      <c r="I115" s="798" t="s">
        <v>122</v>
      </c>
      <c r="J115" s="115">
        <f t="shared" si="2"/>
        <v>0</v>
      </c>
      <c r="K115" s="3" t="s">
        <v>1267</v>
      </c>
    </row>
    <row r="116" spans="2:11" s="4" customFormat="1" ht="15" customHeight="1">
      <c r="B116" s="1201"/>
      <c r="C116" s="118"/>
      <c r="D116" s="213"/>
      <c r="E116" s="218" t="s">
        <v>145</v>
      </c>
      <c r="F116" s="111"/>
      <c r="G116" s="798" t="s">
        <v>120</v>
      </c>
      <c r="H116" s="1210">
        <v>0.22700000000000001</v>
      </c>
      <c r="I116" s="798" t="s">
        <v>122</v>
      </c>
      <c r="J116" s="115">
        <f t="shared" si="2"/>
        <v>0</v>
      </c>
      <c r="K116" s="3" t="s">
        <v>1268</v>
      </c>
    </row>
    <row r="117" spans="2:11" s="4" customFormat="1" ht="15" customHeight="1">
      <c r="B117" s="1201"/>
      <c r="C117" s="118"/>
      <c r="D117" s="217" t="s">
        <v>545</v>
      </c>
      <c r="E117" s="218" t="s">
        <v>146</v>
      </c>
      <c r="F117" s="111"/>
      <c r="G117" s="798" t="s">
        <v>120</v>
      </c>
      <c r="H117" s="1210">
        <v>0.24</v>
      </c>
      <c r="I117" s="798" t="s">
        <v>122</v>
      </c>
      <c r="J117" s="115">
        <f t="shared" si="2"/>
        <v>0</v>
      </c>
      <c r="K117" s="3" t="s">
        <v>1269</v>
      </c>
    </row>
    <row r="118" spans="2:11" s="4" customFormat="1" ht="15" customHeight="1">
      <c r="B118" s="1203"/>
      <c r="C118" s="160"/>
      <c r="D118" s="213" t="s">
        <v>546</v>
      </c>
      <c r="E118" s="218" t="s">
        <v>145</v>
      </c>
      <c r="F118" s="111"/>
      <c r="G118" s="798" t="s">
        <v>120</v>
      </c>
      <c r="H118" s="1210">
        <v>0.22700000000000001</v>
      </c>
      <c r="I118" s="798" t="s">
        <v>122</v>
      </c>
      <c r="J118" s="115">
        <f t="shared" si="2"/>
        <v>0</v>
      </c>
      <c r="K118" s="3" t="s">
        <v>1270</v>
      </c>
    </row>
    <row r="119" spans="2:11" s="4" customFormat="1" ht="15" customHeight="1">
      <c r="B119" s="1205">
        <v>12</v>
      </c>
      <c r="C119" s="116" t="s">
        <v>653</v>
      </c>
      <c r="D119" s="217" t="s">
        <v>506</v>
      </c>
      <c r="E119" s="218" t="s">
        <v>146</v>
      </c>
      <c r="F119" s="111"/>
      <c r="G119" s="798" t="s">
        <v>120</v>
      </c>
      <c r="H119" s="1210">
        <v>0.58599999999999997</v>
      </c>
      <c r="I119" s="798" t="s">
        <v>122</v>
      </c>
      <c r="J119" s="115">
        <f t="shared" si="2"/>
        <v>0</v>
      </c>
      <c r="K119" s="3" t="s">
        <v>1271</v>
      </c>
    </row>
    <row r="120" spans="2:11" s="4" customFormat="1" ht="15" customHeight="1">
      <c r="B120" s="1201"/>
      <c r="C120" s="118"/>
      <c r="D120" s="213"/>
      <c r="E120" s="218" t="s">
        <v>145</v>
      </c>
      <c r="F120" s="111"/>
      <c r="G120" s="798" t="s">
        <v>120</v>
      </c>
      <c r="H120" s="1210">
        <v>0.56299999999999994</v>
      </c>
      <c r="I120" s="798" t="s">
        <v>122</v>
      </c>
      <c r="J120" s="115">
        <f t="shared" si="2"/>
        <v>0</v>
      </c>
      <c r="K120" s="3" t="s">
        <v>1272</v>
      </c>
    </row>
    <row r="121" spans="2:11" s="4" customFormat="1" ht="15" customHeight="1">
      <c r="B121" s="1201"/>
      <c r="C121" s="118"/>
      <c r="D121" s="217" t="s">
        <v>505</v>
      </c>
      <c r="E121" s="218" t="s">
        <v>146</v>
      </c>
      <c r="F121" s="111"/>
      <c r="G121" s="798" t="s">
        <v>120</v>
      </c>
      <c r="H121" s="1210">
        <v>0.251</v>
      </c>
      <c r="I121" s="798" t="s">
        <v>122</v>
      </c>
      <c r="J121" s="115">
        <f t="shared" si="2"/>
        <v>0</v>
      </c>
      <c r="K121" s="3" t="s">
        <v>1273</v>
      </c>
    </row>
    <row r="122" spans="2:11" s="4" customFormat="1" ht="15" customHeight="1">
      <c r="B122" s="1201"/>
      <c r="C122" s="118"/>
      <c r="D122" s="213"/>
      <c r="E122" s="218" t="s">
        <v>145</v>
      </c>
      <c r="F122" s="111"/>
      <c r="G122" s="798" t="s">
        <v>120</v>
      </c>
      <c r="H122" s="1210">
        <v>0.24099999999999999</v>
      </c>
      <c r="I122" s="798" t="s">
        <v>122</v>
      </c>
      <c r="J122" s="115">
        <f t="shared" si="2"/>
        <v>0</v>
      </c>
      <c r="K122" s="3" t="s">
        <v>1274</v>
      </c>
    </row>
    <row r="123" spans="2:11" s="4" customFormat="1" ht="15" customHeight="1">
      <c r="B123" s="1201"/>
      <c r="C123" s="118"/>
      <c r="D123" s="217" t="s">
        <v>504</v>
      </c>
      <c r="E123" s="218" t="s">
        <v>146</v>
      </c>
      <c r="F123" s="111"/>
      <c r="G123" s="798" t="s">
        <v>120</v>
      </c>
      <c r="H123" s="1210">
        <v>0.251</v>
      </c>
      <c r="I123" s="798" t="s">
        <v>122</v>
      </c>
      <c r="J123" s="115">
        <f t="shared" si="2"/>
        <v>0</v>
      </c>
      <c r="K123" s="3" t="s">
        <v>1275</v>
      </c>
    </row>
    <row r="124" spans="2:11" s="4" customFormat="1" ht="15" customHeight="1">
      <c r="B124" s="1201"/>
      <c r="C124" s="118"/>
      <c r="D124" s="213"/>
      <c r="E124" s="218" t="s">
        <v>145</v>
      </c>
      <c r="F124" s="111"/>
      <c r="G124" s="798" t="s">
        <v>120</v>
      </c>
      <c r="H124" s="1210">
        <v>0.24099999999999999</v>
      </c>
      <c r="I124" s="798" t="s">
        <v>122</v>
      </c>
      <c r="J124" s="115">
        <f t="shared" si="2"/>
        <v>0</v>
      </c>
      <c r="K124" s="3" t="s">
        <v>1276</v>
      </c>
    </row>
    <row r="125" spans="2:11" s="4" customFormat="1" ht="15" customHeight="1">
      <c r="B125" s="1201"/>
      <c r="C125" s="118"/>
      <c r="D125" s="217" t="s">
        <v>503</v>
      </c>
      <c r="E125" s="218" t="s">
        <v>146</v>
      </c>
      <c r="F125" s="111"/>
      <c r="G125" s="798" t="s">
        <v>120</v>
      </c>
      <c r="H125" s="1210">
        <v>0.16800000000000001</v>
      </c>
      <c r="I125" s="798" t="s">
        <v>122</v>
      </c>
      <c r="J125" s="115">
        <f t="shared" si="2"/>
        <v>0</v>
      </c>
      <c r="K125" s="3" t="s">
        <v>1277</v>
      </c>
    </row>
    <row r="126" spans="2:11" s="4" customFormat="1" ht="15" customHeight="1">
      <c r="B126" s="1201"/>
      <c r="C126" s="118"/>
      <c r="D126" s="213"/>
      <c r="E126" s="218" t="s">
        <v>145</v>
      </c>
      <c r="F126" s="111"/>
      <c r="G126" s="798" t="s">
        <v>120</v>
      </c>
      <c r="H126" s="1210">
        <v>0.161</v>
      </c>
      <c r="I126" s="798" t="s">
        <v>122</v>
      </c>
      <c r="J126" s="115">
        <f>ROUND(F126*H126,0)</f>
        <v>0</v>
      </c>
      <c r="K126" s="3" t="s">
        <v>1278</v>
      </c>
    </row>
    <row r="127" spans="2:11" s="4" customFormat="1" ht="15" customHeight="1">
      <c r="B127" s="1201"/>
      <c r="C127" s="118"/>
      <c r="D127" s="217" t="s">
        <v>2638</v>
      </c>
      <c r="E127" s="218" t="s">
        <v>146</v>
      </c>
      <c r="F127" s="111"/>
      <c r="G127" s="798" t="s">
        <v>120</v>
      </c>
      <c r="H127" s="1210">
        <v>0.251</v>
      </c>
      <c r="I127" s="798" t="s">
        <v>122</v>
      </c>
      <c r="J127" s="115">
        <f t="shared" ref="J127:J128" si="3">ROUND(F127*H127,0)</f>
        <v>0</v>
      </c>
      <c r="K127" s="3" t="s">
        <v>1279</v>
      </c>
    </row>
    <row r="128" spans="2:11" s="4" customFormat="1" ht="15" customHeight="1">
      <c r="B128" s="1201"/>
      <c r="C128" s="118"/>
      <c r="D128" s="213"/>
      <c r="E128" s="218" t="s">
        <v>145</v>
      </c>
      <c r="F128" s="111"/>
      <c r="G128" s="798" t="s">
        <v>120</v>
      </c>
      <c r="H128" s="1210">
        <v>0.24099999999999999</v>
      </c>
      <c r="I128" s="798" t="s">
        <v>122</v>
      </c>
      <c r="J128" s="115">
        <f t="shared" si="3"/>
        <v>0</v>
      </c>
      <c r="K128" s="3" t="s">
        <v>1280</v>
      </c>
    </row>
    <row r="129" spans="1:12" s="4" customFormat="1" ht="15" customHeight="1">
      <c r="B129" s="1201"/>
      <c r="C129" s="118"/>
      <c r="D129" s="217" t="s">
        <v>545</v>
      </c>
      <c r="E129" s="218" t="s">
        <v>146</v>
      </c>
      <c r="F129" s="111"/>
      <c r="G129" s="798" t="s">
        <v>120</v>
      </c>
      <c r="H129" s="1210">
        <v>0.251</v>
      </c>
      <c r="I129" s="798" t="s">
        <v>122</v>
      </c>
      <c r="J129" s="115">
        <f>ROUND(F129*H129,0)</f>
        <v>0</v>
      </c>
      <c r="K129" s="3" t="s">
        <v>1281</v>
      </c>
    </row>
    <row r="130" spans="1:12" s="4" customFormat="1" ht="15" customHeight="1">
      <c r="B130" s="1203"/>
      <c r="C130" s="160"/>
      <c r="D130" s="213" t="s">
        <v>546</v>
      </c>
      <c r="E130" s="218" t="s">
        <v>145</v>
      </c>
      <c r="F130" s="111"/>
      <c r="G130" s="798" t="s">
        <v>120</v>
      </c>
      <c r="H130" s="1210">
        <v>0.24099999999999999</v>
      </c>
      <c r="I130" s="798" t="s">
        <v>122</v>
      </c>
      <c r="J130" s="115">
        <f>ROUND(F130*H130,0)</f>
        <v>0</v>
      </c>
      <c r="K130" s="3" t="s">
        <v>1282</v>
      </c>
    </row>
    <row r="131" spans="1:12" s="4" customFormat="1" ht="15" customHeight="1">
      <c r="B131" s="1205">
        <v>13</v>
      </c>
      <c r="C131" s="116" t="s">
        <v>784</v>
      </c>
      <c r="D131" s="217" t="s">
        <v>506</v>
      </c>
      <c r="E131" s="218" t="s">
        <v>146</v>
      </c>
      <c r="F131" s="111"/>
      <c r="G131" s="798" t="s">
        <v>120</v>
      </c>
      <c r="H131" s="1210">
        <v>0.61499999999999999</v>
      </c>
      <c r="I131" s="798" t="s">
        <v>122</v>
      </c>
      <c r="J131" s="115">
        <f t="shared" ref="J131:J173" si="4">ROUND(F131*H131,0)</f>
        <v>0</v>
      </c>
      <c r="K131" s="3" t="s">
        <v>1283</v>
      </c>
    </row>
    <row r="132" spans="1:12" s="4" customFormat="1" ht="15" customHeight="1">
      <c r="B132" s="1201"/>
      <c r="C132" s="118"/>
      <c r="D132" s="213"/>
      <c r="E132" s="218" t="s">
        <v>145</v>
      </c>
      <c r="F132" s="111"/>
      <c r="G132" s="798" t="s">
        <v>120</v>
      </c>
      <c r="H132" s="1210">
        <v>0.60399999999999998</v>
      </c>
      <c r="I132" s="798" t="s">
        <v>122</v>
      </c>
      <c r="J132" s="115">
        <f t="shared" si="4"/>
        <v>0</v>
      </c>
      <c r="K132" s="3" t="s">
        <v>1284</v>
      </c>
    </row>
    <row r="133" spans="1:12" s="4" customFormat="1" ht="15" customHeight="1">
      <c r="B133" s="1201"/>
      <c r="C133" s="118"/>
      <c r="D133" s="217" t="s">
        <v>505</v>
      </c>
      <c r="E133" s="218" t="s">
        <v>146</v>
      </c>
      <c r="F133" s="111"/>
      <c r="G133" s="798" t="s">
        <v>120</v>
      </c>
      <c r="H133" s="1210">
        <v>0.26300000000000001</v>
      </c>
      <c r="I133" s="798" t="s">
        <v>122</v>
      </c>
      <c r="J133" s="115">
        <f t="shared" si="4"/>
        <v>0</v>
      </c>
      <c r="K133" s="3" t="s">
        <v>1285</v>
      </c>
    </row>
    <row r="134" spans="1:12" s="4" customFormat="1" ht="15" customHeight="1">
      <c r="B134" s="1201"/>
      <c r="C134" s="118"/>
      <c r="D134" s="213"/>
      <c r="E134" s="218" t="s">
        <v>145</v>
      </c>
      <c r="F134" s="111"/>
      <c r="G134" s="798" t="s">
        <v>120</v>
      </c>
      <c r="H134" s="1210">
        <v>0.25900000000000001</v>
      </c>
      <c r="I134" s="798" t="s">
        <v>122</v>
      </c>
      <c r="J134" s="115">
        <f t="shared" si="4"/>
        <v>0</v>
      </c>
      <c r="K134" s="3" t="s">
        <v>1286</v>
      </c>
    </row>
    <row r="135" spans="1:12" s="4" customFormat="1" ht="15" customHeight="1">
      <c r="B135" s="1201"/>
      <c r="C135" s="118"/>
      <c r="D135" s="217" t="s">
        <v>504</v>
      </c>
      <c r="E135" s="218" t="s">
        <v>146</v>
      </c>
      <c r="F135" s="111"/>
      <c r="G135" s="798" t="s">
        <v>120</v>
      </c>
      <c r="H135" s="1210">
        <v>0.26300000000000001</v>
      </c>
      <c r="I135" s="798" t="s">
        <v>122</v>
      </c>
      <c r="J135" s="115">
        <f t="shared" si="4"/>
        <v>0</v>
      </c>
      <c r="K135" s="3" t="s">
        <v>1287</v>
      </c>
    </row>
    <row r="136" spans="1:12" s="4" customFormat="1" ht="15" customHeight="1">
      <c r="B136" s="1201"/>
      <c r="C136" s="118"/>
      <c r="D136" s="213"/>
      <c r="E136" s="218" t="s">
        <v>145</v>
      </c>
      <c r="F136" s="111"/>
      <c r="G136" s="798" t="s">
        <v>120</v>
      </c>
      <c r="H136" s="1210">
        <v>0.25900000000000001</v>
      </c>
      <c r="I136" s="798" t="s">
        <v>122</v>
      </c>
      <c r="J136" s="115">
        <f t="shared" si="4"/>
        <v>0</v>
      </c>
      <c r="K136" s="3" t="s">
        <v>1288</v>
      </c>
    </row>
    <row r="137" spans="1:12" s="4" customFormat="1" ht="15" customHeight="1">
      <c r="B137" s="1201"/>
      <c r="C137" s="118"/>
      <c r="D137" s="217" t="s">
        <v>503</v>
      </c>
      <c r="E137" s="218" t="s">
        <v>146</v>
      </c>
      <c r="F137" s="111"/>
      <c r="G137" s="798" t="s">
        <v>120</v>
      </c>
      <c r="H137" s="1210">
        <v>0.17599999999999999</v>
      </c>
      <c r="I137" s="798" t="s">
        <v>122</v>
      </c>
      <c r="J137" s="115">
        <f t="shared" si="4"/>
        <v>0</v>
      </c>
      <c r="K137" s="3" t="s">
        <v>1289</v>
      </c>
    </row>
    <row r="138" spans="1:12" s="4" customFormat="1" ht="15" customHeight="1">
      <c r="B138" s="1201"/>
      <c r="C138" s="118"/>
      <c r="D138" s="213"/>
      <c r="E138" s="218" t="s">
        <v>145</v>
      </c>
      <c r="F138" s="111"/>
      <c r="G138" s="798" t="s">
        <v>120</v>
      </c>
      <c r="H138" s="1211">
        <v>0.17199999999999999</v>
      </c>
      <c r="I138" s="667" t="s">
        <v>122</v>
      </c>
      <c r="J138" s="108">
        <f t="shared" si="4"/>
        <v>0</v>
      </c>
      <c r="K138" s="3" t="s">
        <v>1290</v>
      </c>
    </row>
    <row r="139" spans="1:12" s="4" customFormat="1" ht="15" customHeight="1">
      <c r="B139" s="1201"/>
      <c r="C139" s="118"/>
      <c r="D139" s="217" t="s">
        <v>2638</v>
      </c>
      <c r="E139" s="218" t="s">
        <v>146</v>
      </c>
      <c r="F139" s="111"/>
      <c r="G139" s="798" t="s">
        <v>120</v>
      </c>
      <c r="H139" s="1210">
        <v>0.26300000000000001</v>
      </c>
      <c r="I139" s="798" t="s">
        <v>122</v>
      </c>
      <c r="J139" s="115">
        <f t="shared" si="4"/>
        <v>0</v>
      </c>
      <c r="K139" s="3" t="s">
        <v>1291</v>
      </c>
    </row>
    <row r="140" spans="1:12" s="4" customFormat="1" ht="15" customHeight="1">
      <c r="B140" s="1201"/>
      <c r="C140" s="118"/>
      <c r="D140" s="213"/>
      <c r="E140" s="218" t="s">
        <v>145</v>
      </c>
      <c r="F140" s="111"/>
      <c r="G140" s="798" t="s">
        <v>120</v>
      </c>
      <c r="H140" s="1210">
        <v>0.25900000000000001</v>
      </c>
      <c r="I140" s="798" t="s">
        <v>122</v>
      </c>
      <c r="J140" s="115">
        <f t="shared" si="4"/>
        <v>0</v>
      </c>
      <c r="K140" s="3" t="s">
        <v>1292</v>
      </c>
    </row>
    <row r="141" spans="1:12" s="4" customFormat="1" ht="15" customHeight="1">
      <c r="B141" s="1205">
        <v>14</v>
      </c>
      <c r="C141" s="116" t="s">
        <v>833</v>
      </c>
      <c r="D141" s="217" t="s">
        <v>506</v>
      </c>
      <c r="E141" s="218" t="s">
        <v>146</v>
      </c>
      <c r="F141" s="111"/>
      <c r="G141" s="798" t="s">
        <v>120</v>
      </c>
      <c r="H141" s="1210">
        <v>0.64400000000000002</v>
      </c>
      <c r="I141" s="798" t="s">
        <v>122</v>
      </c>
      <c r="J141" s="115">
        <f t="shared" si="4"/>
        <v>0</v>
      </c>
      <c r="K141" s="3" t="s">
        <v>1293</v>
      </c>
    </row>
    <row r="142" spans="1:12" s="4" customFormat="1" ht="15" customHeight="1">
      <c r="B142" s="1201"/>
      <c r="C142" s="118"/>
      <c r="D142" s="213"/>
      <c r="E142" s="218" t="s">
        <v>145</v>
      </c>
      <c r="F142" s="111"/>
      <c r="G142" s="798" t="s">
        <v>120</v>
      </c>
      <c r="H142" s="1210">
        <v>0.63700000000000001</v>
      </c>
      <c r="I142" s="798" t="s">
        <v>122</v>
      </c>
      <c r="J142" s="115">
        <f t="shared" si="4"/>
        <v>0</v>
      </c>
      <c r="K142" s="3" t="s">
        <v>1294</v>
      </c>
    </row>
    <row r="143" spans="1:12" ht="15" customHeight="1">
      <c r="A143" s="4"/>
      <c r="B143" s="1201"/>
      <c r="C143" s="118"/>
      <c r="D143" s="217" t="s">
        <v>505</v>
      </c>
      <c r="E143" s="218" t="s">
        <v>146</v>
      </c>
      <c r="F143" s="111"/>
      <c r="G143" s="798" t="s">
        <v>120</v>
      </c>
      <c r="H143" s="1210">
        <v>0.27600000000000002</v>
      </c>
      <c r="I143" s="798" t="s">
        <v>122</v>
      </c>
      <c r="J143" s="115">
        <f t="shared" si="4"/>
        <v>0</v>
      </c>
      <c r="K143" s="3" t="s">
        <v>1295</v>
      </c>
      <c r="L143" s="4"/>
    </row>
    <row r="144" spans="1:12" ht="15" customHeight="1">
      <c r="A144" s="4"/>
      <c r="B144" s="1201"/>
      <c r="C144" s="118"/>
      <c r="D144" s="213"/>
      <c r="E144" s="218" t="s">
        <v>145</v>
      </c>
      <c r="F144" s="111"/>
      <c r="G144" s="798" t="s">
        <v>120</v>
      </c>
      <c r="H144" s="1210">
        <v>0.27300000000000002</v>
      </c>
      <c r="I144" s="798" t="s">
        <v>122</v>
      </c>
      <c r="J144" s="115">
        <f t="shared" si="4"/>
        <v>0</v>
      </c>
      <c r="K144" s="3" t="s">
        <v>1296</v>
      </c>
      <c r="L144" s="4"/>
    </row>
    <row r="145" spans="1:12" ht="15" customHeight="1">
      <c r="A145" s="4"/>
      <c r="B145" s="1201"/>
      <c r="C145" s="118"/>
      <c r="D145" s="217" t="s">
        <v>504</v>
      </c>
      <c r="E145" s="218" t="s">
        <v>146</v>
      </c>
      <c r="F145" s="111"/>
      <c r="G145" s="798" t="s">
        <v>120</v>
      </c>
      <c r="H145" s="1210">
        <v>0.27600000000000002</v>
      </c>
      <c r="I145" s="798" t="s">
        <v>122</v>
      </c>
      <c r="J145" s="115">
        <f t="shared" si="4"/>
        <v>0</v>
      </c>
      <c r="K145" s="3" t="s">
        <v>1297</v>
      </c>
      <c r="L145" s="4"/>
    </row>
    <row r="146" spans="1:12" ht="15" customHeight="1">
      <c r="A146" s="4"/>
      <c r="B146" s="1201"/>
      <c r="C146" s="118"/>
      <c r="D146" s="213"/>
      <c r="E146" s="218" t="s">
        <v>145</v>
      </c>
      <c r="F146" s="111"/>
      <c r="G146" s="798" t="s">
        <v>120</v>
      </c>
      <c r="H146" s="1210">
        <v>0.27300000000000002</v>
      </c>
      <c r="I146" s="798" t="s">
        <v>122</v>
      </c>
      <c r="J146" s="115">
        <f t="shared" si="4"/>
        <v>0</v>
      </c>
      <c r="K146" s="3" t="s">
        <v>1298</v>
      </c>
      <c r="L146" s="4"/>
    </row>
    <row r="147" spans="1:12" ht="15" customHeight="1">
      <c r="A147" s="4"/>
      <c r="B147" s="1201"/>
      <c r="C147" s="118"/>
      <c r="D147" s="217" t="s">
        <v>503</v>
      </c>
      <c r="E147" s="218" t="s">
        <v>146</v>
      </c>
      <c r="F147" s="111"/>
      <c r="G147" s="798" t="s">
        <v>120</v>
      </c>
      <c r="H147" s="1210">
        <v>0.184</v>
      </c>
      <c r="I147" s="798" t="s">
        <v>122</v>
      </c>
      <c r="J147" s="115">
        <f t="shared" si="4"/>
        <v>0</v>
      </c>
      <c r="K147" s="3" t="s">
        <v>1299</v>
      </c>
      <c r="L147" s="4"/>
    </row>
    <row r="148" spans="1:12" ht="15" customHeight="1">
      <c r="A148" s="4"/>
      <c r="B148" s="1201"/>
      <c r="C148" s="118"/>
      <c r="D148" s="213"/>
      <c r="E148" s="218" t="s">
        <v>145</v>
      </c>
      <c r="F148" s="111"/>
      <c r="G148" s="798" t="s">
        <v>120</v>
      </c>
      <c r="H148" s="1211">
        <v>0.182</v>
      </c>
      <c r="I148" s="667" t="s">
        <v>122</v>
      </c>
      <c r="J148" s="108">
        <f t="shared" si="4"/>
        <v>0</v>
      </c>
      <c r="K148" s="3" t="s">
        <v>1300</v>
      </c>
      <c r="L148" s="4"/>
    </row>
    <row r="149" spans="1:12" s="4" customFormat="1" ht="15" customHeight="1">
      <c r="B149" s="1201"/>
      <c r="C149" s="118"/>
      <c r="D149" s="217" t="s">
        <v>2638</v>
      </c>
      <c r="E149" s="218" t="s">
        <v>146</v>
      </c>
      <c r="F149" s="111"/>
      <c r="G149" s="798" t="s">
        <v>120</v>
      </c>
      <c r="H149" s="1210">
        <v>0.27600000000000002</v>
      </c>
      <c r="I149" s="798" t="s">
        <v>122</v>
      </c>
      <c r="J149" s="115">
        <f t="shared" ref="J149:J150" si="5">ROUND(F149*H149,0)</f>
        <v>0</v>
      </c>
      <c r="K149" s="3" t="s">
        <v>1301</v>
      </c>
    </row>
    <row r="150" spans="1:12" s="4" customFormat="1" ht="15" customHeight="1">
      <c r="B150" s="1201"/>
      <c r="C150" s="118"/>
      <c r="D150" s="213"/>
      <c r="E150" s="218" t="s">
        <v>145</v>
      </c>
      <c r="F150" s="111"/>
      <c r="G150" s="798" t="s">
        <v>120</v>
      </c>
      <c r="H150" s="1210">
        <v>0.27300000000000002</v>
      </c>
      <c r="I150" s="798" t="s">
        <v>122</v>
      </c>
      <c r="J150" s="115">
        <f t="shared" si="5"/>
        <v>0</v>
      </c>
      <c r="K150" s="3" t="s">
        <v>1302</v>
      </c>
    </row>
    <row r="151" spans="1:12" s="4" customFormat="1" ht="15" customHeight="1">
      <c r="B151" s="1205">
        <v>15</v>
      </c>
      <c r="C151" s="116" t="s">
        <v>961</v>
      </c>
      <c r="D151" s="217" t="s">
        <v>506</v>
      </c>
      <c r="E151" s="218" t="s">
        <v>146</v>
      </c>
      <c r="F151" s="111"/>
      <c r="G151" s="798" t="s">
        <v>120</v>
      </c>
      <c r="H151" s="1212">
        <v>0.67100000000000004</v>
      </c>
      <c r="I151" s="798" t="s">
        <v>122</v>
      </c>
      <c r="J151" s="115">
        <f t="shared" si="4"/>
        <v>0</v>
      </c>
      <c r="K151" s="3" t="s">
        <v>1303</v>
      </c>
    </row>
    <row r="152" spans="1:12" s="4" customFormat="1" ht="15" customHeight="1">
      <c r="B152" s="1201"/>
      <c r="C152" s="118"/>
      <c r="D152" s="213"/>
      <c r="E152" s="218" t="s">
        <v>145</v>
      </c>
      <c r="F152" s="111"/>
      <c r="G152" s="798" t="s">
        <v>120</v>
      </c>
      <c r="H152" s="1210">
        <v>0.66900000000000004</v>
      </c>
      <c r="I152" s="798" t="s">
        <v>122</v>
      </c>
      <c r="J152" s="115">
        <f t="shared" si="4"/>
        <v>0</v>
      </c>
      <c r="K152" s="3" t="s">
        <v>1304</v>
      </c>
    </row>
    <row r="153" spans="1:12" ht="15" customHeight="1">
      <c r="A153" s="4"/>
      <c r="B153" s="1201"/>
      <c r="C153" s="118"/>
      <c r="D153" s="217" t="s">
        <v>505</v>
      </c>
      <c r="E153" s="218" t="s">
        <v>146</v>
      </c>
      <c r="F153" s="111"/>
      <c r="G153" s="798" t="s">
        <v>120</v>
      </c>
      <c r="H153" s="1210">
        <v>0.28799999999999998</v>
      </c>
      <c r="I153" s="798" t="s">
        <v>122</v>
      </c>
      <c r="J153" s="115">
        <f t="shared" si="4"/>
        <v>0</v>
      </c>
      <c r="K153" s="3" t="s">
        <v>1305</v>
      </c>
      <c r="L153" s="4"/>
    </row>
    <row r="154" spans="1:12" ht="15" customHeight="1">
      <c r="A154" s="4"/>
      <c r="B154" s="1201"/>
      <c r="C154" s="118"/>
      <c r="D154" s="213"/>
      <c r="E154" s="218" t="s">
        <v>145</v>
      </c>
      <c r="F154" s="111"/>
      <c r="G154" s="798" t="s">
        <v>120</v>
      </c>
      <c r="H154" s="1210">
        <v>0.28699999999999998</v>
      </c>
      <c r="I154" s="798" t="s">
        <v>122</v>
      </c>
      <c r="J154" s="115">
        <f t="shared" si="4"/>
        <v>0</v>
      </c>
      <c r="K154" s="3" t="s">
        <v>1306</v>
      </c>
      <c r="L154" s="4"/>
    </row>
    <row r="155" spans="1:12" ht="15" customHeight="1">
      <c r="A155" s="4"/>
      <c r="B155" s="1201"/>
      <c r="C155" s="118"/>
      <c r="D155" s="217" t="s">
        <v>504</v>
      </c>
      <c r="E155" s="218" t="s">
        <v>146</v>
      </c>
      <c r="F155" s="111"/>
      <c r="G155" s="798" t="s">
        <v>120</v>
      </c>
      <c r="H155" s="1210">
        <v>0.28799999999999998</v>
      </c>
      <c r="I155" s="798" t="s">
        <v>122</v>
      </c>
      <c r="J155" s="115">
        <f t="shared" si="4"/>
        <v>0</v>
      </c>
      <c r="K155" s="3" t="s">
        <v>1307</v>
      </c>
      <c r="L155" s="4"/>
    </row>
    <row r="156" spans="1:12" ht="15" customHeight="1">
      <c r="A156" s="4"/>
      <c r="B156" s="1201"/>
      <c r="C156" s="118"/>
      <c r="D156" s="213"/>
      <c r="E156" s="218" t="s">
        <v>145</v>
      </c>
      <c r="F156" s="111"/>
      <c r="G156" s="798" t="s">
        <v>120</v>
      </c>
      <c r="H156" s="1210">
        <v>0.28699999999999998</v>
      </c>
      <c r="I156" s="798" t="s">
        <v>122</v>
      </c>
      <c r="J156" s="115">
        <f t="shared" si="4"/>
        <v>0</v>
      </c>
      <c r="K156" s="3" t="s">
        <v>1308</v>
      </c>
      <c r="L156" s="4"/>
    </row>
    <row r="157" spans="1:12" ht="15" customHeight="1">
      <c r="A157" s="4"/>
      <c r="B157" s="1201"/>
      <c r="C157" s="118"/>
      <c r="D157" s="217" t="s">
        <v>503</v>
      </c>
      <c r="E157" s="218" t="s">
        <v>146</v>
      </c>
      <c r="F157" s="111"/>
      <c r="G157" s="798" t="s">
        <v>120</v>
      </c>
      <c r="H157" s="1210">
        <v>0.192</v>
      </c>
      <c r="I157" s="798" t="s">
        <v>122</v>
      </c>
      <c r="J157" s="115">
        <f t="shared" si="4"/>
        <v>0</v>
      </c>
      <c r="K157" s="3" t="s">
        <v>1309</v>
      </c>
      <c r="L157" s="4"/>
    </row>
    <row r="158" spans="1:12" ht="15" customHeight="1">
      <c r="A158" s="4"/>
      <c r="B158" s="1201"/>
      <c r="C158" s="118"/>
      <c r="D158" s="213"/>
      <c r="E158" s="218" t="s">
        <v>145</v>
      </c>
      <c r="F158" s="111"/>
      <c r="G158" s="798" t="s">
        <v>120</v>
      </c>
      <c r="H158" s="1211">
        <v>0.191</v>
      </c>
      <c r="I158" s="667" t="s">
        <v>122</v>
      </c>
      <c r="J158" s="108">
        <f t="shared" si="4"/>
        <v>0</v>
      </c>
      <c r="K158" s="3" t="s">
        <v>1310</v>
      </c>
      <c r="L158" s="4"/>
    </row>
    <row r="159" spans="1:12" s="4" customFormat="1" ht="15" customHeight="1">
      <c r="B159" s="1201"/>
      <c r="C159" s="118"/>
      <c r="D159" s="217" t="s">
        <v>2638</v>
      </c>
      <c r="E159" s="218" t="s">
        <v>146</v>
      </c>
      <c r="F159" s="111"/>
      <c r="G159" s="798" t="s">
        <v>120</v>
      </c>
      <c r="H159" s="1210">
        <v>0.28799999999999998</v>
      </c>
      <c r="I159" s="798" t="s">
        <v>122</v>
      </c>
      <c r="J159" s="115">
        <f t="shared" si="4"/>
        <v>0</v>
      </c>
      <c r="K159" s="3" t="s">
        <v>1247</v>
      </c>
    </row>
    <row r="160" spans="1:12" s="4" customFormat="1" ht="15" customHeight="1">
      <c r="B160" s="1201"/>
      <c r="C160" s="118"/>
      <c r="D160" s="213"/>
      <c r="E160" s="218" t="s">
        <v>145</v>
      </c>
      <c r="F160" s="111"/>
      <c r="G160" s="798" t="s">
        <v>120</v>
      </c>
      <c r="H160" s="1210">
        <v>0.28699999999999998</v>
      </c>
      <c r="I160" s="798" t="s">
        <v>122</v>
      </c>
      <c r="J160" s="115">
        <f t="shared" si="4"/>
        <v>0</v>
      </c>
      <c r="K160" s="3" t="s">
        <v>1248</v>
      </c>
    </row>
    <row r="161" spans="1:12" ht="15" customHeight="1">
      <c r="A161" s="4"/>
      <c r="B161" s="1205">
        <v>16</v>
      </c>
      <c r="C161" s="116" t="s">
        <v>1051</v>
      </c>
      <c r="D161" s="217" t="s">
        <v>506</v>
      </c>
      <c r="E161" s="218" t="s">
        <v>146</v>
      </c>
      <c r="F161" s="111"/>
      <c r="G161" s="798" t="s">
        <v>120</v>
      </c>
      <c r="H161" s="1212">
        <v>0.7</v>
      </c>
      <c r="I161" s="798" t="s">
        <v>122</v>
      </c>
      <c r="J161" s="115">
        <f t="shared" si="4"/>
        <v>0</v>
      </c>
      <c r="K161" s="3" t="s">
        <v>1249</v>
      </c>
      <c r="L161" s="4"/>
    </row>
    <row r="162" spans="1:12" ht="15" customHeight="1">
      <c r="A162" s="4"/>
      <c r="B162" s="1201"/>
      <c r="C162" s="118"/>
      <c r="D162" s="213"/>
      <c r="E162" s="218" t="s">
        <v>145</v>
      </c>
      <c r="F162" s="111"/>
      <c r="G162" s="798" t="s">
        <v>120</v>
      </c>
      <c r="H162" s="1210">
        <v>0.7</v>
      </c>
      <c r="I162" s="798" t="s">
        <v>122</v>
      </c>
      <c r="J162" s="115">
        <f t="shared" si="4"/>
        <v>0</v>
      </c>
      <c r="K162" s="3" t="s">
        <v>1250</v>
      </c>
      <c r="L162" s="4"/>
    </row>
    <row r="163" spans="1:12" ht="15" customHeight="1">
      <c r="A163" s="4"/>
      <c r="B163" s="1201"/>
      <c r="C163" s="118"/>
      <c r="D163" s="217" t="s">
        <v>505</v>
      </c>
      <c r="E163" s="218" t="s">
        <v>146</v>
      </c>
      <c r="F163" s="111"/>
      <c r="G163" s="798" t="s">
        <v>120</v>
      </c>
      <c r="H163" s="1210">
        <v>0.3</v>
      </c>
      <c r="I163" s="798" t="s">
        <v>122</v>
      </c>
      <c r="J163" s="115">
        <f t="shared" si="4"/>
        <v>0</v>
      </c>
      <c r="K163" s="3" t="s">
        <v>1251</v>
      </c>
      <c r="L163" s="4"/>
    </row>
    <row r="164" spans="1:12" ht="15" customHeight="1">
      <c r="A164" s="4"/>
      <c r="B164" s="1201"/>
      <c r="C164" s="118"/>
      <c r="D164" s="213"/>
      <c r="E164" s="218" t="s">
        <v>145</v>
      </c>
      <c r="F164" s="111"/>
      <c r="G164" s="798" t="s">
        <v>120</v>
      </c>
      <c r="H164" s="1210">
        <v>0.3</v>
      </c>
      <c r="I164" s="798" t="s">
        <v>122</v>
      </c>
      <c r="J164" s="115">
        <f>ROUND(F164*H164,0)</f>
        <v>0</v>
      </c>
      <c r="K164" s="3" t="s">
        <v>1252</v>
      </c>
      <c r="L164" s="4"/>
    </row>
    <row r="165" spans="1:12" ht="15" customHeight="1">
      <c r="A165" s="4"/>
      <c r="B165" s="1201"/>
      <c r="C165" s="118"/>
      <c r="D165" s="217" t="s">
        <v>504</v>
      </c>
      <c r="E165" s="218" t="s">
        <v>146</v>
      </c>
      <c r="F165" s="111"/>
      <c r="G165" s="798" t="s">
        <v>120</v>
      </c>
      <c r="H165" s="1210">
        <v>0.3</v>
      </c>
      <c r="I165" s="798" t="s">
        <v>122</v>
      </c>
      <c r="J165" s="115">
        <f t="shared" si="4"/>
        <v>0</v>
      </c>
      <c r="K165" s="3" t="s">
        <v>1253</v>
      </c>
      <c r="L165" s="4"/>
    </row>
    <row r="166" spans="1:12" ht="15" customHeight="1">
      <c r="A166" s="4"/>
      <c r="B166" s="1201"/>
      <c r="C166" s="118"/>
      <c r="D166" s="213"/>
      <c r="E166" s="218" t="s">
        <v>145</v>
      </c>
      <c r="F166" s="111"/>
      <c r="G166" s="798" t="s">
        <v>120</v>
      </c>
      <c r="H166" s="1210">
        <v>0.3</v>
      </c>
      <c r="I166" s="798" t="s">
        <v>122</v>
      </c>
      <c r="J166" s="115">
        <f t="shared" si="4"/>
        <v>0</v>
      </c>
      <c r="K166" s="3" t="s">
        <v>1311</v>
      </c>
      <c r="L166" s="4"/>
    </row>
    <row r="167" spans="1:12" ht="15" customHeight="1">
      <c r="A167" s="4"/>
      <c r="B167" s="1201"/>
      <c r="C167" s="118"/>
      <c r="D167" s="217" t="s">
        <v>503</v>
      </c>
      <c r="E167" s="218" t="s">
        <v>146</v>
      </c>
      <c r="F167" s="111"/>
      <c r="G167" s="798" t="s">
        <v>120</v>
      </c>
      <c r="H167" s="1210">
        <v>0.2</v>
      </c>
      <c r="I167" s="798" t="s">
        <v>122</v>
      </c>
      <c r="J167" s="115">
        <f t="shared" si="4"/>
        <v>0</v>
      </c>
      <c r="K167" s="3" t="s">
        <v>1312</v>
      </c>
      <c r="L167" s="4"/>
    </row>
    <row r="168" spans="1:12" ht="15" customHeight="1">
      <c r="A168" s="4"/>
      <c r="B168" s="1201"/>
      <c r="C168" s="118"/>
      <c r="D168" s="213"/>
      <c r="E168" s="218" t="s">
        <v>145</v>
      </c>
      <c r="F168" s="111"/>
      <c r="G168" s="798" t="s">
        <v>120</v>
      </c>
      <c r="H168" s="1211">
        <v>0.2</v>
      </c>
      <c r="I168" s="667" t="s">
        <v>122</v>
      </c>
      <c r="J168" s="108">
        <f t="shared" si="4"/>
        <v>0</v>
      </c>
      <c r="K168" s="3" t="s">
        <v>1313</v>
      </c>
      <c r="L168" s="4"/>
    </row>
    <row r="169" spans="1:12" s="4" customFormat="1" ht="15" customHeight="1">
      <c r="B169" s="1201"/>
      <c r="C169" s="118"/>
      <c r="D169" s="217" t="s">
        <v>2638</v>
      </c>
      <c r="E169" s="218" t="s">
        <v>146</v>
      </c>
      <c r="F169" s="111"/>
      <c r="G169" s="798" t="s">
        <v>120</v>
      </c>
      <c r="H169" s="1210">
        <v>0.3</v>
      </c>
      <c r="I169" s="798" t="s">
        <v>122</v>
      </c>
      <c r="J169" s="115">
        <f t="shared" ref="J169:J170" si="6">ROUND(F169*H169,0)</f>
        <v>0</v>
      </c>
      <c r="K169" s="3" t="s">
        <v>1314</v>
      </c>
    </row>
    <row r="170" spans="1:12" s="4" customFormat="1" ht="15" customHeight="1">
      <c r="B170" s="1201"/>
      <c r="C170" s="118"/>
      <c r="D170" s="213"/>
      <c r="E170" s="218" t="s">
        <v>145</v>
      </c>
      <c r="F170" s="111"/>
      <c r="G170" s="798" t="s">
        <v>120</v>
      </c>
      <c r="H170" s="1210">
        <v>0.3</v>
      </c>
      <c r="I170" s="798" t="s">
        <v>122</v>
      </c>
      <c r="J170" s="115">
        <f t="shared" si="6"/>
        <v>0</v>
      </c>
      <c r="K170" s="3" t="s">
        <v>1315</v>
      </c>
    </row>
    <row r="171" spans="1:12" ht="15" customHeight="1">
      <c r="A171" s="4"/>
      <c r="B171" s="1205">
        <v>17</v>
      </c>
      <c r="C171" s="116" t="s">
        <v>1100</v>
      </c>
      <c r="D171" s="217" t="s">
        <v>506</v>
      </c>
      <c r="E171" s="218" t="s">
        <v>146</v>
      </c>
      <c r="F171" s="111"/>
      <c r="G171" s="798" t="s">
        <v>120</v>
      </c>
      <c r="H171" s="1212">
        <v>0.7</v>
      </c>
      <c r="I171" s="798" t="s">
        <v>122</v>
      </c>
      <c r="J171" s="115">
        <f t="shared" si="4"/>
        <v>0</v>
      </c>
      <c r="K171" s="3" t="s">
        <v>1316</v>
      </c>
      <c r="L171" s="4"/>
    </row>
    <row r="172" spans="1:12" ht="15" customHeight="1">
      <c r="A172" s="4"/>
      <c r="B172" s="1201"/>
      <c r="C172" s="118"/>
      <c r="D172" s="213"/>
      <c r="E172" s="218" t="s">
        <v>145</v>
      </c>
      <c r="F172" s="111"/>
      <c r="G172" s="798" t="s">
        <v>120</v>
      </c>
      <c r="H172" s="1210">
        <v>0.7</v>
      </c>
      <c r="I172" s="798" t="s">
        <v>122</v>
      </c>
      <c r="J172" s="115">
        <f t="shared" si="4"/>
        <v>0</v>
      </c>
      <c r="K172" s="3" t="s">
        <v>1317</v>
      </c>
      <c r="L172" s="4"/>
    </row>
    <row r="173" spans="1:12" ht="15" customHeight="1">
      <c r="A173" s="4"/>
      <c r="B173" s="1201"/>
      <c r="C173" s="118"/>
      <c r="D173" s="217" t="s">
        <v>505</v>
      </c>
      <c r="E173" s="218" t="s">
        <v>146</v>
      </c>
      <c r="F173" s="111"/>
      <c r="G173" s="798" t="s">
        <v>120</v>
      </c>
      <c r="H173" s="1210">
        <v>0.3</v>
      </c>
      <c r="I173" s="798" t="s">
        <v>122</v>
      </c>
      <c r="J173" s="115">
        <f t="shared" si="4"/>
        <v>0</v>
      </c>
      <c r="K173" s="3" t="s">
        <v>2621</v>
      </c>
      <c r="L173" s="4"/>
    </row>
    <row r="174" spans="1:12" ht="15" customHeight="1">
      <c r="A174" s="4"/>
      <c r="B174" s="1201"/>
      <c r="C174" s="118"/>
      <c r="D174" s="213"/>
      <c r="E174" s="218" t="s">
        <v>145</v>
      </c>
      <c r="F174" s="111"/>
      <c r="G174" s="798" t="s">
        <v>120</v>
      </c>
      <c r="H174" s="1210">
        <v>0.3</v>
      </c>
      <c r="I174" s="798" t="s">
        <v>122</v>
      </c>
      <c r="J174" s="115">
        <f>ROUND(F174*H174,0)</f>
        <v>0</v>
      </c>
      <c r="K174" s="3" t="s">
        <v>2622</v>
      </c>
      <c r="L174" s="4"/>
    </row>
    <row r="175" spans="1:12" ht="15" customHeight="1">
      <c r="A175" s="4"/>
      <c r="B175" s="1201"/>
      <c r="C175" s="118"/>
      <c r="D175" s="217" t="s">
        <v>504</v>
      </c>
      <c r="E175" s="218" t="s">
        <v>146</v>
      </c>
      <c r="F175" s="111"/>
      <c r="G175" s="798" t="s">
        <v>120</v>
      </c>
      <c r="H175" s="1210">
        <v>0.3</v>
      </c>
      <c r="I175" s="798" t="s">
        <v>122</v>
      </c>
      <c r="J175" s="115">
        <f t="shared" ref="J175:J183" si="7">ROUND(F175*H175,0)</f>
        <v>0</v>
      </c>
      <c r="K175" s="3" t="s">
        <v>2624</v>
      </c>
      <c r="L175" s="4"/>
    </row>
    <row r="176" spans="1:12" ht="15" customHeight="1">
      <c r="A176" s="4"/>
      <c r="B176" s="1201"/>
      <c r="C176" s="118"/>
      <c r="D176" s="213"/>
      <c r="E176" s="218" t="s">
        <v>145</v>
      </c>
      <c r="F176" s="111"/>
      <c r="G176" s="798" t="s">
        <v>120</v>
      </c>
      <c r="H176" s="1210">
        <v>0.3</v>
      </c>
      <c r="I176" s="798" t="s">
        <v>122</v>
      </c>
      <c r="J176" s="115">
        <f t="shared" si="7"/>
        <v>0</v>
      </c>
      <c r="K176" s="3" t="s">
        <v>2625</v>
      </c>
      <c r="L176" s="4"/>
    </row>
    <row r="177" spans="1:12" ht="15" customHeight="1">
      <c r="A177" s="4"/>
      <c r="B177" s="1201"/>
      <c r="C177" s="118"/>
      <c r="D177" s="217" t="s">
        <v>503</v>
      </c>
      <c r="E177" s="218" t="s">
        <v>146</v>
      </c>
      <c r="F177" s="111"/>
      <c r="G177" s="798" t="s">
        <v>120</v>
      </c>
      <c r="H177" s="1210">
        <v>0.2</v>
      </c>
      <c r="I177" s="798" t="s">
        <v>122</v>
      </c>
      <c r="J177" s="115">
        <f t="shared" si="7"/>
        <v>0</v>
      </c>
      <c r="K177" s="3" t="s">
        <v>2630</v>
      </c>
      <c r="L177" s="4"/>
    </row>
    <row r="178" spans="1:12" ht="15" customHeight="1">
      <c r="A178" s="4"/>
      <c r="B178" s="1201"/>
      <c r="C178" s="118"/>
      <c r="D178" s="213"/>
      <c r="E178" s="218" t="s">
        <v>145</v>
      </c>
      <c r="F178" s="111"/>
      <c r="G178" s="798" t="s">
        <v>120</v>
      </c>
      <c r="H178" s="1211">
        <v>0.2</v>
      </c>
      <c r="I178" s="667" t="s">
        <v>122</v>
      </c>
      <c r="J178" s="108">
        <f t="shared" si="7"/>
        <v>0</v>
      </c>
      <c r="K178" s="3" t="s">
        <v>2631</v>
      </c>
      <c r="L178" s="4"/>
    </row>
    <row r="179" spans="1:12" s="4" customFormat="1" ht="15" customHeight="1">
      <c r="B179" s="1201"/>
      <c r="C179" s="118"/>
      <c r="D179" s="217" t="s">
        <v>2638</v>
      </c>
      <c r="E179" s="218" t="s">
        <v>146</v>
      </c>
      <c r="F179" s="111"/>
      <c r="G179" s="798" t="s">
        <v>120</v>
      </c>
      <c r="H179" s="1210">
        <v>0.3</v>
      </c>
      <c r="I179" s="798" t="s">
        <v>122</v>
      </c>
      <c r="J179" s="115">
        <f t="shared" si="7"/>
        <v>0</v>
      </c>
      <c r="K179" s="3" t="s">
        <v>2635</v>
      </c>
    </row>
    <row r="180" spans="1:12" s="4" customFormat="1" ht="15" customHeight="1">
      <c r="B180" s="1201"/>
      <c r="C180" s="118"/>
      <c r="D180" s="213"/>
      <c r="E180" s="218" t="s">
        <v>145</v>
      </c>
      <c r="F180" s="111"/>
      <c r="G180" s="798" t="s">
        <v>120</v>
      </c>
      <c r="H180" s="1210">
        <v>0.3</v>
      </c>
      <c r="I180" s="798" t="s">
        <v>122</v>
      </c>
      <c r="J180" s="115">
        <f t="shared" si="7"/>
        <v>0</v>
      </c>
      <c r="K180" s="3" t="s">
        <v>2636</v>
      </c>
    </row>
    <row r="181" spans="1:12" ht="15" customHeight="1">
      <c r="A181" s="4"/>
      <c r="B181" s="1205">
        <v>18</v>
      </c>
      <c r="C181" s="116" t="s">
        <v>1330</v>
      </c>
      <c r="D181" s="217" t="s">
        <v>506</v>
      </c>
      <c r="E181" s="218" t="s">
        <v>146</v>
      </c>
      <c r="F181" s="111"/>
      <c r="G181" s="798" t="s">
        <v>120</v>
      </c>
      <c r="H181" s="1212">
        <v>0.7</v>
      </c>
      <c r="I181" s="798" t="s">
        <v>122</v>
      </c>
      <c r="J181" s="115">
        <f t="shared" si="7"/>
        <v>0</v>
      </c>
      <c r="K181" s="3" t="s">
        <v>2639</v>
      </c>
      <c r="L181" s="4"/>
    </row>
    <row r="182" spans="1:12" ht="15" customHeight="1">
      <c r="A182" s="4"/>
      <c r="B182" s="1201"/>
      <c r="C182" s="118"/>
      <c r="D182" s="213"/>
      <c r="E182" s="218" t="s">
        <v>145</v>
      </c>
      <c r="F182" s="111"/>
      <c r="G182" s="798" t="s">
        <v>120</v>
      </c>
      <c r="H182" s="1210">
        <v>0.7</v>
      </c>
      <c r="I182" s="798" t="s">
        <v>122</v>
      </c>
      <c r="J182" s="115">
        <f t="shared" si="7"/>
        <v>0</v>
      </c>
      <c r="K182" s="3" t="s">
        <v>2640</v>
      </c>
      <c r="L182" s="4"/>
    </row>
    <row r="183" spans="1:12" ht="15" customHeight="1">
      <c r="A183" s="4"/>
      <c r="B183" s="1201"/>
      <c r="C183" s="118"/>
      <c r="D183" s="217" t="s">
        <v>1522</v>
      </c>
      <c r="E183" s="218" t="s">
        <v>146</v>
      </c>
      <c r="F183" s="111"/>
      <c r="G183" s="798" t="s">
        <v>120</v>
      </c>
      <c r="H183" s="1210">
        <v>0.5</v>
      </c>
      <c r="I183" s="798" t="s">
        <v>122</v>
      </c>
      <c r="J183" s="115">
        <f t="shared" si="7"/>
        <v>0</v>
      </c>
      <c r="K183" s="3" t="s">
        <v>2641</v>
      </c>
      <c r="L183" s="4"/>
    </row>
    <row r="184" spans="1:12" ht="15" customHeight="1">
      <c r="A184" s="4"/>
      <c r="B184" s="1201"/>
      <c r="C184" s="118"/>
      <c r="D184" s="213" t="s">
        <v>1523</v>
      </c>
      <c r="E184" s="218" t="s">
        <v>145</v>
      </c>
      <c r="F184" s="111"/>
      <c r="G184" s="798" t="s">
        <v>120</v>
      </c>
      <c r="H184" s="1210">
        <v>0.5</v>
      </c>
      <c r="I184" s="798" t="s">
        <v>122</v>
      </c>
      <c r="J184" s="115">
        <f>ROUND(F184*H184,0)</f>
        <v>0</v>
      </c>
      <c r="K184" s="3" t="s">
        <v>2642</v>
      </c>
      <c r="L184" s="4"/>
    </row>
    <row r="185" spans="1:12" ht="15" customHeight="1">
      <c r="A185" s="4"/>
      <c r="B185" s="1201"/>
      <c r="C185" s="118"/>
      <c r="D185" s="217" t="s">
        <v>1522</v>
      </c>
      <c r="E185" s="218" t="s">
        <v>146</v>
      </c>
      <c r="F185" s="111"/>
      <c r="G185" s="798" t="s">
        <v>120</v>
      </c>
      <c r="H185" s="1210">
        <v>0.3</v>
      </c>
      <c r="I185" s="798" t="s">
        <v>122</v>
      </c>
      <c r="J185" s="115">
        <f t="shared" ref="J185:J189" si="8">ROUND(F185*H185,0)</f>
        <v>0</v>
      </c>
      <c r="K185" s="3" t="s">
        <v>2643</v>
      </c>
      <c r="L185" s="4"/>
    </row>
    <row r="186" spans="1:12" ht="15" customHeight="1">
      <c r="A186" s="4"/>
      <c r="B186" s="1203"/>
      <c r="C186" s="160"/>
      <c r="D186" s="213" t="s">
        <v>1524</v>
      </c>
      <c r="E186" s="218" t="s">
        <v>145</v>
      </c>
      <c r="F186" s="111"/>
      <c r="G186" s="798" t="s">
        <v>120</v>
      </c>
      <c r="H186" s="1210">
        <v>0.3</v>
      </c>
      <c r="I186" s="798" t="s">
        <v>122</v>
      </c>
      <c r="J186" s="115">
        <f t="shared" si="8"/>
        <v>0</v>
      </c>
      <c r="K186" s="3" t="s">
        <v>2644</v>
      </c>
      <c r="L186" s="4"/>
    </row>
    <row r="187" spans="1:12" ht="15" customHeight="1">
      <c r="A187" s="4"/>
      <c r="B187" s="1205">
        <v>17</v>
      </c>
      <c r="C187" s="116" t="s">
        <v>1672</v>
      </c>
      <c r="D187" s="217" t="s">
        <v>506</v>
      </c>
      <c r="E187" s="218" t="s">
        <v>146</v>
      </c>
      <c r="F187" s="111"/>
      <c r="G187" s="798" t="s">
        <v>120</v>
      </c>
      <c r="H187" s="1212">
        <v>0.7</v>
      </c>
      <c r="I187" s="798" t="s">
        <v>122</v>
      </c>
      <c r="J187" s="115">
        <f t="shared" si="8"/>
        <v>0</v>
      </c>
      <c r="K187" s="3" t="s">
        <v>2645</v>
      </c>
      <c r="L187" s="4"/>
    </row>
    <row r="188" spans="1:12" ht="15" customHeight="1">
      <c r="A188" s="4"/>
      <c r="B188" s="1201"/>
      <c r="C188" s="118"/>
      <c r="D188" s="213"/>
      <c r="E188" s="218" t="s">
        <v>145</v>
      </c>
      <c r="F188" s="111"/>
      <c r="G188" s="798" t="s">
        <v>120</v>
      </c>
      <c r="H188" s="1210">
        <v>0.7</v>
      </c>
      <c r="I188" s="798" t="s">
        <v>122</v>
      </c>
      <c r="J188" s="115">
        <f t="shared" si="8"/>
        <v>0</v>
      </c>
      <c r="K188" s="3" t="s">
        <v>2646</v>
      </c>
      <c r="L188" s="4"/>
    </row>
    <row r="189" spans="1:12" ht="15" customHeight="1">
      <c r="A189" s="4"/>
      <c r="B189" s="1201"/>
      <c r="C189" s="118"/>
      <c r="D189" s="217" t="s">
        <v>1522</v>
      </c>
      <c r="E189" s="218" t="s">
        <v>146</v>
      </c>
      <c r="F189" s="111"/>
      <c r="G189" s="798" t="s">
        <v>120</v>
      </c>
      <c r="H189" s="1210">
        <v>0.5</v>
      </c>
      <c r="I189" s="798" t="s">
        <v>122</v>
      </c>
      <c r="J189" s="115">
        <f t="shared" si="8"/>
        <v>0</v>
      </c>
      <c r="K189" s="3" t="s">
        <v>2647</v>
      </c>
      <c r="L189" s="4"/>
    </row>
    <row r="190" spans="1:12" ht="15" customHeight="1">
      <c r="A190" s="4"/>
      <c r="B190" s="1201"/>
      <c r="C190" s="118"/>
      <c r="D190" s="213" t="s">
        <v>1523</v>
      </c>
      <c r="E190" s="218" t="s">
        <v>145</v>
      </c>
      <c r="F190" s="111"/>
      <c r="G190" s="798" t="s">
        <v>120</v>
      </c>
      <c r="H190" s="1210">
        <v>0.5</v>
      </c>
      <c r="I190" s="798" t="s">
        <v>122</v>
      </c>
      <c r="J190" s="115">
        <f>ROUND(F190*H190,0)</f>
        <v>0</v>
      </c>
      <c r="K190" s="3" t="s">
        <v>2648</v>
      </c>
      <c r="L190" s="4"/>
    </row>
    <row r="191" spans="1:12" ht="15" customHeight="1">
      <c r="A191" s="4"/>
      <c r="B191" s="1201"/>
      <c r="C191" s="118"/>
      <c r="D191" s="217" t="s">
        <v>1522</v>
      </c>
      <c r="E191" s="218" t="s">
        <v>146</v>
      </c>
      <c r="F191" s="111"/>
      <c r="G191" s="798" t="s">
        <v>120</v>
      </c>
      <c r="H191" s="1210">
        <v>0.3</v>
      </c>
      <c r="I191" s="798" t="s">
        <v>122</v>
      </c>
      <c r="J191" s="115">
        <f t="shared" ref="J191:J196" si="9">ROUND(F191*H191,0)</f>
        <v>0</v>
      </c>
      <c r="K191" s="3" t="s">
        <v>2649</v>
      </c>
      <c r="L191" s="4"/>
    </row>
    <row r="192" spans="1:12" ht="15" customHeight="1">
      <c r="A192" s="4"/>
      <c r="B192" s="1201"/>
      <c r="C192" s="118"/>
      <c r="D192" s="213" t="s">
        <v>1524</v>
      </c>
      <c r="E192" s="218" t="s">
        <v>145</v>
      </c>
      <c r="F192" s="111"/>
      <c r="G192" s="798" t="s">
        <v>120</v>
      </c>
      <c r="H192" s="1210">
        <v>0.3</v>
      </c>
      <c r="I192" s="798" t="s">
        <v>122</v>
      </c>
      <c r="J192" s="115">
        <f t="shared" si="9"/>
        <v>0</v>
      </c>
      <c r="K192" s="3" t="s">
        <v>2650</v>
      </c>
      <c r="L192" s="4"/>
    </row>
    <row r="193" spans="1:12" ht="15" customHeight="1">
      <c r="A193" s="4"/>
      <c r="B193" s="1201"/>
      <c r="C193" s="118"/>
      <c r="D193" s="217" t="s">
        <v>2629</v>
      </c>
      <c r="E193" s="218" t="s">
        <v>146</v>
      </c>
      <c r="F193" s="111"/>
      <c r="G193" s="798" t="s">
        <v>120</v>
      </c>
      <c r="H193" s="1210">
        <v>0.7</v>
      </c>
      <c r="I193" s="798" t="s">
        <v>122</v>
      </c>
      <c r="J193" s="115">
        <f t="shared" si="9"/>
        <v>0</v>
      </c>
      <c r="K193" s="3" t="s">
        <v>2651</v>
      </c>
      <c r="L193" s="4"/>
    </row>
    <row r="194" spans="1:12" ht="15" customHeight="1">
      <c r="A194" s="4"/>
      <c r="B194" s="1201"/>
      <c r="C194" s="118"/>
      <c r="D194" s="213"/>
      <c r="E194" s="218" t="s">
        <v>145</v>
      </c>
      <c r="F194" s="111"/>
      <c r="G194" s="798" t="s">
        <v>120</v>
      </c>
      <c r="H194" s="1210">
        <v>0.7</v>
      </c>
      <c r="I194" s="798" t="s">
        <v>122</v>
      </c>
      <c r="J194" s="115">
        <f t="shared" si="9"/>
        <v>0</v>
      </c>
      <c r="K194" s="3" t="s">
        <v>2652</v>
      </c>
      <c r="L194" s="4"/>
    </row>
    <row r="195" spans="1:12" ht="15" customHeight="1">
      <c r="A195" s="4"/>
      <c r="B195" s="1201"/>
      <c r="C195" s="118"/>
      <c r="D195" s="217" t="s">
        <v>2633</v>
      </c>
      <c r="E195" s="218" t="s">
        <v>146</v>
      </c>
      <c r="F195" s="111"/>
      <c r="G195" s="798" t="s">
        <v>120</v>
      </c>
      <c r="H195" s="1210">
        <v>0.7</v>
      </c>
      <c r="I195" s="798" t="s">
        <v>122</v>
      </c>
      <c r="J195" s="115">
        <f t="shared" si="9"/>
        <v>0</v>
      </c>
      <c r="K195" s="3" t="s">
        <v>2653</v>
      </c>
      <c r="L195" s="4"/>
    </row>
    <row r="196" spans="1:12" ht="15" customHeight="1" thickBot="1">
      <c r="A196" s="4"/>
      <c r="B196" s="1203"/>
      <c r="C196" s="160"/>
      <c r="D196" s="213" t="s">
        <v>2634</v>
      </c>
      <c r="E196" s="218" t="s">
        <v>145</v>
      </c>
      <c r="F196" s="111"/>
      <c r="G196" s="798" t="s">
        <v>120</v>
      </c>
      <c r="H196" s="1210">
        <v>0.7</v>
      </c>
      <c r="I196" s="798" t="s">
        <v>122</v>
      </c>
      <c r="J196" s="115">
        <f t="shared" si="9"/>
        <v>0</v>
      </c>
      <c r="K196" s="3" t="s">
        <v>2654</v>
      </c>
      <c r="L196" s="4"/>
    </row>
    <row r="197" spans="1:12" s="4" customFormat="1" ht="15" customHeight="1">
      <c r="B197" s="106"/>
      <c r="C197" s="107"/>
      <c r="D197" s="106"/>
      <c r="E197" s="106"/>
      <c r="F197" s="93"/>
      <c r="G197" s="1200"/>
      <c r="H197" s="1332" t="s">
        <v>2655</v>
      </c>
      <c r="I197" s="1333"/>
      <c r="J197" s="90"/>
      <c r="K197" s="3"/>
    </row>
    <row r="198" spans="1:12" s="4" customFormat="1" ht="15" customHeight="1" thickBot="1">
      <c r="B198" s="3"/>
      <c r="C198" s="3"/>
      <c r="D198" s="3"/>
      <c r="E198" s="3"/>
      <c r="F198" s="92"/>
      <c r="G198" s="3"/>
      <c r="H198" s="1361" t="s">
        <v>121</v>
      </c>
      <c r="I198" s="1362"/>
      <c r="J198" s="89">
        <f>SUM(J38:J196)</f>
        <v>0</v>
      </c>
      <c r="K198" s="3" t="s">
        <v>589</v>
      </c>
      <c r="L198" s="4" t="s">
        <v>897</v>
      </c>
    </row>
    <row r="199" spans="1:12" s="4" customFormat="1" ht="15" customHeight="1">
      <c r="A199" s="2"/>
      <c r="B199" s="2"/>
      <c r="C199" s="2"/>
      <c r="D199" s="2"/>
      <c r="E199" s="2"/>
      <c r="F199" s="88"/>
      <c r="G199" s="2"/>
      <c r="H199" s="214"/>
      <c r="I199" s="2"/>
      <c r="J199" s="88"/>
      <c r="K199" s="3"/>
      <c r="L199" s="2"/>
    </row>
    <row r="200" spans="1:12" s="4" customFormat="1" ht="15" customHeight="1">
      <c r="A200" s="444" t="s">
        <v>898</v>
      </c>
      <c r="B200" s="4" t="s">
        <v>499</v>
      </c>
      <c r="C200" s="2"/>
      <c r="D200" s="2"/>
      <c r="E200" s="2"/>
      <c r="F200" s="88"/>
      <c r="G200" s="2"/>
      <c r="H200" s="2"/>
      <c r="I200" s="2"/>
      <c r="J200" s="88"/>
      <c r="K200" s="2"/>
      <c r="L200" s="2"/>
    </row>
    <row r="201" spans="1:12" s="4" customFormat="1" ht="15" customHeight="1">
      <c r="A201" s="436"/>
      <c r="B201" s="4" t="s">
        <v>696</v>
      </c>
      <c r="C201" s="2"/>
      <c r="D201" s="2"/>
      <c r="E201" s="2"/>
      <c r="F201" s="88"/>
      <c r="G201" s="2"/>
      <c r="H201" s="2"/>
      <c r="I201" s="2"/>
      <c r="J201" s="88"/>
      <c r="K201" s="2"/>
      <c r="L201" s="2"/>
    </row>
    <row r="202" spans="1:12" s="4" customFormat="1" ht="15" customHeight="1">
      <c r="A202" s="104"/>
      <c r="B202" s="2"/>
      <c r="C202" s="2"/>
      <c r="D202" s="2"/>
      <c r="E202" s="2"/>
      <c r="F202" s="88"/>
      <c r="G202" s="2"/>
      <c r="H202" s="2"/>
      <c r="I202" s="2"/>
      <c r="J202" s="88"/>
      <c r="K202" s="2"/>
      <c r="L202" s="2"/>
    </row>
    <row r="203" spans="1:12" s="4" customFormat="1" ht="15" customHeight="1">
      <c r="A203" s="104"/>
      <c r="B203" s="1356" t="s">
        <v>170</v>
      </c>
      <c r="C203" s="1357"/>
      <c r="D203" s="1356" t="s">
        <v>142</v>
      </c>
      <c r="E203" s="1357"/>
      <c r="F203" s="125" t="s">
        <v>187</v>
      </c>
      <c r="G203" s="667"/>
      <c r="H203" s="667" t="s">
        <v>140</v>
      </c>
      <c r="I203" s="667"/>
      <c r="J203" s="125" t="s">
        <v>91</v>
      </c>
      <c r="K203" s="3"/>
      <c r="L203" s="2"/>
    </row>
    <row r="204" spans="1:12" s="4" customFormat="1" ht="15" customHeight="1">
      <c r="A204" s="104"/>
      <c r="B204" s="1206"/>
      <c r="C204" s="1202"/>
      <c r="D204" s="1196"/>
      <c r="E204" s="1197"/>
      <c r="F204" s="1207"/>
      <c r="G204" s="1199"/>
      <c r="H204" s="1199"/>
      <c r="I204" s="1199"/>
      <c r="J204" s="120" t="s">
        <v>567</v>
      </c>
      <c r="K204" s="3"/>
      <c r="L204" s="2"/>
    </row>
    <row r="205" spans="1:12" s="4" customFormat="1" ht="15" customHeight="1">
      <c r="B205" s="1205">
        <v>1</v>
      </c>
      <c r="C205" s="116" t="s">
        <v>125</v>
      </c>
      <c r="D205" s="262" t="s">
        <v>698</v>
      </c>
      <c r="E205" s="218" t="s">
        <v>146</v>
      </c>
      <c r="F205" s="111"/>
      <c r="G205" s="798" t="s">
        <v>897</v>
      </c>
      <c r="H205" s="1213">
        <v>0.32700000000000001</v>
      </c>
      <c r="I205" s="667" t="s">
        <v>122</v>
      </c>
      <c r="J205" s="108">
        <f t="shared" ref="J205:J230" si="10">ROUND(F205*H205,0)</f>
        <v>0</v>
      </c>
      <c r="K205" s="3" t="s">
        <v>137</v>
      </c>
    </row>
    <row r="206" spans="1:12" s="4" customFormat="1" ht="15" customHeight="1">
      <c r="B206" s="1203"/>
      <c r="C206" s="160"/>
      <c r="D206" s="213"/>
      <c r="E206" s="218" t="s">
        <v>145</v>
      </c>
      <c r="F206" s="111"/>
      <c r="G206" s="798" t="s">
        <v>897</v>
      </c>
      <c r="H206" s="1213">
        <v>0.22900000000000001</v>
      </c>
      <c r="I206" s="667" t="s">
        <v>122</v>
      </c>
      <c r="J206" s="108">
        <f t="shared" si="10"/>
        <v>0</v>
      </c>
      <c r="K206" s="3" t="s">
        <v>564</v>
      </c>
    </row>
    <row r="207" spans="1:12" s="4" customFormat="1" ht="15" customHeight="1">
      <c r="B207" s="1205">
        <v>2</v>
      </c>
      <c r="C207" s="116" t="s">
        <v>124</v>
      </c>
      <c r="D207" s="262" t="s">
        <v>698</v>
      </c>
      <c r="E207" s="218" t="s">
        <v>146</v>
      </c>
      <c r="F207" s="111"/>
      <c r="G207" s="798" t="s">
        <v>897</v>
      </c>
      <c r="H207" s="1213">
        <v>0.34799999999999998</v>
      </c>
      <c r="I207" s="667" t="s">
        <v>122</v>
      </c>
      <c r="J207" s="108">
        <f t="shared" si="10"/>
        <v>0</v>
      </c>
      <c r="K207" s="3" t="s">
        <v>133</v>
      </c>
    </row>
    <row r="208" spans="1:12" s="4" customFormat="1" ht="15" customHeight="1">
      <c r="B208" s="1203"/>
      <c r="C208" s="160"/>
      <c r="D208" s="213"/>
      <c r="E208" s="218" t="s">
        <v>145</v>
      </c>
      <c r="F208" s="111"/>
      <c r="G208" s="798" t="s">
        <v>897</v>
      </c>
      <c r="H208" s="1213">
        <v>0.26</v>
      </c>
      <c r="I208" s="667" t="s">
        <v>122</v>
      </c>
      <c r="J208" s="108">
        <f t="shared" si="10"/>
        <v>0</v>
      </c>
      <c r="K208" s="3" t="s">
        <v>561</v>
      </c>
    </row>
    <row r="209" spans="1:12" s="4" customFormat="1" ht="15" customHeight="1">
      <c r="B209" s="1205">
        <v>3</v>
      </c>
      <c r="C209" s="116" t="s">
        <v>123</v>
      </c>
      <c r="D209" s="262" t="s">
        <v>698</v>
      </c>
      <c r="E209" s="218" t="s">
        <v>146</v>
      </c>
      <c r="F209" s="111"/>
      <c r="G209" s="798" t="s">
        <v>897</v>
      </c>
      <c r="H209" s="1214">
        <v>0.35899999999999999</v>
      </c>
      <c r="I209" s="667" t="s">
        <v>122</v>
      </c>
      <c r="J209" s="108">
        <f t="shared" si="10"/>
        <v>0</v>
      </c>
      <c r="K209" s="3" t="s">
        <v>560</v>
      </c>
    </row>
    <row r="210" spans="1:12" s="4" customFormat="1" ht="15" customHeight="1">
      <c r="B210" s="1203"/>
      <c r="C210" s="160"/>
      <c r="D210" s="213"/>
      <c r="E210" s="218" t="s">
        <v>145</v>
      </c>
      <c r="F210" s="111"/>
      <c r="G210" s="798" t="s">
        <v>897</v>
      </c>
      <c r="H210" s="1213">
        <v>0.32700000000000001</v>
      </c>
      <c r="I210" s="667" t="s">
        <v>122</v>
      </c>
      <c r="J210" s="108">
        <f t="shared" si="10"/>
        <v>0</v>
      </c>
      <c r="K210" s="3" t="s">
        <v>559</v>
      </c>
    </row>
    <row r="211" spans="1:12" s="4" customFormat="1" ht="15" customHeight="1">
      <c r="B211" s="1205">
        <v>4</v>
      </c>
      <c r="C211" s="116" t="s">
        <v>498</v>
      </c>
      <c r="D211" s="262" t="s">
        <v>698</v>
      </c>
      <c r="E211" s="218" t="s">
        <v>146</v>
      </c>
      <c r="F211" s="111"/>
      <c r="G211" s="798" t="s">
        <v>897</v>
      </c>
      <c r="H211" s="1213">
        <v>0.38</v>
      </c>
      <c r="I211" s="667" t="s">
        <v>122</v>
      </c>
      <c r="J211" s="108">
        <f t="shared" si="10"/>
        <v>0</v>
      </c>
      <c r="K211" s="3" t="s">
        <v>585</v>
      </c>
    </row>
    <row r="212" spans="1:12" s="4" customFormat="1" ht="15" customHeight="1">
      <c r="B212" s="1203"/>
      <c r="C212" s="160"/>
      <c r="D212" s="213"/>
      <c r="E212" s="218" t="s">
        <v>145</v>
      </c>
      <c r="F212" s="111"/>
      <c r="G212" s="798" t="s">
        <v>897</v>
      </c>
      <c r="H212" s="1213">
        <v>0.35499999999999998</v>
      </c>
      <c r="I212" s="667" t="s">
        <v>122</v>
      </c>
      <c r="J212" s="108">
        <f t="shared" si="10"/>
        <v>0</v>
      </c>
      <c r="K212" s="3" t="s">
        <v>557</v>
      </c>
    </row>
    <row r="213" spans="1:12" s="4" customFormat="1" ht="15" customHeight="1">
      <c r="B213" s="1205">
        <v>5</v>
      </c>
      <c r="C213" s="116" t="s">
        <v>535</v>
      </c>
      <c r="D213" s="262" t="s">
        <v>698</v>
      </c>
      <c r="E213" s="218" t="s">
        <v>146</v>
      </c>
      <c r="F213" s="111"/>
      <c r="G213" s="798" t="s">
        <v>897</v>
      </c>
      <c r="H213" s="1213">
        <v>0.4</v>
      </c>
      <c r="I213" s="667" t="s">
        <v>122</v>
      </c>
      <c r="J213" s="108">
        <f t="shared" si="10"/>
        <v>0</v>
      </c>
      <c r="K213" s="3" t="s">
        <v>553</v>
      </c>
    </row>
    <row r="214" spans="1:12" ht="15" customHeight="1">
      <c r="A214" s="4"/>
      <c r="B214" s="1203"/>
      <c r="C214" s="160"/>
      <c r="D214" s="213"/>
      <c r="E214" s="218" t="s">
        <v>145</v>
      </c>
      <c r="F214" s="111"/>
      <c r="G214" s="798" t="s">
        <v>897</v>
      </c>
      <c r="H214" s="1213">
        <v>0.379</v>
      </c>
      <c r="I214" s="667" t="s">
        <v>122</v>
      </c>
      <c r="J214" s="108">
        <f t="shared" si="10"/>
        <v>0</v>
      </c>
      <c r="K214" s="3" t="s">
        <v>551</v>
      </c>
      <c r="L214" s="4"/>
    </row>
    <row r="215" spans="1:12" ht="15" customHeight="1">
      <c r="A215" s="4"/>
      <c r="B215" s="1205">
        <v>6</v>
      </c>
      <c r="C215" s="116" t="s">
        <v>653</v>
      </c>
      <c r="D215" s="262" t="s">
        <v>698</v>
      </c>
      <c r="E215" s="218" t="s">
        <v>146</v>
      </c>
      <c r="F215" s="111"/>
      <c r="G215" s="798" t="s">
        <v>897</v>
      </c>
      <c r="H215" s="1213">
        <v>0.41899999999999998</v>
      </c>
      <c r="I215" s="667" t="s">
        <v>122</v>
      </c>
      <c r="J215" s="108">
        <f t="shared" si="10"/>
        <v>0</v>
      </c>
      <c r="K215" s="3" t="s">
        <v>911</v>
      </c>
      <c r="L215" s="4"/>
    </row>
    <row r="216" spans="1:12" ht="15" customHeight="1">
      <c r="A216" s="4"/>
      <c r="B216" s="1203"/>
      <c r="C216" s="160"/>
      <c r="D216" s="213"/>
      <c r="E216" s="218" t="s">
        <v>145</v>
      </c>
      <c r="F216" s="111"/>
      <c r="G216" s="798" t="s">
        <v>897</v>
      </c>
      <c r="H216" s="1213">
        <v>0.40200000000000002</v>
      </c>
      <c r="I216" s="667" t="s">
        <v>122</v>
      </c>
      <c r="J216" s="108">
        <f t="shared" si="10"/>
        <v>0</v>
      </c>
      <c r="K216" s="3" t="s">
        <v>912</v>
      </c>
      <c r="L216" s="4"/>
    </row>
    <row r="217" spans="1:12" ht="15" customHeight="1">
      <c r="A217" s="4"/>
      <c r="B217" s="1205">
        <v>7</v>
      </c>
      <c r="C217" s="116" t="s">
        <v>784</v>
      </c>
      <c r="D217" s="262" t="s">
        <v>698</v>
      </c>
      <c r="E217" s="218" t="s">
        <v>146</v>
      </c>
      <c r="F217" s="111"/>
      <c r="G217" s="798" t="s">
        <v>897</v>
      </c>
      <c r="H217" s="1213">
        <v>0.439</v>
      </c>
      <c r="I217" s="667" t="s">
        <v>122</v>
      </c>
      <c r="J217" s="108">
        <f t="shared" si="10"/>
        <v>0</v>
      </c>
      <c r="K217" s="3" t="s">
        <v>580</v>
      </c>
      <c r="L217" s="4"/>
    </row>
    <row r="218" spans="1:12" ht="15" customHeight="1">
      <c r="A218" s="4"/>
      <c r="B218" s="1203"/>
      <c r="C218" s="160"/>
      <c r="D218" s="213"/>
      <c r="E218" s="218" t="s">
        <v>145</v>
      </c>
      <c r="F218" s="111"/>
      <c r="G218" s="798" t="s">
        <v>897</v>
      </c>
      <c r="H218" s="1213">
        <v>0.43099999999999999</v>
      </c>
      <c r="I218" s="667" t="s">
        <v>122</v>
      </c>
      <c r="J218" s="108">
        <f t="shared" si="10"/>
        <v>0</v>
      </c>
      <c r="K218" s="3" t="s">
        <v>600</v>
      </c>
      <c r="L218" s="4"/>
    </row>
    <row r="219" spans="1:12" s="4" customFormat="1" ht="15" customHeight="1">
      <c r="B219" s="1205">
        <v>8</v>
      </c>
      <c r="C219" s="116" t="s">
        <v>833</v>
      </c>
      <c r="D219" s="262" t="s">
        <v>698</v>
      </c>
      <c r="E219" s="218" t="s">
        <v>146</v>
      </c>
      <c r="F219" s="111"/>
      <c r="G219" s="798" t="s">
        <v>897</v>
      </c>
      <c r="H219" s="1213">
        <v>0.46</v>
      </c>
      <c r="I219" s="667" t="s">
        <v>122</v>
      </c>
      <c r="J219" s="108">
        <f t="shared" si="10"/>
        <v>0</v>
      </c>
      <c r="K219" s="3" t="s">
        <v>915</v>
      </c>
    </row>
    <row r="220" spans="1:12" s="4" customFormat="1" ht="15" customHeight="1">
      <c r="B220" s="1203"/>
      <c r="C220" s="160"/>
      <c r="D220" s="213"/>
      <c r="E220" s="218" t="s">
        <v>145</v>
      </c>
      <c r="F220" s="111"/>
      <c r="G220" s="798" t="s">
        <v>897</v>
      </c>
      <c r="H220" s="1213">
        <v>0.45500000000000002</v>
      </c>
      <c r="I220" s="667" t="s">
        <v>122</v>
      </c>
      <c r="J220" s="108">
        <f t="shared" si="10"/>
        <v>0</v>
      </c>
      <c r="K220" s="3" t="s">
        <v>916</v>
      </c>
    </row>
    <row r="221" spans="1:12" s="4" customFormat="1" ht="15" customHeight="1">
      <c r="B221" s="1205">
        <v>9</v>
      </c>
      <c r="C221" s="116" t="s">
        <v>961</v>
      </c>
      <c r="D221" s="262" t="s">
        <v>698</v>
      </c>
      <c r="E221" s="218" t="s">
        <v>146</v>
      </c>
      <c r="F221" s="111"/>
      <c r="G221" s="798" t="s">
        <v>120</v>
      </c>
      <c r="H221" s="1213">
        <v>0.48</v>
      </c>
      <c r="I221" s="667" t="s">
        <v>122</v>
      </c>
      <c r="J221" s="108">
        <f t="shared" si="10"/>
        <v>0</v>
      </c>
      <c r="K221" s="3" t="s">
        <v>1025</v>
      </c>
    </row>
    <row r="222" spans="1:12" s="4" customFormat="1" ht="15" customHeight="1">
      <c r="B222" s="1203"/>
      <c r="C222" s="160"/>
      <c r="D222" s="213"/>
      <c r="E222" s="218" t="s">
        <v>145</v>
      </c>
      <c r="F222" s="111"/>
      <c r="G222" s="798" t="s">
        <v>120</v>
      </c>
      <c r="H222" s="1213">
        <v>0.47799999999999998</v>
      </c>
      <c r="I222" s="667" t="s">
        <v>122</v>
      </c>
      <c r="J222" s="108">
        <f t="shared" si="10"/>
        <v>0</v>
      </c>
      <c r="K222" s="3" t="s">
        <v>1026</v>
      </c>
    </row>
    <row r="223" spans="1:12" s="4" customFormat="1" ht="15" customHeight="1">
      <c r="B223" s="1205">
        <v>10</v>
      </c>
      <c r="C223" s="116" t="s">
        <v>1051</v>
      </c>
      <c r="D223" s="262" t="s">
        <v>698</v>
      </c>
      <c r="E223" s="218" t="s">
        <v>146</v>
      </c>
      <c r="F223" s="111"/>
      <c r="G223" s="798" t="s">
        <v>120</v>
      </c>
      <c r="H223" s="1213">
        <v>0.5</v>
      </c>
      <c r="I223" s="667" t="s">
        <v>122</v>
      </c>
      <c r="J223" s="108">
        <f t="shared" si="10"/>
        <v>0</v>
      </c>
      <c r="K223" s="3" t="s">
        <v>1092</v>
      </c>
    </row>
    <row r="224" spans="1:12" s="4" customFormat="1" ht="15" customHeight="1">
      <c r="B224" s="1203"/>
      <c r="C224" s="160"/>
      <c r="D224" s="213"/>
      <c r="E224" s="218" t="s">
        <v>145</v>
      </c>
      <c r="F224" s="111"/>
      <c r="G224" s="798" t="s">
        <v>120</v>
      </c>
      <c r="H224" s="1213">
        <v>0.5</v>
      </c>
      <c r="I224" s="667" t="s">
        <v>122</v>
      </c>
      <c r="J224" s="108">
        <f t="shared" si="10"/>
        <v>0</v>
      </c>
      <c r="K224" s="3" t="s">
        <v>1093</v>
      </c>
    </row>
    <row r="225" spans="1:12" s="4" customFormat="1" ht="15" customHeight="1">
      <c r="B225" s="1205">
        <v>11</v>
      </c>
      <c r="C225" s="116" t="s">
        <v>1100</v>
      </c>
      <c r="D225" s="262" t="s">
        <v>698</v>
      </c>
      <c r="E225" s="218" t="s">
        <v>146</v>
      </c>
      <c r="F225" s="111"/>
      <c r="G225" s="798" t="s">
        <v>120</v>
      </c>
      <c r="H225" s="1213">
        <v>0.5</v>
      </c>
      <c r="I225" s="667" t="s">
        <v>122</v>
      </c>
      <c r="J225" s="108">
        <f t="shared" si="10"/>
        <v>0</v>
      </c>
      <c r="K225" s="3" t="s">
        <v>1254</v>
      </c>
    </row>
    <row r="226" spans="1:12" s="4" customFormat="1" ht="15" customHeight="1">
      <c r="B226" s="1203"/>
      <c r="C226" s="160"/>
      <c r="D226" s="213"/>
      <c r="E226" s="218" t="s">
        <v>145</v>
      </c>
      <c r="F226" s="111"/>
      <c r="G226" s="798" t="s">
        <v>120</v>
      </c>
      <c r="H226" s="1213">
        <v>0.5</v>
      </c>
      <c r="I226" s="667" t="s">
        <v>122</v>
      </c>
      <c r="J226" s="108">
        <f t="shared" si="10"/>
        <v>0</v>
      </c>
      <c r="K226" s="3" t="s">
        <v>1255</v>
      </c>
    </row>
    <row r="227" spans="1:12" s="4" customFormat="1" ht="15" customHeight="1">
      <c r="B227" s="1205">
        <v>12</v>
      </c>
      <c r="C227" s="116" t="s">
        <v>1330</v>
      </c>
      <c r="D227" s="262" t="s">
        <v>698</v>
      </c>
      <c r="E227" s="218" t="s">
        <v>146</v>
      </c>
      <c r="F227" s="111"/>
      <c r="G227" s="798" t="s">
        <v>120</v>
      </c>
      <c r="H227" s="1213">
        <v>0.5</v>
      </c>
      <c r="I227" s="667" t="s">
        <v>122</v>
      </c>
      <c r="J227" s="108">
        <f t="shared" si="10"/>
        <v>0</v>
      </c>
      <c r="K227" s="3" t="s">
        <v>1530</v>
      </c>
    </row>
    <row r="228" spans="1:12" s="4" customFormat="1" ht="15" customHeight="1">
      <c r="B228" s="1203"/>
      <c r="C228" s="160"/>
      <c r="D228" s="213"/>
      <c r="E228" s="218" t="s">
        <v>145</v>
      </c>
      <c r="F228" s="111"/>
      <c r="G228" s="798" t="s">
        <v>120</v>
      </c>
      <c r="H228" s="1213">
        <v>0.5</v>
      </c>
      <c r="I228" s="667" t="s">
        <v>122</v>
      </c>
      <c r="J228" s="108">
        <f t="shared" si="10"/>
        <v>0</v>
      </c>
      <c r="K228" s="3" t="s">
        <v>1531</v>
      </c>
    </row>
    <row r="229" spans="1:12" s="4" customFormat="1" ht="15" customHeight="1">
      <c r="B229" s="1205">
        <v>13</v>
      </c>
      <c r="C229" s="116" t="s">
        <v>1672</v>
      </c>
      <c r="D229" s="262" t="s">
        <v>698</v>
      </c>
      <c r="E229" s="218" t="s">
        <v>146</v>
      </c>
      <c r="F229" s="111"/>
      <c r="G229" s="798" t="s">
        <v>120</v>
      </c>
      <c r="H229" s="1213">
        <v>0.5</v>
      </c>
      <c r="I229" s="667" t="s">
        <v>122</v>
      </c>
      <c r="J229" s="108">
        <f t="shared" si="10"/>
        <v>0</v>
      </c>
      <c r="K229" s="3" t="s">
        <v>2626</v>
      </c>
    </row>
    <row r="230" spans="1:12" s="4" customFormat="1" ht="15" customHeight="1" thickBot="1">
      <c r="B230" s="1203"/>
      <c r="C230" s="160"/>
      <c r="D230" s="213"/>
      <c r="E230" s="218" t="s">
        <v>145</v>
      </c>
      <c r="F230" s="111"/>
      <c r="G230" s="798" t="s">
        <v>120</v>
      </c>
      <c r="H230" s="1213">
        <v>0.5</v>
      </c>
      <c r="I230" s="667" t="s">
        <v>122</v>
      </c>
      <c r="J230" s="108">
        <f t="shared" si="10"/>
        <v>0</v>
      </c>
      <c r="K230" s="3" t="s">
        <v>2627</v>
      </c>
    </row>
    <row r="231" spans="1:12" s="4" customFormat="1" ht="15" customHeight="1">
      <c r="B231" s="106"/>
      <c r="C231" s="107"/>
      <c r="D231" s="106"/>
      <c r="E231" s="106"/>
      <c r="F231" s="93"/>
      <c r="G231" s="1200"/>
      <c r="H231" s="1332" t="s">
        <v>2557</v>
      </c>
      <c r="I231" s="1333"/>
      <c r="J231" s="90"/>
      <c r="K231" s="3"/>
    </row>
    <row r="232" spans="1:12" s="4" customFormat="1" ht="15" customHeight="1" thickBot="1">
      <c r="B232" s="3"/>
      <c r="C232" s="3"/>
      <c r="D232" s="3"/>
      <c r="E232" s="3"/>
      <c r="F232" s="92"/>
      <c r="G232" s="3"/>
      <c r="H232" s="1361" t="s">
        <v>121</v>
      </c>
      <c r="I232" s="1362"/>
      <c r="J232" s="89">
        <f>SUM(J205:J230)</f>
        <v>0</v>
      </c>
      <c r="K232" s="152" t="s">
        <v>579</v>
      </c>
      <c r="L232" s="4" t="s">
        <v>897</v>
      </c>
    </row>
    <row r="233" spans="1:12" s="4" customFormat="1" ht="15" customHeight="1">
      <c r="B233" s="3"/>
      <c r="C233" s="3"/>
      <c r="D233" s="3"/>
      <c r="E233" s="3"/>
      <c r="F233" s="92"/>
      <c r="G233" s="91"/>
      <c r="H233" s="1200"/>
      <c r="I233" s="1200"/>
      <c r="J233" s="93"/>
      <c r="K233" s="3"/>
    </row>
    <row r="234" spans="1:12" s="4" customFormat="1" ht="15" customHeight="1">
      <c r="A234" s="444" t="s">
        <v>59</v>
      </c>
      <c r="B234" s="4" t="s">
        <v>499</v>
      </c>
      <c r="C234" s="2"/>
      <c r="D234" s="2"/>
      <c r="E234" s="2"/>
      <c r="F234" s="88"/>
      <c r="G234" s="2"/>
      <c r="H234" s="2"/>
      <c r="I234" s="2"/>
      <c r="J234" s="88"/>
      <c r="K234" s="2"/>
      <c r="L234" s="2"/>
    </row>
    <row r="235" spans="1:12" s="4" customFormat="1" ht="15" customHeight="1">
      <c r="A235" s="436"/>
      <c r="B235" s="4" t="s">
        <v>697</v>
      </c>
      <c r="C235" s="2"/>
      <c r="D235" s="2"/>
      <c r="E235" s="2"/>
      <c r="F235" s="88"/>
      <c r="G235" s="2"/>
      <c r="H235" s="2"/>
      <c r="I235" s="2"/>
      <c r="J235" s="88"/>
      <c r="K235" s="2"/>
      <c r="L235" s="2"/>
    </row>
    <row r="236" spans="1:12" s="4" customFormat="1" ht="15" customHeight="1">
      <c r="A236" s="104"/>
      <c r="B236" s="2"/>
      <c r="C236" s="2"/>
      <c r="D236" s="2"/>
      <c r="E236" s="2"/>
      <c r="F236" s="88"/>
      <c r="G236" s="2"/>
      <c r="H236" s="2"/>
      <c r="I236" s="2"/>
      <c r="J236" s="88"/>
      <c r="K236" s="2"/>
      <c r="L236" s="2"/>
    </row>
    <row r="237" spans="1:12" s="4" customFormat="1" ht="15" customHeight="1">
      <c r="A237" s="104"/>
      <c r="B237" s="1356" t="s">
        <v>170</v>
      </c>
      <c r="C237" s="1357"/>
      <c r="D237" s="1356" t="s">
        <v>142</v>
      </c>
      <c r="E237" s="1357"/>
      <c r="F237" s="125" t="s">
        <v>187</v>
      </c>
      <c r="G237" s="667"/>
      <c r="H237" s="667" t="s">
        <v>140</v>
      </c>
      <c r="I237" s="667"/>
      <c r="J237" s="125" t="s">
        <v>91</v>
      </c>
      <c r="K237" s="3"/>
      <c r="L237" s="2"/>
    </row>
    <row r="238" spans="1:12" s="4" customFormat="1" ht="15" customHeight="1">
      <c r="A238" s="104"/>
      <c r="B238" s="1206"/>
      <c r="C238" s="1202"/>
      <c r="D238" s="1196"/>
      <c r="E238" s="1197"/>
      <c r="F238" s="1207"/>
      <c r="G238" s="1199"/>
      <c r="H238" s="1199"/>
      <c r="I238" s="1199"/>
      <c r="J238" s="437" t="s">
        <v>567</v>
      </c>
      <c r="K238" s="3"/>
      <c r="L238" s="2"/>
    </row>
    <row r="239" spans="1:12" s="4" customFormat="1" ht="15" customHeight="1">
      <c r="B239" s="1205">
        <v>1</v>
      </c>
      <c r="C239" s="116" t="s">
        <v>123</v>
      </c>
      <c r="D239" s="262" t="s">
        <v>699</v>
      </c>
      <c r="E239" s="218" t="s">
        <v>146</v>
      </c>
      <c r="F239" s="111"/>
      <c r="G239" s="798" t="s">
        <v>897</v>
      </c>
      <c r="H239" s="1213">
        <v>0.503</v>
      </c>
      <c r="I239" s="667" t="s">
        <v>122</v>
      </c>
      <c r="J239" s="108">
        <f t="shared" ref="J239:J260" si="11">ROUND(F239*H239,0)</f>
        <v>0</v>
      </c>
      <c r="K239" s="3" t="s">
        <v>137</v>
      </c>
    </row>
    <row r="240" spans="1:12" s="4" customFormat="1" ht="15" customHeight="1">
      <c r="B240" s="1203"/>
      <c r="C240" s="160"/>
      <c r="D240" s="213"/>
      <c r="E240" s="218" t="s">
        <v>145</v>
      </c>
      <c r="F240" s="111"/>
      <c r="G240" s="798" t="s">
        <v>897</v>
      </c>
      <c r="H240" s="1213">
        <v>0.45800000000000002</v>
      </c>
      <c r="I240" s="667" t="s">
        <v>122</v>
      </c>
      <c r="J240" s="108">
        <f t="shared" si="11"/>
        <v>0</v>
      </c>
      <c r="K240" s="3" t="s">
        <v>564</v>
      </c>
    </row>
    <row r="241" spans="1:12" ht="15" customHeight="1">
      <c r="A241" s="4"/>
      <c r="B241" s="1205">
        <v>2</v>
      </c>
      <c r="C241" s="116" t="s">
        <v>498</v>
      </c>
      <c r="D241" s="262" t="s">
        <v>699</v>
      </c>
      <c r="E241" s="218" t="s">
        <v>146</v>
      </c>
      <c r="F241" s="111"/>
      <c r="G241" s="798" t="s">
        <v>897</v>
      </c>
      <c r="H241" s="1213">
        <v>0.53200000000000003</v>
      </c>
      <c r="I241" s="667" t="s">
        <v>122</v>
      </c>
      <c r="J241" s="108">
        <f t="shared" si="11"/>
        <v>0</v>
      </c>
      <c r="K241" s="3" t="s">
        <v>133</v>
      </c>
      <c r="L241" s="4"/>
    </row>
    <row r="242" spans="1:12" ht="15" customHeight="1">
      <c r="A242" s="4"/>
      <c r="B242" s="1203"/>
      <c r="C242" s="160"/>
      <c r="D242" s="213"/>
      <c r="E242" s="218" t="s">
        <v>145</v>
      </c>
      <c r="F242" s="111"/>
      <c r="G242" s="798" t="s">
        <v>897</v>
      </c>
      <c r="H242" s="1213">
        <v>0.497</v>
      </c>
      <c r="I242" s="667" t="s">
        <v>122</v>
      </c>
      <c r="J242" s="108">
        <f t="shared" si="11"/>
        <v>0</v>
      </c>
      <c r="K242" s="3" t="s">
        <v>561</v>
      </c>
      <c r="L242" s="4"/>
    </row>
    <row r="243" spans="1:12" ht="15" customHeight="1">
      <c r="A243" s="4"/>
      <c r="B243" s="1205">
        <v>3</v>
      </c>
      <c r="C243" s="116" t="s">
        <v>535</v>
      </c>
      <c r="D243" s="262" t="s">
        <v>699</v>
      </c>
      <c r="E243" s="218" t="s">
        <v>146</v>
      </c>
      <c r="F243" s="111"/>
      <c r="G243" s="798" t="s">
        <v>897</v>
      </c>
      <c r="H243" s="1213">
        <v>0.55900000000000005</v>
      </c>
      <c r="I243" s="667" t="s">
        <v>122</v>
      </c>
      <c r="J243" s="108">
        <f t="shared" si="11"/>
        <v>0</v>
      </c>
      <c r="K243" s="3" t="s">
        <v>560</v>
      </c>
      <c r="L243" s="4"/>
    </row>
    <row r="244" spans="1:12" ht="15" customHeight="1">
      <c r="A244" s="4"/>
      <c r="B244" s="1203"/>
      <c r="C244" s="160"/>
      <c r="D244" s="213"/>
      <c r="E244" s="218" t="s">
        <v>145</v>
      </c>
      <c r="F244" s="111"/>
      <c r="G244" s="798" t="s">
        <v>897</v>
      </c>
      <c r="H244" s="1213">
        <v>0.53</v>
      </c>
      <c r="I244" s="667" t="s">
        <v>122</v>
      </c>
      <c r="J244" s="108">
        <f t="shared" si="11"/>
        <v>0</v>
      </c>
      <c r="K244" s="3" t="s">
        <v>559</v>
      </c>
      <c r="L244" s="4"/>
    </row>
    <row r="245" spans="1:12" ht="15" customHeight="1">
      <c r="A245" s="4"/>
      <c r="B245" s="1205">
        <v>4</v>
      </c>
      <c r="C245" s="116" t="s">
        <v>653</v>
      </c>
      <c r="D245" s="262" t="s">
        <v>699</v>
      </c>
      <c r="E245" s="218" t="s">
        <v>146</v>
      </c>
      <c r="F245" s="111"/>
      <c r="G245" s="798" t="s">
        <v>897</v>
      </c>
      <c r="H245" s="1213">
        <v>0.58599999999999997</v>
      </c>
      <c r="I245" s="667" t="s">
        <v>122</v>
      </c>
      <c r="J245" s="108">
        <f>ROUND(F245*H245,0)</f>
        <v>0</v>
      </c>
      <c r="K245" s="3" t="s">
        <v>585</v>
      </c>
      <c r="L245" s="4"/>
    </row>
    <row r="246" spans="1:12" ht="15" customHeight="1">
      <c r="A246" s="4"/>
      <c r="B246" s="1203"/>
      <c r="C246" s="160"/>
      <c r="D246" s="213"/>
      <c r="E246" s="218" t="s">
        <v>145</v>
      </c>
      <c r="F246" s="111"/>
      <c r="G246" s="798" t="s">
        <v>897</v>
      </c>
      <c r="H246" s="1057">
        <v>0.56299999999999994</v>
      </c>
      <c r="I246" s="798" t="s">
        <v>122</v>
      </c>
      <c r="J246" s="115">
        <f>ROUND(F246*H246,0)</f>
        <v>0</v>
      </c>
      <c r="K246" s="3" t="s">
        <v>557</v>
      </c>
      <c r="L246" s="4"/>
    </row>
    <row r="247" spans="1:12" ht="15" customHeight="1">
      <c r="A247" s="4"/>
      <c r="B247" s="1205">
        <v>5</v>
      </c>
      <c r="C247" s="116" t="s">
        <v>784</v>
      </c>
      <c r="D247" s="262" t="s">
        <v>699</v>
      </c>
      <c r="E247" s="218" t="s">
        <v>146</v>
      </c>
      <c r="F247" s="111"/>
      <c r="G247" s="798" t="s">
        <v>897</v>
      </c>
      <c r="H247" s="1213">
        <v>0.61499999999999999</v>
      </c>
      <c r="I247" s="667" t="s">
        <v>122</v>
      </c>
      <c r="J247" s="108">
        <f t="shared" si="11"/>
        <v>0</v>
      </c>
      <c r="K247" s="3" t="s">
        <v>553</v>
      </c>
      <c r="L247" s="4"/>
    </row>
    <row r="248" spans="1:12" ht="15" customHeight="1">
      <c r="A248" s="4"/>
      <c r="B248" s="1203"/>
      <c r="C248" s="160"/>
      <c r="D248" s="213"/>
      <c r="E248" s="218" t="s">
        <v>145</v>
      </c>
      <c r="F248" s="111"/>
      <c r="G248" s="798" t="s">
        <v>897</v>
      </c>
      <c r="H248" s="1213">
        <v>0.60399999999999998</v>
      </c>
      <c r="I248" s="667" t="s">
        <v>122</v>
      </c>
      <c r="J248" s="108">
        <f t="shared" si="11"/>
        <v>0</v>
      </c>
      <c r="K248" s="3" t="s">
        <v>551</v>
      </c>
      <c r="L248" s="4"/>
    </row>
    <row r="249" spans="1:12" ht="15" customHeight="1">
      <c r="A249" s="4"/>
      <c r="B249" s="1205">
        <v>6</v>
      </c>
      <c r="C249" s="116" t="s">
        <v>833</v>
      </c>
      <c r="D249" s="262" t="s">
        <v>699</v>
      </c>
      <c r="E249" s="218" t="s">
        <v>146</v>
      </c>
      <c r="F249" s="111"/>
      <c r="G249" s="798" t="s">
        <v>897</v>
      </c>
      <c r="H249" s="1213">
        <v>0.64400000000000002</v>
      </c>
      <c r="I249" s="667" t="s">
        <v>122</v>
      </c>
      <c r="J249" s="108">
        <f t="shared" si="11"/>
        <v>0</v>
      </c>
      <c r="K249" s="3" t="s">
        <v>911</v>
      </c>
      <c r="L249" s="4"/>
    </row>
    <row r="250" spans="1:12" ht="15" customHeight="1">
      <c r="A250" s="4"/>
      <c r="B250" s="1203"/>
      <c r="C250" s="160"/>
      <c r="D250" s="213"/>
      <c r="E250" s="218" t="s">
        <v>145</v>
      </c>
      <c r="F250" s="111"/>
      <c r="G250" s="798" t="s">
        <v>897</v>
      </c>
      <c r="H250" s="1213">
        <v>0.63700000000000001</v>
      </c>
      <c r="I250" s="667" t="s">
        <v>122</v>
      </c>
      <c r="J250" s="108">
        <f t="shared" si="11"/>
        <v>0</v>
      </c>
      <c r="K250" s="3" t="s">
        <v>912</v>
      </c>
      <c r="L250" s="4"/>
    </row>
    <row r="251" spans="1:12" ht="15" customHeight="1">
      <c r="A251" s="4"/>
      <c r="B251" s="1205">
        <v>7</v>
      </c>
      <c r="C251" s="116" t="s">
        <v>961</v>
      </c>
      <c r="D251" s="262" t="s">
        <v>699</v>
      </c>
      <c r="E251" s="218" t="s">
        <v>146</v>
      </c>
      <c r="F251" s="111"/>
      <c r="G251" s="798" t="s">
        <v>120</v>
      </c>
      <c r="H251" s="1213">
        <v>0.67100000000000004</v>
      </c>
      <c r="I251" s="667" t="s">
        <v>122</v>
      </c>
      <c r="J251" s="108">
        <f t="shared" si="11"/>
        <v>0</v>
      </c>
      <c r="K251" s="3" t="s">
        <v>580</v>
      </c>
      <c r="L251" s="4"/>
    </row>
    <row r="252" spans="1:12" ht="15" customHeight="1">
      <c r="A252" s="4"/>
      <c r="B252" s="1203"/>
      <c r="C252" s="160"/>
      <c r="D252" s="213"/>
      <c r="E252" s="218" t="s">
        <v>145</v>
      </c>
      <c r="F252" s="111"/>
      <c r="G252" s="798" t="s">
        <v>120</v>
      </c>
      <c r="H252" s="1213">
        <v>0.66900000000000004</v>
      </c>
      <c r="I252" s="667" t="s">
        <v>122</v>
      </c>
      <c r="J252" s="108">
        <f t="shared" si="11"/>
        <v>0</v>
      </c>
      <c r="K252" s="3" t="s">
        <v>600</v>
      </c>
      <c r="L252" s="4"/>
    </row>
    <row r="253" spans="1:12" ht="15" customHeight="1">
      <c r="A253" s="4"/>
      <c r="B253" s="1205">
        <v>8</v>
      </c>
      <c r="C253" s="116" t="s">
        <v>1051</v>
      </c>
      <c r="D253" s="262" t="s">
        <v>699</v>
      </c>
      <c r="E253" s="218" t="s">
        <v>146</v>
      </c>
      <c r="F253" s="111"/>
      <c r="G253" s="798" t="s">
        <v>120</v>
      </c>
      <c r="H253" s="1213">
        <v>0.7</v>
      </c>
      <c r="I253" s="667" t="s">
        <v>122</v>
      </c>
      <c r="J253" s="108">
        <f t="shared" si="11"/>
        <v>0</v>
      </c>
      <c r="K253" s="3" t="s">
        <v>599</v>
      </c>
      <c r="L253" s="4"/>
    </row>
    <row r="254" spans="1:12" ht="15" customHeight="1">
      <c r="A254" s="4"/>
      <c r="B254" s="1203"/>
      <c r="C254" s="160"/>
      <c r="D254" s="213"/>
      <c r="E254" s="218" t="s">
        <v>145</v>
      </c>
      <c r="F254" s="111"/>
      <c r="G254" s="798" t="s">
        <v>120</v>
      </c>
      <c r="H254" s="1213">
        <v>0.7</v>
      </c>
      <c r="I254" s="667" t="s">
        <v>122</v>
      </c>
      <c r="J254" s="108">
        <f t="shared" si="11"/>
        <v>0</v>
      </c>
      <c r="K254" s="3" t="s">
        <v>598</v>
      </c>
      <c r="L254" s="4"/>
    </row>
    <row r="255" spans="1:12" ht="15" customHeight="1">
      <c r="A255" s="4"/>
      <c r="B255" s="1205">
        <v>9</v>
      </c>
      <c r="C255" s="116" t="s">
        <v>1100</v>
      </c>
      <c r="D255" s="262" t="s">
        <v>699</v>
      </c>
      <c r="E255" s="218" t="s">
        <v>146</v>
      </c>
      <c r="F255" s="111"/>
      <c r="G255" s="798" t="s">
        <v>120</v>
      </c>
      <c r="H255" s="1213">
        <v>0.7</v>
      </c>
      <c r="I255" s="667" t="s">
        <v>122</v>
      </c>
      <c r="J255" s="108">
        <f t="shared" si="11"/>
        <v>0</v>
      </c>
      <c r="K255" s="3" t="s">
        <v>597</v>
      </c>
      <c r="L255" s="4"/>
    </row>
    <row r="256" spans="1:12" ht="15" customHeight="1">
      <c r="A256" s="4"/>
      <c r="B256" s="1203"/>
      <c r="C256" s="160"/>
      <c r="D256" s="213"/>
      <c r="E256" s="218" t="s">
        <v>145</v>
      </c>
      <c r="F256" s="111"/>
      <c r="G256" s="798" t="s">
        <v>120</v>
      </c>
      <c r="H256" s="1213">
        <v>0.7</v>
      </c>
      <c r="I256" s="667" t="s">
        <v>122</v>
      </c>
      <c r="J256" s="108">
        <f t="shared" si="11"/>
        <v>0</v>
      </c>
      <c r="K256" s="3" t="s">
        <v>596</v>
      </c>
      <c r="L256" s="4"/>
    </row>
    <row r="257" spans="1:12" ht="15" customHeight="1">
      <c r="A257" s="4"/>
      <c r="B257" s="1205">
        <v>10</v>
      </c>
      <c r="C257" s="116" t="s">
        <v>1330</v>
      </c>
      <c r="D257" s="262" t="s">
        <v>699</v>
      </c>
      <c r="E257" s="218" t="s">
        <v>146</v>
      </c>
      <c r="F257" s="111"/>
      <c r="G257" s="798" t="s">
        <v>120</v>
      </c>
      <c r="H257" s="1213">
        <v>0.7</v>
      </c>
      <c r="I257" s="667" t="s">
        <v>122</v>
      </c>
      <c r="J257" s="108">
        <f t="shared" si="11"/>
        <v>0</v>
      </c>
      <c r="K257" s="3" t="s">
        <v>595</v>
      </c>
      <c r="L257" s="4"/>
    </row>
    <row r="258" spans="1:12" ht="15" customHeight="1">
      <c r="A258" s="4"/>
      <c r="B258" s="1203"/>
      <c r="C258" s="160"/>
      <c r="D258" s="213"/>
      <c r="E258" s="218" t="s">
        <v>145</v>
      </c>
      <c r="F258" s="111"/>
      <c r="G258" s="798" t="s">
        <v>120</v>
      </c>
      <c r="H258" s="1213">
        <v>0.7</v>
      </c>
      <c r="I258" s="667" t="s">
        <v>122</v>
      </c>
      <c r="J258" s="108">
        <f t="shared" si="11"/>
        <v>0</v>
      </c>
      <c r="K258" s="3" t="s">
        <v>1532</v>
      </c>
      <c r="L258" s="4"/>
    </row>
    <row r="259" spans="1:12" ht="15" customHeight="1">
      <c r="A259" s="4"/>
      <c r="B259" s="1205">
        <v>11</v>
      </c>
      <c r="C259" s="116" t="s">
        <v>1672</v>
      </c>
      <c r="D259" s="262" t="s">
        <v>699</v>
      </c>
      <c r="E259" s="218" t="s">
        <v>146</v>
      </c>
      <c r="F259" s="111"/>
      <c r="G259" s="798" t="s">
        <v>120</v>
      </c>
      <c r="H259" s="1213">
        <v>0.7</v>
      </c>
      <c r="I259" s="667" t="s">
        <v>122</v>
      </c>
      <c r="J259" s="108">
        <f t="shared" si="11"/>
        <v>0</v>
      </c>
      <c r="K259" s="3" t="s">
        <v>593</v>
      </c>
      <c r="L259" s="4"/>
    </row>
    <row r="260" spans="1:12" ht="15" customHeight="1" thickBot="1">
      <c r="A260" s="4"/>
      <c r="B260" s="1203"/>
      <c r="C260" s="160"/>
      <c r="D260" s="213"/>
      <c r="E260" s="218" t="s">
        <v>145</v>
      </c>
      <c r="F260" s="111"/>
      <c r="G260" s="798" t="s">
        <v>120</v>
      </c>
      <c r="H260" s="1213">
        <v>0.7</v>
      </c>
      <c r="I260" s="667" t="s">
        <v>122</v>
      </c>
      <c r="J260" s="108">
        <f t="shared" si="11"/>
        <v>0</v>
      </c>
      <c r="K260" s="3" t="s">
        <v>592</v>
      </c>
      <c r="L260" s="4"/>
    </row>
    <row r="261" spans="1:12" ht="15" customHeight="1">
      <c r="A261" s="4"/>
      <c r="B261" s="106"/>
      <c r="C261" s="107"/>
      <c r="D261" s="106"/>
      <c r="E261" s="106"/>
      <c r="F261" s="93"/>
      <c r="G261" s="1200"/>
      <c r="H261" s="1332" t="s">
        <v>2628</v>
      </c>
      <c r="I261" s="1333"/>
      <c r="J261" s="90"/>
      <c r="K261" s="3"/>
      <c r="L261" s="4"/>
    </row>
    <row r="262" spans="1:12" ht="15" customHeight="1" thickBot="1">
      <c r="A262" s="4"/>
      <c r="B262" s="3"/>
      <c r="C262" s="3"/>
      <c r="D262" s="3"/>
      <c r="E262" s="3"/>
      <c r="F262" s="92"/>
      <c r="G262" s="3"/>
      <c r="H262" s="1361" t="s">
        <v>121</v>
      </c>
      <c r="I262" s="1362"/>
      <c r="J262" s="89">
        <f>SUM(J239:J260)</f>
        <v>0</v>
      </c>
      <c r="K262" s="152" t="s">
        <v>919</v>
      </c>
      <c r="L262" s="4" t="s">
        <v>897</v>
      </c>
    </row>
    <row r="263" spans="1:12" ht="15" customHeight="1">
      <c r="K263" s="3"/>
    </row>
    <row r="264" spans="1:12" s="4" customFormat="1" ht="15" customHeight="1">
      <c r="A264" s="444" t="s">
        <v>60</v>
      </c>
      <c r="B264" s="4" t="s">
        <v>1405</v>
      </c>
      <c r="C264" s="2"/>
      <c r="D264" s="2"/>
      <c r="E264" s="2"/>
      <c r="F264" s="88"/>
      <c r="G264" s="2"/>
      <c r="H264" s="2"/>
      <c r="I264" s="2"/>
      <c r="J264" s="88"/>
      <c r="K264" s="2"/>
      <c r="L264" s="2"/>
    </row>
    <row r="265" spans="1:12" s="4" customFormat="1" ht="15" customHeight="1">
      <c r="A265" s="436"/>
      <c r="B265" s="4" t="s">
        <v>1404</v>
      </c>
      <c r="C265" s="2"/>
      <c r="D265" s="2"/>
      <c r="E265" s="2"/>
      <c r="F265" s="88"/>
      <c r="G265" s="2"/>
      <c r="H265" s="2"/>
      <c r="I265" s="2"/>
      <c r="J265" s="88"/>
      <c r="K265" s="2"/>
      <c r="L265" s="2"/>
    </row>
    <row r="266" spans="1:12" s="4" customFormat="1" ht="15" customHeight="1">
      <c r="A266" s="104"/>
      <c r="B266" s="2"/>
      <c r="C266" s="2"/>
      <c r="D266" s="2"/>
      <c r="E266" s="2"/>
      <c r="F266" s="88"/>
      <c r="G266" s="2"/>
      <c r="H266" s="2"/>
      <c r="I266" s="2"/>
      <c r="J266" s="88"/>
      <c r="K266" s="2"/>
      <c r="L266" s="2"/>
    </row>
    <row r="267" spans="1:12" s="4" customFormat="1" ht="15" customHeight="1">
      <c r="A267" s="104"/>
      <c r="B267" s="1356" t="s">
        <v>170</v>
      </c>
      <c r="C267" s="1357"/>
      <c r="D267" s="1356" t="s">
        <v>142</v>
      </c>
      <c r="E267" s="1357"/>
      <c r="F267" s="125" t="s">
        <v>187</v>
      </c>
      <c r="G267" s="667"/>
      <c r="H267" s="667" t="s">
        <v>140</v>
      </c>
      <c r="I267" s="667"/>
      <c r="J267" s="125" t="s">
        <v>91</v>
      </c>
      <c r="K267" s="3"/>
      <c r="L267" s="2"/>
    </row>
    <row r="268" spans="1:12" s="4" customFormat="1" ht="15" customHeight="1">
      <c r="A268" s="104"/>
      <c r="B268" s="1206"/>
      <c r="C268" s="1202"/>
      <c r="D268" s="1196"/>
      <c r="E268" s="1197"/>
      <c r="F268" s="1207"/>
      <c r="G268" s="1199"/>
      <c r="H268" s="1199"/>
      <c r="I268" s="1199"/>
      <c r="J268" s="437" t="s">
        <v>139</v>
      </c>
      <c r="K268" s="3"/>
      <c r="L268" s="2"/>
    </row>
    <row r="269" spans="1:12" s="4" customFormat="1" ht="15" customHeight="1">
      <c r="B269" s="1205">
        <v>1</v>
      </c>
      <c r="C269" s="116" t="s">
        <v>1100</v>
      </c>
      <c r="D269" s="262" t="s">
        <v>1403</v>
      </c>
      <c r="E269" s="218" t="s">
        <v>146</v>
      </c>
      <c r="F269" s="111"/>
      <c r="G269" s="798" t="s">
        <v>120</v>
      </c>
      <c r="H269" s="193">
        <v>0.7</v>
      </c>
      <c r="I269" s="667" t="s">
        <v>122</v>
      </c>
      <c r="J269" s="108">
        <f t="shared" ref="J269:J272" si="12">ROUND(F269*H269,0)</f>
        <v>0</v>
      </c>
      <c r="K269" s="3" t="s">
        <v>137</v>
      </c>
    </row>
    <row r="270" spans="1:12" s="4" customFormat="1" ht="15" customHeight="1">
      <c r="B270" s="1203"/>
      <c r="C270" s="160"/>
      <c r="D270" s="213"/>
      <c r="E270" s="218" t="s">
        <v>145</v>
      </c>
      <c r="F270" s="111"/>
      <c r="G270" s="798" t="s">
        <v>120</v>
      </c>
      <c r="H270" s="193">
        <v>0.7</v>
      </c>
      <c r="I270" s="667" t="s">
        <v>122</v>
      </c>
      <c r="J270" s="108">
        <f t="shared" si="12"/>
        <v>0</v>
      </c>
      <c r="K270" s="3" t="s">
        <v>135</v>
      </c>
    </row>
    <row r="271" spans="1:12" s="4" customFormat="1" ht="15" customHeight="1">
      <c r="B271" s="1205">
        <v>2</v>
      </c>
      <c r="C271" s="116" t="s">
        <v>1330</v>
      </c>
      <c r="D271" s="262" t="s">
        <v>1403</v>
      </c>
      <c r="E271" s="218" t="s">
        <v>146</v>
      </c>
      <c r="F271" s="111"/>
      <c r="G271" s="798" t="s">
        <v>120</v>
      </c>
      <c r="H271" s="193">
        <v>0.7</v>
      </c>
      <c r="I271" s="667" t="s">
        <v>122</v>
      </c>
      <c r="J271" s="108">
        <f t="shared" si="12"/>
        <v>0</v>
      </c>
      <c r="K271" s="3" t="s">
        <v>133</v>
      </c>
    </row>
    <row r="272" spans="1:12" s="4" customFormat="1" ht="15" customHeight="1" thickBot="1">
      <c r="B272" s="1203"/>
      <c r="C272" s="160"/>
      <c r="D272" s="213"/>
      <c r="E272" s="218" t="s">
        <v>145</v>
      </c>
      <c r="F272" s="111"/>
      <c r="G272" s="798" t="s">
        <v>120</v>
      </c>
      <c r="H272" s="193">
        <v>0.7</v>
      </c>
      <c r="I272" s="667" t="s">
        <v>122</v>
      </c>
      <c r="J272" s="108">
        <f t="shared" si="12"/>
        <v>0</v>
      </c>
      <c r="K272" s="3" t="s">
        <v>561</v>
      </c>
    </row>
    <row r="273" spans="1:12" ht="15" customHeight="1">
      <c r="A273" s="4"/>
      <c r="B273" s="106"/>
      <c r="C273" s="107"/>
      <c r="D273" s="106"/>
      <c r="E273" s="106"/>
      <c r="F273" s="93"/>
      <c r="G273" s="1200"/>
      <c r="H273" s="1332" t="s">
        <v>2677</v>
      </c>
      <c r="I273" s="1333"/>
      <c r="J273" s="90"/>
      <c r="K273" s="3"/>
      <c r="L273" s="4"/>
    </row>
    <row r="274" spans="1:12" ht="15" customHeight="1" thickBot="1">
      <c r="A274" s="4"/>
      <c r="B274" s="3"/>
      <c r="C274" s="3"/>
      <c r="D274" s="3"/>
      <c r="E274" s="3"/>
      <c r="F274" s="92"/>
      <c r="G274" s="3"/>
      <c r="H274" s="1361" t="s">
        <v>121</v>
      </c>
      <c r="I274" s="1362"/>
      <c r="J274" s="89">
        <f>SUM(J269:J272)</f>
        <v>0</v>
      </c>
      <c r="K274" s="152" t="s">
        <v>575</v>
      </c>
      <c r="L274" s="4" t="s">
        <v>120</v>
      </c>
    </row>
    <row r="275" spans="1:12" ht="15" customHeight="1">
      <c r="K275" s="3"/>
    </row>
    <row r="276" spans="1:12" s="4" customFormat="1" ht="15" customHeight="1">
      <c r="A276" s="444" t="s">
        <v>61</v>
      </c>
      <c r="B276" s="4" t="s">
        <v>1406</v>
      </c>
      <c r="C276" s="2"/>
      <c r="D276" s="2"/>
      <c r="E276" s="2"/>
      <c r="F276" s="88"/>
      <c r="G276" s="2"/>
      <c r="H276" s="2"/>
      <c r="I276" s="2"/>
      <c r="J276" s="88"/>
      <c r="K276" s="2"/>
      <c r="L276" s="2"/>
    </row>
    <row r="277" spans="1:12" s="4" customFormat="1" ht="15" customHeight="1">
      <c r="A277" s="436"/>
      <c r="B277" s="4" t="s">
        <v>1404</v>
      </c>
      <c r="C277" s="2"/>
      <c r="D277" s="2"/>
      <c r="E277" s="2"/>
      <c r="F277" s="88"/>
      <c r="G277" s="2"/>
      <c r="H277" s="2"/>
      <c r="I277" s="2"/>
      <c r="J277" s="88"/>
      <c r="K277" s="2"/>
      <c r="L277" s="2"/>
    </row>
    <row r="278" spans="1:12" s="4" customFormat="1" ht="15" customHeight="1">
      <c r="A278" s="104"/>
      <c r="B278" s="2"/>
      <c r="C278" s="2"/>
      <c r="D278" s="2"/>
      <c r="E278" s="2"/>
      <c r="F278" s="88"/>
      <c r="G278" s="2"/>
      <c r="H278" s="2"/>
      <c r="I278" s="2"/>
      <c r="J278" s="88"/>
      <c r="K278" s="2"/>
      <c r="L278" s="2"/>
    </row>
    <row r="279" spans="1:12" s="4" customFormat="1" ht="15" customHeight="1">
      <c r="A279" s="104"/>
      <c r="B279" s="1356" t="s">
        <v>170</v>
      </c>
      <c r="C279" s="1357"/>
      <c r="D279" s="1356" t="s">
        <v>142</v>
      </c>
      <c r="E279" s="1357"/>
      <c r="F279" s="125" t="s">
        <v>187</v>
      </c>
      <c r="G279" s="667"/>
      <c r="H279" s="667" t="s">
        <v>140</v>
      </c>
      <c r="I279" s="667"/>
      <c r="J279" s="125" t="s">
        <v>91</v>
      </c>
      <c r="K279" s="3"/>
      <c r="L279" s="2"/>
    </row>
    <row r="280" spans="1:12" s="4" customFormat="1" ht="15" customHeight="1">
      <c r="A280" s="104"/>
      <c r="B280" s="1206"/>
      <c r="C280" s="1202"/>
      <c r="D280" s="1196"/>
      <c r="E280" s="1197"/>
      <c r="F280" s="1207"/>
      <c r="G280" s="1199"/>
      <c r="H280" s="1199"/>
      <c r="I280" s="1199"/>
      <c r="J280" s="437" t="s">
        <v>139</v>
      </c>
      <c r="K280" s="3"/>
      <c r="L280" s="2"/>
    </row>
    <row r="281" spans="1:12" s="4" customFormat="1" ht="15" customHeight="1">
      <c r="B281" s="1205">
        <v>1</v>
      </c>
      <c r="C281" s="116" t="s">
        <v>1100</v>
      </c>
      <c r="D281" s="262" t="s">
        <v>1407</v>
      </c>
      <c r="E281" s="218" t="s">
        <v>146</v>
      </c>
      <c r="F281" s="111"/>
      <c r="G281" s="798" t="s">
        <v>120</v>
      </c>
      <c r="H281" s="193">
        <v>0.5</v>
      </c>
      <c r="I281" s="667" t="s">
        <v>122</v>
      </c>
      <c r="J281" s="108">
        <f t="shared" ref="J281:J284" si="13">ROUND(F281*H281,0)</f>
        <v>0</v>
      </c>
      <c r="K281" s="3" t="s">
        <v>137</v>
      </c>
    </row>
    <row r="282" spans="1:12" s="4" customFormat="1" ht="15" customHeight="1">
      <c r="B282" s="1203"/>
      <c r="C282" s="160"/>
      <c r="D282" s="213"/>
      <c r="E282" s="218" t="s">
        <v>145</v>
      </c>
      <c r="F282" s="111"/>
      <c r="G282" s="798" t="s">
        <v>120</v>
      </c>
      <c r="H282" s="193">
        <v>0.5</v>
      </c>
      <c r="I282" s="667" t="s">
        <v>122</v>
      </c>
      <c r="J282" s="108">
        <f t="shared" si="13"/>
        <v>0</v>
      </c>
      <c r="K282" s="3" t="s">
        <v>135</v>
      </c>
    </row>
    <row r="283" spans="1:12" s="4" customFormat="1" ht="15" customHeight="1">
      <c r="B283" s="1205">
        <v>2</v>
      </c>
      <c r="C283" s="116" t="s">
        <v>1330</v>
      </c>
      <c r="D283" s="262" t="s">
        <v>1407</v>
      </c>
      <c r="E283" s="218" t="s">
        <v>146</v>
      </c>
      <c r="F283" s="111"/>
      <c r="G283" s="798" t="s">
        <v>120</v>
      </c>
      <c r="H283" s="193">
        <v>0.5</v>
      </c>
      <c r="I283" s="667" t="s">
        <v>122</v>
      </c>
      <c r="J283" s="108">
        <f t="shared" si="13"/>
        <v>0</v>
      </c>
      <c r="K283" s="3" t="s">
        <v>133</v>
      </c>
    </row>
    <row r="284" spans="1:12" s="4" customFormat="1" ht="15" customHeight="1" thickBot="1">
      <c r="B284" s="1203"/>
      <c r="C284" s="160"/>
      <c r="D284" s="213"/>
      <c r="E284" s="218" t="s">
        <v>145</v>
      </c>
      <c r="F284" s="111"/>
      <c r="G284" s="798" t="s">
        <v>120</v>
      </c>
      <c r="H284" s="193">
        <v>0.5</v>
      </c>
      <c r="I284" s="667" t="s">
        <v>122</v>
      </c>
      <c r="J284" s="108">
        <f t="shared" si="13"/>
        <v>0</v>
      </c>
      <c r="K284" s="3" t="s">
        <v>561</v>
      </c>
    </row>
    <row r="285" spans="1:12" ht="15" customHeight="1">
      <c r="A285" s="4"/>
      <c r="B285" s="106"/>
      <c r="C285" s="107"/>
      <c r="D285" s="106"/>
      <c r="E285" s="106"/>
      <c r="F285" s="93"/>
      <c r="G285" s="1200"/>
      <c r="H285" s="1332" t="s">
        <v>2677</v>
      </c>
      <c r="I285" s="1333"/>
      <c r="J285" s="90"/>
      <c r="K285" s="3"/>
      <c r="L285" s="4"/>
    </row>
    <row r="286" spans="1:12" ht="15" customHeight="1" thickBot="1">
      <c r="A286" s="4"/>
      <c r="B286" s="3"/>
      <c r="C286" s="3"/>
      <c r="D286" s="3"/>
      <c r="E286" s="3"/>
      <c r="F286" s="92"/>
      <c r="G286" s="3"/>
      <c r="H286" s="1361" t="s">
        <v>121</v>
      </c>
      <c r="I286" s="1362"/>
      <c r="J286" s="89">
        <f>SUM(J281:J284)</f>
        <v>0</v>
      </c>
      <c r="K286" s="152" t="s">
        <v>573</v>
      </c>
      <c r="L286" s="4" t="s">
        <v>120</v>
      </c>
    </row>
    <row r="287" spans="1:12" ht="15" customHeight="1" thickBot="1">
      <c r="K287" s="3"/>
    </row>
    <row r="288" spans="1:12" ht="15" customHeight="1">
      <c r="H288" s="1332" t="s">
        <v>1327</v>
      </c>
      <c r="I288" s="1333"/>
      <c r="J288" s="90"/>
    </row>
    <row r="289" spans="8:11" ht="15" thickBot="1">
      <c r="H289" s="1363" t="s">
        <v>2678</v>
      </c>
      <c r="I289" s="1364"/>
      <c r="J289" s="89">
        <f>SUMIF(L7:L286,"*",J7:J286)</f>
        <v>0</v>
      </c>
      <c r="K289" s="3" t="s">
        <v>73</v>
      </c>
    </row>
  </sheetData>
  <mergeCells count="30">
    <mergeCell ref="H198:I198"/>
    <mergeCell ref="A1:B1"/>
    <mergeCell ref="C1:E1"/>
    <mergeCell ref="I1:K1"/>
    <mergeCell ref="B5:E7"/>
    <mergeCell ref="B12:E14"/>
    <mergeCell ref="B19:E21"/>
    <mergeCell ref="B24:E25"/>
    <mergeCell ref="B27:E29"/>
    <mergeCell ref="B36:C36"/>
    <mergeCell ref="D36:E36"/>
    <mergeCell ref="H197:I197"/>
    <mergeCell ref="B203:C203"/>
    <mergeCell ref="D203:E203"/>
    <mergeCell ref="H231:I231"/>
    <mergeCell ref="H232:I232"/>
    <mergeCell ref="B237:C237"/>
    <mergeCell ref="D237:E237"/>
    <mergeCell ref="H289:I289"/>
    <mergeCell ref="H261:I261"/>
    <mergeCell ref="H262:I262"/>
    <mergeCell ref="B267:C267"/>
    <mergeCell ref="D267:E267"/>
    <mergeCell ref="H273:I273"/>
    <mergeCell ref="H274:I274"/>
    <mergeCell ref="B279:C279"/>
    <mergeCell ref="D279:E279"/>
    <mergeCell ref="H285:I285"/>
    <mergeCell ref="H286:I286"/>
    <mergeCell ref="H288:I288"/>
  </mergeCells>
  <phoneticPr fontId="2"/>
  <dataValidations count="1">
    <dataValidation type="custom" allowBlank="1" showInputMessage="1" showErrorMessage="1" sqref="H205:H230 H281:H284 H269:H272 H239:H260 H38:H196">
      <formula1>MOD(H38*1000,1)=0</formula1>
    </dataValidation>
  </dataValidations>
  <printOptions horizontalCentered="1"/>
  <pageMargins left="0.78740157480314965" right="0.78740157480314965" top="0.98425196850393704" bottom="0.98425196850393704" header="0.51181102362204722" footer="0.51181102362204722"/>
  <pageSetup paperSize="9" fitToWidth="0" fitToHeight="0" orientation="portrait" r:id="rId1"/>
  <headerFooter alignWithMargins="0"/>
  <rowBreaks count="6" manualBreakCount="6">
    <brk id="33" max="16383" man="1"/>
    <brk id="80" max="10" man="1"/>
    <brk id="130" max="10" man="1"/>
    <brk id="199" max="10" man="1"/>
    <brk id="233" max="10" man="1"/>
    <brk id="263"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L44"/>
  <sheetViews>
    <sheetView view="pageBreakPreview" zoomScaleNormal="100" zoomScaleSheetLayoutView="100" workbookViewId="0">
      <selection sqref="A1:B1"/>
    </sheetView>
  </sheetViews>
  <sheetFormatPr defaultColWidth="9" defaultRowHeight="18.75" customHeight="1"/>
  <cols>
    <col min="1" max="2" width="3.7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3.125" style="2" customWidth="1"/>
    <col min="12" max="16384" width="9" style="2"/>
  </cols>
  <sheetData>
    <row r="1" spans="1:12" ht="18.75" customHeight="1">
      <c r="A1" s="1358" t="s">
        <v>161</v>
      </c>
      <c r="B1" s="1359"/>
      <c r="C1" s="1358" t="s">
        <v>29</v>
      </c>
      <c r="D1" s="1360"/>
      <c r="E1" s="1359"/>
      <c r="H1" s="523" t="s">
        <v>93</v>
      </c>
      <c r="I1" s="1365">
        <f>総括表!H4</f>
        <v>0</v>
      </c>
      <c r="J1" s="1365"/>
      <c r="K1" s="1365"/>
    </row>
    <row r="2" spans="1:12" ht="18.75" customHeight="1">
      <c r="J2" s="128"/>
    </row>
    <row r="3" spans="1:12" ht="18.75" customHeight="1">
      <c r="A3" s="99" t="s">
        <v>615</v>
      </c>
      <c r="B3" s="4" t="s">
        <v>512</v>
      </c>
    </row>
    <row r="4" spans="1:12" ht="11.25" customHeight="1">
      <c r="A4" s="104"/>
    </row>
    <row r="5" spans="1:12" ht="18.75" customHeight="1">
      <c r="A5" s="104"/>
      <c r="B5" s="1356" t="s">
        <v>143</v>
      </c>
      <c r="C5" s="1357"/>
      <c r="D5" s="1356" t="s">
        <v>142</v>
      </c>
      <c r="E5" s="1357"/>
      <c r="F5" s="125" t="s">
        <v>141</v>
      </c>
      <c r="G5" s="109"/>
      <c r="H5" s="109" t="s">
        <v>140</v>
      </c>
      <c r="I5" s="109"/>
      <c r="J5" s="125" t="s">
        <v>91</v>
      </c>
      <c r="K5" s="3"/>
    </row>
    <row r="6" spans="1:12" ht="15" customHeight="1">
      <c r="A6" s="104"/>
      <c r="B6" s="497"/>
      <c r="C6" s="123"/>
      <c r="D6" s="493"/>
      <c r="E6" s="494"/>
      <c r="F6" s="501"/>
      <c r="G6" s="495"/>
      <c r="H6" s="495"/>
      <c r="I6" s="495"/>
      <c r="J6" s="120" t="s">
        <v>567</v>
      </c>
      <c r="K6" s="3"/>
    </row>
    <row r="7" spans="1:12" s="4" customFormat="1" ht="15" customHeight="1">
      <c r="B7" s="498">
        <v>1</v>
      </c>
      <c r="C7" s="116" t="s">
        <v>128</v>
      </c>
      <c r="D7" s="1338"/>
      <c r="E7" s="1339"/>
      <c r="F7" s="111"/>
      <c r="G7" s="110" t="s">
        <v>563</v>
      </c>
      <c r="H7" s="146">
        <v>3.6999999999999998E-2</v>
      </c>
      <c r="I7" s="110" t="s">
        <v>565</v>
      </c>
      <c r="J7" s="115">
        <f t="shared" ref="J7:J14" si="0">ROUND(F7*H7,0)</f>
        <v>0</v>
      </c>
      <c r="K7" s="3" t="s">
        <v>1761</v>
      </c>
      <c r="L7" s="3"/>
    </row>
    <row r="8" spans="1:12" s="4" customFormat="1" ht="15" customHeight="1">
      <c r="B8" s="498">
        <v>2</v>
      </c>
      <c r="C8" s="116" t="s">
        <v>127</v>
      </c>
      <c r="D8" s="1338"/>
      <c r="E8" s="1339"/>
      <c r="F8" s="111"/>
      <c r="G8" s="110" t="s">
        <v>563</v>
      </c>
      <c r="H8" s="146">
        <v>5.0999999999999997E-2</v>
      </c>
      <c r="I8" s="110" t="s">
        <v>565</v>
      </c>
      <c r="J8" s="115">
        <f t="shared" si="0"/>
        <v>0</v>
      </c>
      <c r="K8" s="3" t="s">
        <v>282</v>
      </c>
    </row>
    <row r="9" spans="1:12" s="4" customFormat="1" ht="15" customHeight="1">
      <c r="B9" s="498">
        <v>3</v>
      </c>
      <c r="C9" s="116" t="s">
        <v>126</v>
      </c>
      <c r="D9" s="524" t="s">
        <v>571</v>
      </c>
      <c r="E9" s="525" t="s">
        <v>146</v>
      </c>
      <c r="F9" s="111"/>
      <c r="G9" s="110" t="s">
        <v>563</v>
      </c>
      <c r="H9" s="146">
        <v>0.252</v>
      </c>
      <c r="I9" s="110" t="s">
        <v>565</v>
      </c>
      <c r="J9" s="115">
        <f t="shared" si="0"/>
        <v>0</v>
      </c>
      <c r="K9" s="3" t="s">
        <v>281</v>
      </c>
    </row>
    <row r="10" spans="1:12" s="4" customFormat="1" ht="15" customHeight="1">
      <c r="B10" s="161"/>
      <c r="C10" s="118"/>
      <c r="D10" s="524" t="s">
        <v>569</v>
      </c>
      <c r="E10" s="525" t="s">
        <v>510</v>
      </c>
      <c r="F10" s="111"/>
      <c r="G10" s="110" t="s">
        <v>563</v>
      </c>
      <c r="H10" s="146">
        <v>6.7000000000000004E-2</v>
      </c>
      <c r="I10" s="110" t="s">
        <v>565</v>
      </c>
      <c r="J10" s="115">
        <f t="shared" si="0"/>
        <v>0</v>
      </c>
      <c r="K10" s="3" t="s">
        <v>280</v>
      </c>
    </row>
    <row r="11" spans="1:12" s="4" customFormat="1" ht="15" customHeight="1">
      <c r="B11" s="211">
        <v>4</v>
      </c>
      <c r="C11" s="116" t="s">
        <v>125</v>
      </c>
      <c r="D11" s="524" t="s">
        <v>571</v>
      </c>
      <c r="E11" s="525" t="s">
        <v>146</v>
      </c>
      <c r="F11" s="111"/>
      <c r="G11" s="110" t="s">
        <v>563</v>
      </c>
      <c r="H11" s="146">
        <v>0.26700000000000002</v>
      </c>
      <c r="I11" s="110" t="s">
        <v>565</v>
      </c>
      <c r="J11" s="115">
        <f t="shared" si="0"/>
        <v>0</v>
      </c>
      <c r="K11" s="3" t="s">
        <v>277</v>
      </c>
    </row>
    <row r="12" spans="1:12" s="4" customFormat="1" ht="15" customHeight="1">
      <c r="B12" s="526"/>
      <c r="C12" s="118"/>
      <c r="D12" s="524" t="s">
        <v>569</v>
      </c>
      <c r="E12" s="525" t="s">
        <v>510</v>
      </c>
      <c r="F12" s="111"/>
      <c r="G12" s="110" t="s">
        <v>563</v>
      </c>
      <c r="H12" s="146">
        <v>0.1</v>
      </c>
      <c r="I12" s="110" t="s">
        <v>565</v>
      </c>
      <c r="J12" s="115">
        <f t="shared" si="0"/>
        <v>0</v>
      </c>
      <c r="K12" s="3" t="s">
        <v>276</v>
      </c>
    </row>
    <row r="13" spans="1:12" s="4" customFormat="1" ht="15" customHeight="1">
      <c r="B13" s="211">
        <v>5</v>
      </c>
      <c r="C13" s="116" t="s">
        <v>124</v>
      </c>
      <c r="D13" s="524" t="s">
        <v>571</v>
      </c>
      <c r="E13" s="525" t="s">
        <v>146</v>
      </c>
      <c r="F13" s="111"/>
      <c r="G13" s="110" t="s">
        <v>563</v>
      </c>
      <c r="H13" s="146">
        <v>0.28199999999999997</v>
      </c>
      <c r="I13" s="110" t="s">
        <v>565</v>
      </c>
      <c r="J13" s="115">
        <f t="shared" si="0"/>
        <v>0</v>
      </c>
      <c r="K13" s="3" t="s">
        <v>278</v>
      </c>
    </row>
    <row r="14" spans="1:12" s="4" customFormat="1" ht="15" customHeight="1" thickBot="1">
      <c r="B14" s="499"/>
      <c r="C14" s="160"/>
      <c r="D14" s="524" t="s">
        <v>569</v>
      </c>
      <c r="E14" s="525" t="s">
        <v>510</v>
      </c>
      <c r="F14" s="111"/>
      <c r="G14" s="110" t="s">
        <v>563</v>
      </c>
      <c r="H14" s="146">
        <v>0.13300000000000001</v>
      </c>
      <c r="I14" s="110" t="s">
        <v>565</v>
      </c>
      <c r="J14" s="115">
        <f t="shared" si="0"/>
        <v>0</v>
      </c>
      <c r="K14" s="3" t="s">
        <v>275</v>
      </c>
    </row>
    <row r="15" spans="1:12" s="4" customFormat="1" ht="15" customHeight="1">
      <c r="B15" s="106"/>
      <c r="C15" s="107"/>
      <c r="D15" s="106"/>
      <c r="E15" s="106"/>
      <c r="F15" s="93"/>
      <c r="G15" s="94"/>
      <c r="H15" s="1332" t="s">
        <v>1762</v>
      </c>
      <c r="I15" s="1333"/>
      <c r="J15" s="90"/>
      <c r="K15" s="3"/>
    </row>
    <row r="16" spans="1:12" s="4" customFormat="1" ht="15" customHeight="1" thickBot="1">
      <c r="B16" s="3"/>
      <c r="C16" s="3"/>
      <c r="D16" s="3"/>
      <c r="E16" s="3"/>
      <c r="F16" s="92"/>
      <c r="G16" s="3"/>
      <c r="H16" s="1361" t="s">
        <v>121</v>
      </c>
      <c r="I16" s="1362"/>
      <c r="J16" s="89">
        <f>SUM(J7:J14)</f>
        <v>0</v>
      </c>
      <c r="K16" s="3" t="s">
        <v>550</v>
      </c>
    </row>
    <row r="17" spans="1:12" s="4" customFormat="1" ht="18.75" customHeight="1">
      <c r="F17" s="105"/>
      <c r="J17" s="105"/>
    </row>
    <row r="18" spans="1:12" ht="18.75" customHeight="1">
      <c r="A18" s="99" t="s">
        <v>614</v>
      </c>
      <c r="B18" s="4" t="s">
        <v>511</v>
      </c>
    </row>
    <row r="19" spans="1:12" ht="11.25" customHeight="1">
      <c r="A19" s="104"/>
    </row>
    <row r="20" spans="1:12" ht="18.75" customHeight="1">
      <c r="A20" s="104"/>
      <c r="B20" s="1356" t="s">
        <v>143</v>
      </c>
      <c r="C20" s="1357"/>
      <c r="D20" s="1356" t="s">
        <v>142</v>
      </c>
      <c r="E20" s="1357"/>
      <c r="F20" s="125" t="s">
        <v>141</v>
      </c>
      <c r="G20" s="109"/>
      <c r="H20" s="109" t="s">
        <v>140</v>
      </c>
      <c r="I20" s="109"/>
      <c r="J20" s="125" t="s">
        <v>91</v>
      </c>
      <c r="K20" s="3"/>
    </row>
    <row r="21" spans="1:12" ht="15" customHeight="1">
      <c r="A21" s="104"/>
      <c r="B21" s="497"/>
      <c r="C21" s="123"/>
      <c r="D21" s="493"/>
      <c r="E21" s="494"/>
      <c r="F21" s="501"/>
      <c r="G21" s="495"/>
      <c r="H21" s="495"/>
      <c r="I21" s="495"/>
      <c r="J21" s="120" t="s">
        <v>567</v>
      </c>
      <c r="K21" s="3"/>
    </row>
    <row r="22" spans="1:12" s="4" customFormat="1" ht="15" customHeight="1">
      <c r="B22" s="498">
        <v>1</v>
      </c>
      <c r="C22" s="116" t="s">
        <v>152</v>
      </c>
      <c r="D22" s="1338"/>
      <c r="E22" s="1339"/>
      <c r="F22" s="111"/>
      <c r="G22" s="110" t="s">
        <v>563</v>
      </c>
      <c r="H22" s="146">
        <v>1.0999999999999999E-2</v>
      </c>
      <c r="I22" s="110" t="s">
        <v>565</v>
      </c>
      <c r="J22" s="115">
        <f t="shared" ref="J22:J38" si="1">ROUND(F22*H22,0)</f>
        <v>0</v>
      </c>
      <c r="K22" s="3" t="s">
        <v>566</v>
      </c>
      <c r="L22" s="3"/>
    </row>
    <row r="23" spans="1:12" s="4" customFormat="1" ht="15" customHeight="1">
      <c r="B23" s="498">
        <v>2</v>
      </c>
      <c r="C23" s="116" t="s">
        <v>138</v>
      </c>
      <c r="D23" s="1338"/>
      <c r="E23" s="1339"/>
      <c r="F23" s="111"/>
      <c r="G23" s="110" t="s">
        <v>563</v>
      </c>
      <c r="H23" s="146">
        <v>1.4999999999999999E-2</v>
      </c>
      <c r="I23" s="110" t="s">
        <v>565</v>
      </c>
      <c r="J23" s="115">
        <f t="shared" si="1"/>
        <v>0</v>
      </c>
      <c r="K23" s="3" t="s">
        <v>564</v>
      </c>
      <c r="L23" s="3"/>
    </row>
    <row r="24" spans="1:12" s="4" customFormat="1" ht="15" customHeight="1">
      <c r="B24" s="498">
        <v>3</v>
      </c>
      <c r="C24" s="116" t="s">
        <v>147</v>
      </c>
      <c r="D24" s="1338"/>
      <c r="E24" s="1339"/>
      <c r="F24" s="111"/>
      <c r="G24" s="110" t="s">
        <v>563</v>
      </c>
      <c r="H24" s="146">
        <v>3.6999999999999998E-2</v>
      </c>
      <c r="I24" s="110" t="s">
        <v>565</v>
      </c>
      <c r="J24" s="115">
        <f t="shared" si="1"/>
        <v>0</v>
      </c>
      <c r="K24" s="3" t="s">
        <v>570</v>
      </c>
      <c r="L24" s="3"/>
    </row>
    <row r="25" spans="1:12" s="4" customFormat="1" ht="15" customHeight="1">
      <c r="B25" s="498">
        <v>4</v>
      </c>
      <c r="C25" s="116" t="s">
        <v>136</v>
      </c>
      <c r="D25" s="1338"/>
      <c r="E25" s="1339"/>
      <c r="F25" s="111"/>
      <c r="G25" s="110" t="s">
        <v>563</v>
      </c>
      <c r="H25" s="146">
        <v>0.04</v>
      </c>
      <c r="I25" s="110" t="s">
        <v>565</v>
      </c>
      <c r="J25" s="115">
        <f t="shared" si="1"/>
        <v>0</v>
      </c>
      <c r="K25" s="3" t="s">
        <v>568</v>
      </c>
      <c r="L25" s="3"/>
    </row>
    <row r="26" spans="1:12" s="4" customFormat="1" ht="15" customHeight="1">
      <c r="B26" s="498">
        <v>5</v>
      </c>
      <c r="C26" s="116" t="s">
        <v>134</v>
      </c>
      <c r="D26" s="1338"/>
      <c r="E26" s="1339"/>
      <c r="F26" s="111"/>
      <c r="G26" s="110" t="s">
        <v>563</v>
      </c>
      <c r="H26" s="146">
        <v>5.5E-2</v>
      </c>
      <c r="I26" s="110" t="s">
        <v>565</v>
      </c>
      <c r="J26" s="115">
        <f t="shared" si="1"/>
        <v>0</v>
      </c>
      <c r="K26" s="3" t="s">
        <v>587</v>
      </c>
      <c r="L26" s="3"/>
    </row>
    <row r="27" spans="1:12" s="4" customFormat="1" ht="15" customHeight="1">
      <c r="B27" s="498">
        <v>6</v>
      </c>
      <c r="C27" s="116" t="s">
        <v>132</v>
      </c>
      <c r="D27" s="1338"/>
      <c r="E27" s="1339"/>
      <c r="F27" s="111"/>
      <c r="G27" s="110" t="s">
        <v>563</v>
      </c>
      <c r="H27" s="146">
        <v>6.9000000000000006E-2</v>
      </c>
      <c r="I27" s="110" t="s">
        <v>565</v>
      </c>
      <c r="J27" s="115">
        <f t="shared" si="1"/>
        <v>0</v>
      </c>
      <c r="K27" s="3" t="s">
        <v>586</v>
      </c>
      <c r="L27" s="3"/>
    </row>
    <row r="28" spans="1:12" s="4" customFormat="1" ht="15" customHeight="1">
      <c r="B28" s="498">
        <v>7</v>
      </c>
      <c r="C28" s="116" t="s">
        <v>131</v>
      </c>
      <c r="D28" s="1338"/>
      <c r="E28" s="1339"/>
      <c r="F28" s="111"/>
      <c r="G28" s="110" t="s">
        <v>563</v>
      </c>
      <c r="H28" s="146">
        <v>0.112</v>
      </c>
      <c r="I28" s="110" t="s">
        <v>565</v>
      </c>
      <c r="J28" s="115">
        <f t="shared" si="1"/>
        <v>0</v>
      </c>
      <c r="K28" s="3" t="s">
        <v>585</v>
      </c>
      <c r="L28" s="3"/>
    </row>
    <row r="29" spans="1:12" s="4" customFormat="1" ht="15" customHeight="1">
      <c r="B29" s="498">
        <v>8</v>
      </c>
      <c r="C29" s="116" t="s">
        <v>130</v>
      </c>
      <c r="D29" s="1338"/>
      <c r="E29" s="1339"/>
      <c r="F29" s="111"/>
      <c r="G29" s="110" t="s">
        <v>563</v>
      </c>
      <c r="H29" s="146">
        <v>8.2000000000000003E-2</v>
      </c>
      <c r="I29" s="110" t="s">
        <v>565</v>
      </c>
      <c r="J29" s="115">
        <f t="shared" si="1"/>
        <v>0</v>
      </c>
      <c r="K29" s="3" t="s">
        <v>584</v>
      </c>
    </row>
    <row r="30" spans="1:12" s="4" customFormat="1" ht="15" customHeight="1">
      <c r="B30" s="498">
        <v>9</v>
      </c>
      <c r="C30" s="116" t="s">
        <v>129</v>
      </c>
      <c r="D30" s="1338"/>
      <c r="E30" s="1339"/>
      <c r="F30" s="111"/>
      <c r="G30" s="110" t="s">
        <v>563</v>
      </c>
      <c r="H30" s="146">
        <v>0.111</v>
      </c>
      <c r="I30" s="110" t="s">
        <v>565</v>
      </c>
      <c r="J30" s="115">
        <f t="shared" si="1"/>
        <v>0</v>
      </c>
      <c r="K30" s="3" t="s">
        <v>583</v>
      </c>
    </row>
    <row r="31" spans="1:12" s="4" customFormat="1" ht="15" customHeight="1">
      <c r="B31" s="211">
        <v>10</v>
      </c>
      <c r="C31" s="116" t="s">
        <v>128</v>
      </c>
      <c r="D31" s="1338"/>
      <c r="E31" s="1339"/>
      <c r="F31" s="111"/>
      <c r="G31" s="110" t="s">
        <v>563</v>
      </c>
      <c r="H31" s="146">
        <v>3.6999999999999998E-2</v>
      </c>
      <c r="I31" s="110" t="s">
        <v>565</v>
      </c>
      <c r="J31" s="115">
        <f t="shared" si="1"/>
        <v>0</v>
      </c>
      <c r="K31" s="3" t="s">
        <v>551</v>
      </c>
    </row>
    <row r="32" spans="1:12" s="4" customFormat="1" ht="15" customHeight="1">
      <c r="B32" s="211">
        <v>11</v>
      </c>
      <c r="C32" s="116" t="s">
        <v>127</v>
      </c>
      <c r="D32" s="1338"/>
      <c r="E32" s="1339"/>
      <c r="F32" s="111"/>
      <c r="G32" s="110" t="s">
        <v>563</v>
      </c>
      <c r="H32" s="146">
        <v>5.0999999999999997E-2</v>
      </c>
      <c r="I32" s="110" t="s">
        <v>565</v>
      </c>
      <c r="J32" s="115">
        <f t="shared" si="1"/>
        <v>0</v>
      </c>
      <c r="K32" s="3" t="s">
        <v>582</v>
      </c>
    </row>
    <row r="33" spans="2:11" s="4" customFormat="1" ht="15" customHeight="1">
      <c r="B33" s="211">
        <v>12</v>
      </c>
      <c r="C33" s="116" t="s">
        <v>126</v>
      </c>
      <c r="D33" s="524" t="s">
        <v>571</v>
      </c>
      <c r="E33" s="525" t="s">
        <v>146</v>
      </c>
      <c r="F33" s="111"/>
      <c r="G33" s="110" t="s">
        <v>563</v>
      </c>
      <c r="H33" s="146">
        <v>0.252</v>
      </c>
      <c r="I33" s="110" t="s">
        <v>565</v>
      </c>
      <c r="J33" s="115">
        <f t="shared" si="1"/>
        <v>0</v>
      </c>
      <c r="K33" s="3" t="s">
        <v>581</v>
      </c>
    </row>
    <row r="34" spans="2:11" s="4" customFormat="1" ht="15" customHeight="1">
      <c r="B34" s="526"/>
      <c r="C34" s="118"/>
      <c r="D34" s="524" t="s">
        <v>569</v>
      </c>
      <c r="E34" s="525" t="s">
        <v>510</v>
      </c>
      <c r="F34" s="111"/>
      <c r="G34" s="110" t="s">
        <v>563</v>
      </c>
      <c r="H34" s="146">
        <v>6.7000000000000004E-2</v>
      </c>
      <c r="I34" s="110" t="s">
        <v>565</v>
      </c>
      <c r="J34" s="115">
        <f t="shared" si="1"/>
        <v>0</v>
      </c>
      <c r="K34" s="3" t="s">
        <v>580</v>
      </c>
    </row>
    <row r="35" spans="2:11" s="4" customFormat="1" ht="15" customHeight="1">
      <c r="B35" s="211">
        <v>13</v>
      </c>
      <c r="C35" s="116" t="s">
        <v>125</v>
      </c>
      <c r="D35" s="524" t="s">
        <v>571</v>
      </c>
      <c r="E35" s="525" t="s">
        <v>146</v>
      </c>
      <c r="F35" s="111"/>
      <c r="G35" s="110" t="s">
        <v>563</v>
      </c>
      <c r="H35" s="146">
        <v>0.26700000000000002</v>
      </c>
      <c r="I35" s="110" t="s">
        <v>565</v>
      </c>
      <c r="J35" s="115">
        <f t="shared" si="1"/>
        <v>0</v>
      </c>
      <c r="K35" s="3" t="s">
        <v>600</v>
      </c>
    </row>
    <row r="36" spans="2:11" s="4" customFormat="1" ht="15" customHeight="1">
      <c r="B36" s="527"/>
      <c r="C36" s="160"/>
      <c r="D36" s="524" t="s">
        <v>569</v>
      </c>
      <c r="E36" s="525" t="s">
        <v>510</v>
      </c>
      <c r="F36" s="111"/>
      <c r="G36" s="110" t="s">
        <v>563</v>
      </c>
      <c r="H36" s="146">
        <v>0.1</v>
      </c>
      <c r="I36" s="110" t="s">
        <v>565</v>
      </c>
      <c r="J36" s="115">
        <f t="shared" si="1"/>
        <v>0</v>
      </c>
      <c r="K36" s="3" t="s">
        <v>599</v>
      </c>
    </row>
    <row r="37" spans="2:11" s="4" customFormat="1" ht="15" customHeight="1">
      <c r="B37" s="211">
        <v>14</v>
      </c>
      <c r="C37" s="116" t="s">
        <v>124</v>
      </c>
      <c r="D37" s="524" t="s">
        <v>571</v>
      </c>
      <c r="E37" s="525" t="s">
        <v>146</v>
      </c>
      <c r="F37" s="111"/>
      <c r="G37" s="110" t="s">
        <v>563</v>
      </c>
      <c r="H37" s="146">
        <v>0.28199999999999997</v>
      </c>
      <c r="I37" s="110" t="s">
        <v>565</v>
      </c>
      <c r="J37" s="115">
        <f t="shared" si="1"/>
        <v>0</v>
      </c>
      <c r="K37" s="3" t="s">
        <v>598</v>
      </c>
    </row>
    <row r="38" spans="2:11" s="4" customFormat="1" ht="15" customHeight="1" thickBot="1">
      <c r="B38" s="527"/>
      <c r="C38" s="160"/>
      <c r="D38" s="524" t="s">
        <v>569</v>
      </c>
      <c r="E38" s="525" t="s">
        <v>510</v>
      </c>
      <c r="F38" s="111"/>
      <c r="G38" s="110" t="s">
        <v>563</v>
      </c>
      <c r="H38" s="146">
        <v>0.13300000000000001</v>
      </c>
      <c r="I38" s="110" t="s">
        <v>565</v>
      </c>
      <c r="J38" s="115">
        <f t="shared" si="1"/>
        <v>0</v>
      </c>
      <c r="K38" s="3" t="s">
        <v>597</v>
      </c>
    </row>
    <row r="39" spans="2:11" s="4" customFormat="1" ht="15" customHeight="1">
      <c r="B39" s="106"/>
      <c r="C39" s="107"/>
      <c r="D39" s="106"/>
      <c r="E39" s="106"/>
      <c r="F39" s="93"/>
      <c r="G39" s="94"/>
      <c r="H39" s="1332" t="s">
        <v>628</v>
      </c>
      <c r="I39" s="1333"/>
      <c r="J39" s="90"/>
      <c r="K39" s="3"/>
    </row>
    <row r="40" spans="2:11" s="4" customFormat="1" ht="15" customHeight="1" thickBot="1">
      <c r="B40" s="3"/>
      <c r="C40" s="3"/>
      <c r="D40" s="3"/>
      <c r="E40" s="3"/>
      <c r="F40" s="92"/>
      <c r="G40" s="3"/>
      <c r="H40" s="1361" t="s">
        <v>121</v>
      </c>
      <c r="I40" s="1362"/>
      <c r="J40" s="89">
        <f>SUM(J22:J38)</f>
        <v>0</v>
      </c>
      <c r="K40" s="3" t="s">
        <v>613</v>
      </c>
    </row>
    <row r="41" spans="2:11" s="4" customFormat="1" ht="18.75" customHeight="1">
      <c r="F41" s="105"/>
      <c r="J41" s="105"/>
    </row>
    <row r="42" spans="2:11" s="4" customFormat="1" ht="18.75" customHeight="1" thickBot="1">
      <c r="B42" s="3"/>
      <c r="C42" s="3"/>
      <c r="D42" s="3"/>
      <c r="E42" s="3"/>
      <c r="F42" s="92"/>
      <c r="G42" s="91"/>
      <c r="H42" s="94"/>
      <c r="I42" s="94"/>
      <c r="J42" s="93"/>
      <c r="K42" s="3"/>
    </row>
    <row r="43" spans="2:11" s="4" customFormat="1" ht="18.75" customHeight="1">
      <c r="B43" s="3"/>
      <c r="C43" s="3"/>
      <c r="D43" s="3"/>
      <c r="E43" s="3"/>
      <c r="F43" s="92"/>
      <c r="G43" s="91"/>
      <c r="H43" s="1442" t="s">
        <v>623</v>
      </c>
      <c r="I43" s="1443"/>
      <c r="J43" s="90"/>
      <c r="K43" s="3"/>
    </row>
    <row r="44" spans="2:11" ht="18.75" customHeight="1" thickBot="1">
      <c r="F44" s="2"/>
      <c r="H44" s="1363" t="s">
        <v>509</v>
      </c>
      <c r="I44" s="1364"/>
      <c r="J44" s="89">
        <f>SUM(J16,J40)</f>
        <v>0</v>
      </c>
      <c r="K44" s="3" t="s">
        <v>640</v>
      </c>
    </row>
  </sheetData>
  <mergeCells count="26">
    <mergeCell ref="I1:K1"/>
    <mergeCell ref="B5:C5"/>
    <mergeCell ref="D5:E5"/>
    <mergeCell ref="B20:C20"/>
    <mergeCell ref="D20:E20"/>
    <mergeCell ref="D7:E7"/>
    <mergeCell ref="A1:B1"/>
    <mergeCell ref="C1:E1"/>
    <mergeCell ref="D27:E27"/>
    <mergeCell ref="D28:E28"/>
    <mergeCell ref="D8:E8"/>
    <mergeCell ref="H15:I15"/>
    <mergeCell ref="H16:I16"/>
    <mergeCell ref="D23:E23"/>
    <mergeCell ref="D24:E24"/>
    <mergeCell ref="D25:E25"/>
    <mergeCell ref="D26:E26"/>
    <mergeCell ref="D22:E22"/>
    <mergeCell ref="H43:I43"/>
    <mergeCell ref="H44:I44"/>
    <mergeCell ref="D29:E29"/>
    <mergeCell ref="D30:E30"/>
    <mergeCell ref="D31:E31"/>
    <mergeCell ref="D32:E32"/>
    <mergeCell ref="H39:I39"/>
    <mergeCell ref="H40:I40"/>
  </mergeCells>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view="pageBreakPreview" zoomScale="85" zoomScaleNormal="100" zoomScaleSheetLayoutView="85" workbookViewId="0">
      <selection sqref="A1:B1"/>
    </sheetView>
  </sheetViews>
  <sheetFormatPr defaultColWidth="9" defaultRowHeight="18.95" customHeight="1"/>
  <cols>
    <col min="1" max="1" width="3.75" style="2" customWidth="1"/>
    <col min="2" max="2" width="5.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3.125" style="2" customWidth="1"/>
    <col min="12" max="16384" width="9" style="2"/>
  </cols>
  <sheetData>
    <row r="1" spans="1:11" ht="18.95" customHeight="1">
      <c r="A1" s="1358" t="s">
        <v>161</v>
      </c>
      <c r="B1" s="1359"/>
      <c r="C1" s="1358" t="s">
        <v>9</v>
      </c>
      <c r="D1" s="1360"/>
      <c r="E1" s="1359"/>
      <c r="H1" s="184" t="s">
        <v>160</v>
      </c>
      <c r="I1" s="1365">
        <f>総括表!H4</f>
        <v>0</v>
      </c>
      <c r="J1" s="1365"/>
      <c r="K1" s="1365"/>
    </row>
    <row r="2" spans="1:11" ht="18.95" customHeight="1">
      <c r="J2" s="128"/>
    </row>
    <row r="3" spans="1:11" ht="18.95" customHeight="1">
      <c r="A3" s="99" t="s">
        <v>52</v>
      </c>
      <c r="B3" s="4" t="s">
        <v>793</v>
      </c>
    </row>
    <row r="4" spans="1:11" ht="11.25" customHeight="1">
      <c r="A4" s="104"/>
    </row>
    <row r="5" spans="1:11" ht="18.95" customHeight="1">
      <c r="A5" s="104"/>
      <c r="B5" s="1356" t="s">
        <v>143</v>
      </c>
      <c r="C5" s="1357"/>
      <c r="D5" s="1356" t="s">
        <v>142</v>
      </c>
      <c r="E5" s="1357"/>
      <c r="F5" s="125" t="s">
        <v>141</v>
      </c>
      <c r="G5" s="109"/>
      <c r="H5" s="167" t="s">
        <v>140</v>
      </c>
      <c r="I5" s="109"/>
      <c r="J5" s="125" t="s">
        <v>91</v>
      </c>
      <c r="K5" s="3"/>
    </row>
    <row r="6" spans="1:11" ht="15" customHeight="1">
      <c r="A6" s="104"/>
      <c r="B6" s="497"/>
      <c r="C6" s="123"/>
      <c r="D6" s="493"/>
      <c r="E6" s="494"/>
      <c r="F6" s="501"/>
      <c r="G6" s="495"/>
      <c r="H6" s="166"/>
      <c r="I6" s="495"/>
      <c r="J6" s="120" t="s">
        <v>139</v>
      </c>
      <c r="K6" s="3"/>
    </row>
    <row r="7" spans="1:11" s="4" customFormat="1" ht="15.6" customHeight="1">
      <c r="B7" s="498">
        <v>1</v>
      </c>
      <c r="C7" s="116" t="s">
        <v>125</v>
      </c>
      <c r="D7" s="113" t="s">
        <v>556</v>
      </c>
      <c r="E7" s="112" t="s">
        <v>146</v>
      </c>
      <c r="F7" s="111"/>
      <c r="G7" s="110" t="s">
        <v>120</v>
      </c>
      <c r="H7" s="714">
        <v>0.66700000000000004</v>
      </c>
      <c r="I7" s="110" t="s">
        <v>122</v>
      </c>
      <c r="J7" s="115">
        <f>ROUND(F7*H7,0)</f>
        <v>0</v>
      </c>
      <c r="K7" s="3" t="s">
        <v>283</v>
      </c>
    </row>
    <row r="8" spans="1:11" s="4" customFormat="1" ht="15.6" customHeight="1">
      <c r="B8" s="131"/>
      <c r="C8" s="494"/>
      <c r="D8" s="113" t="s">
        <v>552</v>
      </c>
      <c r="E8" s="112" t="s">
        <v>145</v>
      </c>
      <c r="F8" s="111"/>
      <c r="G8" s="110" t="s">
        <v>120</v>
      </c>
      <c r="H8" s="953">
        <v>0.25</v>
      </c>
      <c r="I8" s="109" t="s">
        <v>122</v>
      </c>
      <c r="J8" s="108">
        <f t="shared" ref="J8:J26" si="0">ROUND(F8*H8,0)</f>
        <v>0</v>
      </c>
      <c r="K8" s="3" t="s">
        <v>282</v>
      </c>
    </row>
    <row r="9" spans="1:11" s="4" customFormat="1" ht="15.6" customHeight="1">
      <c r="B9" s="498">
        <v>2</v>
      </c>
      <c r="C9" s="116" t="s">
        <v>124</v>
      </c>
      <c r="D9" s="113" t="s">
        <v>556</v>
      </c>
      <c r="E9" s="112" t="s">
        <v>146</v>
      </c>
      <c r="F9" s="111"/>
      <c r="G9" s="110" t="s">
        <v>120</v>
      </c>
      <c r="H9" s="714">
        <v>0.70399999999999996</v>
      </c>
      <c r="I9" s="110" t="s">
        <v>122</v>
      </c>
      <c r="J9" s="115">
        <f t="shared" si="0"/>
        <v>0</v>
      </c>
      <c r="K9" s="3" t="s">
        <v>281</v>
      </c>
    </row>
    <row r="10" spans="1:11" s="4" customFormat="1" ht="15.6" customHeight="1">
      <c r="B10" s="131"/>
      <c r="C10" s="494"/>
      <c r="D10" s="113" t="s">
        <v>552</v>
      </c>
      <c r="E10" s="112" t="s">
        <v>145</v>
      </c>
      <c r="F10" s="111"/>
      <c r="G10" s="110" t="s">
        <v>120</v>
      </c>
      <c r="H10" s="953">
        <v>0.33400000000000002</v>
      </c>
      <c r="I10" s="109" t="s">
        <v>122</v>
      </c>
      <c r="J10" s="108">
        <f t="shared" si="0"/>
        <v>0</v>
      </c>
      <c r="K10" s="3" t="s">
        <v>280</v>
      </c>
    </row>
    <row r="11" spans="1:11" s="4" customFormat="1" ht="15.6" customHeight="1">
      <c r="B11" s="498">
        <v>3</v>
      </c>
      <c r="C11" s="116" t="s">
        <v>123</v>
      </c>
      <c r="D11" s="113" t="s">
        <v>556</v>
      </c>
      <c r="E11" s="112" t="s">
        <v>146</v>
      </c>
      <c r="F11" s="111"/>
      <c r="G11" s="110" t="s">
        <v>120</v>
      </c>
      <c r="H11" s="714">
        <v>0.71099999999999997</v>
      </c>
      <c r="I11" s="110" t="s">
        <v>122</v>
      </c>
      <c r="J11" s="115">
        <f t="shared" si="0"/>
        <v>0</v>
      </c>
      <c r="K11" s="3" t="s">
        <v>277</v>
      </c>
    </row>
    <row r="12" spans="1:11" s="4" customFormat="1" ht="15.6" customHeight="1">
      <c r="B12" s="131"/>
      <c r="C12" s="494"/>
      <c r="D12" s="113" t="s">
        <v>552</v>
      </c>
      <c r="E12" s="112" t="s">
        <v>145</v>
      </c>
      <c r="F12" s="111"/>
      <c r="G12" s="110" t="s">
        <v>120</v>
      </c>
      <c r="H12" s="953">
        <v>0.58799999999999997</v>
      </c>
      <c r="I12" s="109" t="s">
        <v>122</v>
      </c>
      <c r="J12" s="108">
        <f t="shared" si="0"/>
        <v>0</v>
      </c>
      <c r="K12" s="3" t="s">
        <v>276</v>
      </c>
    </row>
    <row r="13" spans="1:11" s="4" customFormat="1" ht="15.6" customHeight="1">
      <c r="B13" s="498">
        <v>4</v>
      </c>
      <c r="C13" s="116" t="s">
        <v>498</v>
      </c>
      <c r="D13" s="113" t="s">
        <v>556</v>
      </c>
      <c r="E13" s="112" t="s">
        <v>146</v>
      </c>
      <c r="F13" s="111"/>
      <c r="G13" s="110" t="s">
        <v>120</v>
      </c>
      <c r="H13" s="714">
        <v>0.753</v>
      </c>
      <c r="I13" s="110" t="s">
        <v>122</v>
      </c>
      <c r="J13" s="115">
        <f t="shared" si="0"/>
        <v>0</v>
      </c>
      <c r="K13" s="3" t="s">
        <v>278</v>
      </c>
    </row>
    <row r="14" spans="1:11" s="4" customFormat="1" ht="15.6" customHeight="1">
      <c r="B14" s="131"/>
      <c r="C14" s="494"/>
      <c r="D14" s="113" t="s">
        <v>552</v>
      </c>
      <c r="E14" s="112" t="s">
        <v>145</v>
      </c>
      <c r="F14" s="111"/>
      <c r="G14" s="110" t="s">
        <v>120</v>
      </c>
      <c r="H14" s="953">
        <v>0.66700000000000004</v>
      </c>
      <c r="I14" s="109" t="s">
        <v>122</v>
      </c>
      <c r="J14" s="108">
        <f t="shared" si="0"/>
        <v>0</v>
      </c>
      <c r="K14" s="3" t="s">
        <v>275</v>
      </c>
    </row>
    <row r="15" spans="1:11" s="4" customFormat="1" ht="15.6" customHeight="1">
      <c r="B15" s="498">
        <v>5</v>
      </c>
      <c r="C15" s="116" t="s">
        <v>535</v>
      </c>
      <c r="D15" s="113" t="s">
        <v>556</v>
      </c>
      <c r="E15" s="112" t="s">
        <v>146</v>
      </c>
      <c r="F15" s="111"/>
      <c r="G15" s="110" t="s">
        <v>120</v>
      </c>
      <c r="H15" s="714">
        <v>0.79800000000000004</v>
      </c>
      <c r="I15" s="110" t="s">
        <v>122</v>
      </c>
      <c r="J15" s="115">
        <f t="shared" si="0"/>
        <v>0</v>
      </c>
      <c r="K15" s="3" t="s">
        <v>274</v>
      </c>
    </row>
    <row r="16" spans="1:11" s="4" customFormat="1" ht="15.6" customHeight="1">
      <c r="B16" s="131"/>
      <c r="C16" s="494"/>
      <c r="D16" s="113" t="s">
        <v>552</v>
      </c>
      <c r="E16" s="112" t="s">
        <v>145</v>
      </c>
      <c r="F16" s="111"/>
      <c r="G16" s="110" t="s">
        <v>120</v>
      </c>
      <c r="H16" s="953">
        <v>0.72699999999999998</v>
      </c>
      <c r="I16" s="109" t="s">
        <v>122</v>
      </c>
      <c r="J16" s="108">
        <f t="shared" si="0"/>
        <v>0</v>
      </c>
      <c r="K16" s="3" t="s">
        <v>273</v>
      </c>
    </row>
    <row r="17" spans="2:11" s="4" customFormat="1" ht="15.6" customHeight="1">
      <c r="B17" s="498">
        <v>6</v>
      </c>
      <c r="C17" s="116" t="s">
        <v>653</v>
      </c>
      <c r="D17" s="113" t="s">
        <v>556</v>
      </c>
      <c r="E17" s="112" t="s">
        <v>146</v>
      </c>
      <c r="F17" s="111"/>
      <c r="G17" s="110" t="s">
        <v>120</v>
      </c>
      <c r="H17" s="714">
        <v>0.59</v>
      </c>
      <c r="I17" s="110" t="s">
        <v>122</v>
      </c>
      <c r="J17" s="115">
        <f>ROUND(F17*H17,0)</f>
        <v>0</v>
      </c>
      <c r="K17" s="3" t="s">
        <v>272</v>
      </c>
    </row>
    <row r="18" spans="2:11" s="4" customFormat="1" ht="15.6" customHeight="1">
      <c r="B18" s="131"/>
      <c r="C18" s="494"/>
      <c r="D18" s="113" t="s">
        <v>552</v>
      </c>
      <c r="E18" s="112" t="s">
        <v>145</v>
      </c>
      <c r="F18" s="111"/>
      <c r="G18" s="110" t="s">
        <v>120</v>
      </c>
      <c r="H18" s="953">
        <v>0.55000000000000004</v>
      </c>
      <c r="I18" s="109" t="s">
        <v>122</v>
      </c>
      <c r="J18" s="108">
        <f>ROUND(F18*H18,0)</f>
        <v>0</v>
      </c>
      <c r="K18" s="3" t="s">
        <v>271</v>
      </c>
    </row>
    <row r="19" spans="2:11" s="4" customFormat="1" ht="15.6" customHeight="1">
      <c r="B19" s="498">
        <v>7</v>
      </c>
      <c r="C19" s="116" t="s">
        <v>784</v>
      </c>
      <c r="D19" s="113" t="s">
        <v>556</v>
      </c>
      <c r="E19" s="112" t="s">
        <v>146</v>
      </c>
      <c r="F19" s="111"/>
      <c r="G19" s="110" t="s">
        <v>120</v>
      </c>
      <c r="H19" s="714">
        <v>0.621</v>
      </c>
      <c r="I19" s="110" t="s">
        <v>122</v>
      </c>
      <c r="J19" s="115">
        <f t="shared" si="0"/>
        <v>0</v>
      </c>
      <c r="K19" s="3" t="s">
        <v>270</v>
      </c>
    </row>
    <row r="20" spans="2:11" s="4" customFormat="1" ht="15.6" customHeight="1">
      <c r="B20" s="131"/>
      <c r="C20" s="494"/>
      <c r="D20" s="113" t="s">
        <v>552</v>
      </c>
      <c r="E20" s="112" t="s">
        <v>145</v>
      </c>
      <c r="F20" s="111"/>
      <c r="G20" s="110" t="s">
        <v>120</v>
      </c>
      <c r="H20" s="953">
        <v>0.59</v>
      </c>
      <c r="I20" s="109" t="s">
        <v>122</v>
      </c>
      <c r="J20" s="108">
        <f t="shared" si="0"/>
        <v>0</v>
      </c>
      <c r="K20" s="3" t="s">
        <v>269</v>
      </c>
    </row>
    <row r="21" spans="2:11" s="4" customFormat="1" ht="15.6" customHeight="1">
      <c r="B21" s="498">
        <v>8</v>
      </c>
      <c r="C21" s="116" t="s">
        <v>833</v>
      </c>
      <c r="D21" s="113" t="s">
        <v>556</v>
      </c>
      <c r="E21" s="112" t="s">
        <v>146</v>
      </c>
      <c r="F21" s="111"/>
      <c r="G21" s="110" t="s">
        <v>120</v>
      </c>
      <c r="H21" s="714">
        <v>0.65300000000000002</v>
      </c>
      <c r="I21" s="110" t="s">
        <v>122</v>
      </c>
      <c r="J21" s="115">
        <f t="shared" si="0"/>
        <v>0</v>
      </c>
      <c r="K21" s="3" t="s">
        <v>268</v>
      </c>
    </row>
    <row r="22" spans="2:11" s="4" customFormat="1" ht="15.6" customHeight="1">
      <c r="B22" s="131"/>
      <c r="C22" s="494"/>
      <c r="D22" s="113" t="s">
        <v>552</v>
      </c>
      <c r="E22" s="112" t="s">
        <v>145</v>
      </c>
      <c r="F22" s="111"/>
      <c r="G22" s="110" t="s">
        <v>120</v>
      </c>
      <c r="H22" s="953">
        <v>0.63300000000000001</v>
      </c>
      <c r="I22" s="109" t="s">
        <v>122</v>
      </c>
      <c r="J22" s="108">
        <f t="shared" si="0"/>
        <v>0</v>
      </c>
      <c r="K22" s="3" t="s">
        <v>267</v>
      </c>
    </row>
    <row r="23" spans="2:11" s="4" customFormat="1" ht="15.6" customHeight="1">
      <c r="B23" s="498">
        <v>9</v>
      </c>
      <c r="C23" s="500" t="s">
        <v>969</v>
      </c>
      <c r="D23" s="113" t="s">
        <v>644</v>
      </c>
      <c r="E23" s="112" t="s">
        <v>521</v>
      </c>
      <c r="F23" s="111"/>
      <c r="G23" s="110" t="s">
        <v>642</v>
      </c>
      <c r="H23" s="1039">
        <v>0.67700000000000005</v>
      </c>
      <c r="I23" s="110" t="s">
        <v>641</v>
      </c>
      <c r="J23" s="115">
        <f t="shared" si="0"/>
        <v>0</v>
      </c>
      <c r="K23" s="3" t="s">
        <v>970</v>
      </c>
    </row>
    <row r="24" spans="2:11" s="4" customFormat="1" ht="15.6" customHeight="1">
      <c r="B24" s="220"/>
      <c r="C24" s="494"/>
      <c r="D24" s="113" t="s">
        <v>643</v>
      </c>
      <c r="E24" s="112" t="s">
        <v>522</v>
      </c>
      <c r="F24" s="111"/>
      <c r="G24" s="110" t="s">
        <v>642</v>
      </c>
      <c r="H24" s="1076">
        <v>0.66700000000000004</v>
      </c>
      <c r="I24" s="109" t="s">
        <v>641</v>
      </c>
      <c r="J24" s="108">
        <f t="shared" si="0"/>
        <v>0</v>
      </c>
      <c r="K24" s="3" t="s">
        <v>971</v>
      </c>
    </row>
    <row r="25" spans="2:11" s="4" customFormat="1" ht="15.6" customHeight="1">
      <c r="B25" s="498">
        <v>10</v>
      </c>
      <c r="C25" s="500" t="s">
        <v>1104</v>
      </c>
      <c r="D25" s="113" t="s">
        <v>644</v>
      </c>
      <c r="E25" s="112" t="s">
        <v>521</v>
      </c>
      <c r="F25" s="111"/>
      <c r="G25" s="110" t="s">
        <v>642</v>
      </c>
      <c r="H25" s="1039">
        <v>0.7</v>
      </c>
      <c r="I25" s="110" t="s">
        <v>641</v>
      </c>
      <c r="J25" s="115">
        <f t="shared" si="0"/>
        <v>0</v>
      </c>
      <c r="K25" s="3" t="s">
        <v>1105</v>
      </c>
    </row>
    <row r="26" spans="2:11" s="4" customFormat="1" ht="15.6" customHeight="1">
      <c r="B26" s="220"/>
      <c r="C26" s="494"/>
      <c r="D26" s="113" t="s">
        <v>643</v>
      </c>
      <c r="E26" s="112" t="s">
        <v>522</v>
      </c>
      <c r="F26" s="111"/>
      <c r="G26" s="110" t="s">
        <v>642</v>
      </c>
      <c r="H26" s="1076">
        <v>0.7</v>
      </c>
      <c r="I26" s="109" t="s">
        <v>641</v>
      </c>
      <c r="J26" s="108">
        <f t="shared" si="0"/>
        <v>0</v>
      </c>
      <c r="K26" s="3" t="s">
        <v>1106</v>
      </c>
    </row>
    <row r="27" spans="2:11" s="4" customFormat="1" ht="15.6" customHeight="1">
      <c r="B27" s="498">
        <v>11</v>
      </c>
      <c r="C27" s="500" t="s">
        <v>1237</v>
      </c>
      <c r="D27" s="113" t="s">
        <v>644</v>
      </c>
      <c r="E27" s="112" t="s">
        <v>521</v>
      </c>
      <c r="F27" s="111"/>
      <c r="G27" s="110" t="s">
        <v>642</v>
      </c>
      <c r="H27" s="1039">
        <v>0.7</v>
      </c>
      <c r="I27" s="110" t="s">
        <v>641</v>
      </c>
      <c r="J27" s="115">
        <f t="shared" ref="J27:J28" si="1">ROUND(F27*H27,0)</f>
        <v>0</v>
      </c>
      <c r="K27" s="3" t="s">
        <v>1238</v>
      </c>
    </row>
    <row r="28" spans="2:11" s="4" customFormat="1" ht="15.6" customHeight="1">
      <c r="B28" s="220"/>
      <c r="C28" s="494"/>
      <c r="D28" s="113" t="s">
        <v>643</v>
      </c>
      <c r="E28" s="112" t="s">
        <v>522</v>
      </c>
      <c r="F28" s="111"/>
      <c r="G28" s="110" t="s">
        <v>642</v>
      </c>
      <c r="H28" s="1076">
        <v>0.7</v>
      </c>
      <c r="I28" s="109" t="s">
        <v>641</v>
      </c>
      <c r="J28" s="108">
        <f t="shared" si="1"/>
        <v>0</v>
      </c>
      <c r="K28" s="3" t="s">
        <v>1239</v>
      </c>
    </row>
    <row r="29" spans="2:11" s="4" customFormat="1" ht="15.6" customHeight="1">
      <c r="B29" s="989">
        <v>12</v>
      </c>
      <c r="C29" s="990" t="s">
        <v>1517</v>
      </c>
      <c r="D29" s="113" t="s">
        <v>644</v>
      </c>
      <c r="E29" s="112" t="s">
        <v>521</v>
      </c>
      <c r="F29" s="111"/>
      <c r="G29" s="798" t="s">
        <v>642</v>
      </c>
      <c r="H29" s="1039">
        <v>0.7</v>
      </c>
      <c r="I29" s="798" t="s">
        <v>641</v>
      </c>
      <c r="J29" s="115">
        <f t="shared" ref="J29:J32" si="2">ROUND(F29*H29,0)</f>
        <v>0</v>
      </c>
      <c r="K29" s="3" t="s">
        <v>1518</v>
      </c>
    </row>
    <row r="30" spans="2:11" s="4" customFormat="1" ht="15.6" customHeight="1">
      <c r="B30" s="220"/>
      <c r="C30" s="988"/>
      <c r="D30" s="113" t="s">
        <v>643</v>
      </c>
      <c r="E30" s="112" t="s">
        <v>522</v>
      </c>
      <c r="F30" s="111"/>
      <c r="G30" s="798" t="s">
        <v>642</v>
      </c>
      <c r="H30" s="1076">
        <v>0.7</v>
      </c>
      <c r="I30" s="667" t="s">
        <v>641</v>
      </c>
      <c r="J30" s="108">
        <f t="shared" si="2"/>
        <v>0</v>
      </c>
      <c r="K30" s="3" t="s">
        <v>1519</v>
      </c>
    </row>
    <row r="31" spans="2:11" s="4" customFormat="1" ht="15.6" customHeight="1">
      <c r="B31" s="881">
        <v>13</v>
      </c>
      <c r="C31" s="1021" t="s">
        <v>2064</v>
      </c>
      <c r="D31" s="703" t="s">
        <v>2089</v>
      </c>
      <c r="E31" s="704" t="s">
        <v>521</v>
      </c>
      <c r="F31" s="705"/>
      <c r="G31" s="706" t="s">
        <v>2090</v>
      </c>
      <c r="H31" s="1039">
        <v>0.7</v>
      </c>
      <c r="I31" s="706" t="s">
        <v>2091</v>
      </c>
      <c r="J31" s="707">
        <f t="shared" si="2"/>
        <v>0</v>
      </c>
      <c r="K31" s="257" t="s">
        <v>2092</v>
      </c>
    </row>
    <row r="32" spans="2:11" s="4" customFormat="1" ht="15.6" customHeight="1" thickBot="1">
      <c r="B32" s="744"/>
      <c r="C32" s="1067"/>
      <c r="D32" s="703" t="s">
        <v>2093</v>
      </c>
      <c r="E32" s="704" t="s">
        <v>522</v>
      </c>
      <c r="F32" s="705"/>
      <c r="G32" s="706" t="s">
        <v>2090</v>
      </c>
      <c r="H32" s="1076">
        <v>0.7</v>
      </c>
      <c r="I32" s="896" t="s">
        <v>2091</v>
      </c>
      <c r="J32" s="952">
        <f t="shared" si="2"/>
        <v>0</v>
      </c>
      <c r="K32" s="257" t="s">
        <v>2094</v>
      </c>
    </row>
    <row r="33" spans="1:11" ht="18.95" customHeight="1" thickBot="1">
      <c r="A33" s="99"/>
      <c r="B33" s="3"/>
      <c r="C33" s="3"/>
      <c r="D33" s="3"/>
      <c r="E33" s="3"/>
      <c r="F33" s="92"/>
      <c r="G33" s="3"/>
      <c r="H33" s="1444" t="s">
        <v>121</v>
      </c>
      <c r="I33" s="1445"/>
      <c r="J33" s="100">
        <f>SUM(J7:J32)</f>
        <v>0</v>
      </c>
      <c r="K33" s="3" t="s">
        <v>1107</v>
      </c>
    </row>
    <row r="34" spans="1:11" ht="11.25" customHeight="1">
      <c r="A34" s="104"/>
      <c r="B34" s="4"/>
      <c r="C34" s="4"/>
      <c r="D34" s="4"/>
      <c r="E34" s="4"/>
      <c r="F34" s="105"/>
      <c r="G34" s="4"/>
      <c r="H34" s="174"/>
      <c r="I34" s="4"/>
      <c r="J34" s="105"/>
      <c r="K34" s="4"/>
    </row>
    <row r="35" spans="1:11" ht="18.95" customHeight="1">
      <c r="A35" s="104">
        <v>2</v>
      </c>
      <c r="B35" s="4" t="s">
        <v>300</v>
      </c>
    </row>
    <row r="36" spans="1:11" ht="15" customHeight="1">
      <c r="A36" s="104"/>
    </row>
    <row r="37" spans="1:11" s="4" customFormat="1" ht="15" customHeight="1">
      <c r="B37" s="1356" t="s">
        <v>143</v>
      </c>
      <c r="C37" s="1357"/>
      <c r="D37" s="1356" t="s">
        <v>142</v>
      </c>
      <c r="E37" s="1357"/>
      <c r="F37" s="125" t="s">
        <v>141</v>
      </c>
      <c r="G37" s="109"/>
      <c r="H37" s="167" t="s">
        <v>140</v>
      </c>
      <c r="I37" s="109"/>
      <c r="J37" s="125" t="s">
        <v>91</v>
      </c>
      <c r="K37" s="3"/>
    </row>
    <row r="38" spans="1:11" s="4" customFormat="1" ht="15" customHeight="1">
      <c r="B38" s="497"/>
      <c r="C38" s="123"/>
      <c r="D38" s="493"/>
      <c r="E38" s="494"/>
      <c r="F38" s="501"/>
      <c r="G38" s="495"/>
      <c r="H38" s="166"/>
      <c r="I38" s="495"/>
      <c r="J38" s="120" t="s">
        <v>1108</v>
      </c>
      <c r="K38" s="3"/>
    </row>
    <row r="39" spans="1:11" s="4" customFormat="1" ht="15.6" customHeight="1">
      <c r="B39" s="498">
        <v>1</v>
      </c>
      <c r="C39" s="116" t="s">
        <v>125</v>
      </c>
      <c r="D39" s="113" t="s">
        <v>1109</v>
      </c>
      <c r="E39" s="112" t="s">
        <v>146</v>
      </c>
      <c r="F39" s="111"/>
      <c r="G39" s="110" t="s">
        <v>1110</v>
      </c>
      <c r="H39" s="714">
        <v>0.66700000000000004</v>
      </c>
      <c r="I39" s="110" t="s">
        <v>1111</v>
      </c>
      <c r="J39" s="115">
        <f t="shared" ref="J39:J58" si="3">ROUND(F39*H39,0)</f>
        <v>0</v>
      </c>
      <c r="K39" s="3" t="s">
        <v>283</v>
      </c>
    </row>
    <row r="40" spans="1:11" s="4" customFormat="1" ht="15.6" customHeight="1">
      <c r="B40" s="131"/>
      <c r="C40" s="494"/>
      <c r="D40" s="113" t="s">
        <v>1112</v>
      </c>
      <c r="E40" s="112" t="s">
        <v>145</v>
      </c>
      <c r="F40" s="111"/>
      <c r="G40" s="110" t="s">
        <v>1110</v>
      </c>
      <c r="H40" s="953">
        <v>0.25</v>
      </c>
      <c r="I40" s="109" t="s">
        <v>1111</v>
      </c>
      <c r="J40" s="108">
        <f t="shared" si="3"/>
        <v>0</v>
      </c>
      <c r="K40" s="3" t="s">
        <v>282</v>
      </c>
    </row>
    <row r="41" spans="1:11" s="4" customFormat="1" ht="15.6" customHeight="1">
      <c r="B41" s="498">
        <v>2</v>
      </c>
      <c r="C41" s="116" t="s">
        <v>124</v>
      </c>
      <c r="D41" s="113" t="s">
        <v>1109</v>
      </c>
      <c r="E41" s="112" t="s">
        <v>146</v>
      </c>
      <c r="F41" s="111"/>
      <c r="G41" s="110" t="s">
        <v>1110</v>
      </c>
      <c r="H41" s="714">
        <v>0.70399999999999996</v>
      </c>
      <c r="I41" s="110" t="s">
        <v>1111</v>
      </c>
      <c r="J41" s="115">
        <f t="shared" si="3"/>
        <v>0</v>
      </c>
      <c r="K41" s="3" t="s">
        <v>281</v>
      </c>
    </row>
    <row r="42" spans="1:11" s="4" customFormat="1" ht="15.6" customHeight="1">
      <c r="B42" s="131"/>
      <c r="C42" s="494"/>
      <c r="D42" s="113" t="s">
        <v>1112</v>
      </c>
      <c r="E42" s="112" t="s">
        <v>145</v>
      </c>
      <c r="F42" s="111"/>
      <c r="G42" s="110" t="s">
        <v>1110</v>
      </c>
      <c r="H42" s="953">
        <v>0.33400000000000002</v>
      </c>
      <c r="I42" s="109" t="s">
        <v>1111</v>
      </c>
      <c r="J42" s="108">
        <f t="shared" si="3"/>
        <v>0</v>
      </c>
      <c r="K42" s="3" t="s">
        <v>280</v>
      </c>
    </row>
    <row r="43" spans="1:11" s="4" customFormat="1" ht="15.6" customHeight="1">
      <c r="B43" s="498">
        <v>3</v>
      </c>
      <c r="C43" s="116" t="s">
        <v>123</v>
      </c>
      <c r="D43" s="113" t="s">
        <v>1109</v>
      </c>
      <c r="E43" s="112" t="s">
        <v>146</v>
      </c>
      <c r="F43" s="111"/>
      <c r="G43" s="110" t="s">
        <v>1110</v>
      </c>
      <c r="H43" s="714">
        <v>0.71099999999999997</v>
      </c>
      <c r="I43" s="110" t="s">
        <v>1111</v>
      </c>
      <c r="J43" s="115">
        <f t="shared" si="3"/>
        <v>0</v>
      </c>
      <c r="K43" s="3" t="s">
        <v>277</v>
      </c>
    </row>
    <row r="44" spans="1:11" s="4" customFormat="1" ht="15.6" customHeight="1">
      <c r="B44" s="131"/>
      <c r="C44" s="494"/>
      <c r="D44" s="113" t="s">
        <v>1112</v>
      </c>
      <c r="E44" s="112" t="s">
        <v>145</v>
      </c>
      <c r="F44" s="111"/>
      <c r="G44" s="110" t="s">
        <v>1110</v>
      </c>
      <c r="H44" s="953">
        <v>0.58799999999999997</v>
      </c>
      <c r="I44" s="109" t="s">
        <v>1111</v>
      </c>
      <c r="J44" s="108">
        <f t="shared" si="3"/>
        <v>0</v>
      </c>
      <c r="K44" s="3" t="s">
        <v>276</v>
      </c>
    </row>
    <row r="45" spans="1:11" s="4" customFormat="1" ht="15.6" customHeight="1">
      <c r="B45" s="498">
        <v>4</v>
      </c>
      <c r="C45" s="116" t="s">
        <v>498</v>
      </c>
      <c r="D45" s="113" t="s">
        <v>1109</v>
      </c>
      <c r="E45" s="112" t="s">
        <v>146</v>
      </c>
      <c r="F45" s="111"/>
      <c r="G45" s="110" t="s">
        <v>1110</v>
      </c>
      <c r="H45" s="714">
        <v>0.753</v>
      </c>
      <c r="I45" s="110" t="s">
        <v>1111</v>
      </c>
      <c r="J45" s="115">
        <f t="shared" si="3"/>
        <v>0</v>
      </c>
      <c r="K45" s="3" t="s">
        <v>278</v>
      </c>
    </row>
    <row r="46" spans="1:11" s="4" customFormat="1" ht="15.6" customHeight="1">
      <c r="B46" s="131"/>
      <c r="C46" s="494"/>
      <c r="D46" s="113" t="s">
        <v>1112</v>
      </c>
      <c r="E46" s="112" t="s">
        <v>145</v>
      </c>
      <c r="F46" s="111"/>
      <c r="G46" s="110" t="s">
        <v>1110</v>
      </c>
      <c r="H46" s="953">
        <v>0.66700000000000004</v>
      </c>
      <c r="I46" s="109" t="s">
        <v>1111</v>
      </c>
      <c r="J46" s="108">
        <f t="shared" si="3"/>
        <v>0</v>
      </c>
      <c r="K46" s="3" t="s">
        <v>275</v>
      </c>
    </row>
    <row r="47" spans="1:11" s="4" customFormat="1" ht="15.6" customHeight="1">
      <c r="B47" s="498">
        <v>5</v>
      </c>
      <c r="C47" s="116" t="s">
        <v>535</v>
      </c>
      <c r="D47" s="113" t="s">
        <v>1109</v>
      </c>
      <c r="E47" s="112" t="s">
        <v>146</v>
      </c>
      <c r="F47" s="111"/>
      <c r="G47" s="110" t="s">
        <v>1110</v>
      </c>
      <c r="H47" s="714">
        <v>0.79800000000000004</v>
      </c>
      <c r="I47" s="110" t="s">
        <v>1111</v>
      </c>
      <c r="J47" s="115">
        <f t="shared" si="3"/>
        <v>0</v>
      </c>
      <c r="K47" s="3" t="s">
        <v>274</v>
      </c>
    </row>
    <row r="48" spans="1:11" s="4" customFormat="1" ht="15.6" customHeight="1">
      <c r="B48" s="131"/>
      <c r="C48" s="494"/>
      <c r="D48" s="113" t="s">
        <v>1112</v>
      </c>
      <c r="E48" s="112" t="s">
        <v>145</v>
      </c>
      <c r="F48" s="111"/>
      <c r="G48" s="110" t="s">
        <v>1110</v>
      </c>
      <c r="H48" s="953">
        <v>0.72699999999999998</v>
      </c>
      <c r="I48" s="109" t="s">
        <v>1111</v>
      </c>
      <c r="J48" s="108">
        <f t="shared" si="3"/>
        <v>0</v>
      </c>
      <c r="K48" s="3" t="s">
        <v>273</v>
      </c>
    </row>
    <row r="49" spans="2:11" s="4" customFormat="1" ht="15.6" customHeight="1">
      <c r="B49" s="498">
        <v>6</v>
      </c>
      <c r="C49" s="116" t="s">
        <v>653</v>
      </c>
      <c r="D49" s="113" t="s">
        <v>1109</v>
      </c>
      <c r="E49" s="112" t="s">
        <v>146</v>
      </c>
      <c r="F49" s="111"/>
      <c r="G49" s="110" t="s">
        <v>1110</v>
      </c>
      <c r="H49" s="714">
        <v>0.59</v>
      </c>
      <c r="I49" s="110" t="s">
        <v>1111</v>
      </c>
      <c r="J49" s="115">
        <f>ROUND(F49*H49,0)</f>
        <v>0</v>
      </c>
      <c r="K49" s="3" t="s">
        <v>272</v>
      </c>
    </row>
    <row r="50" spans="2:11" s="4" customFormat="1" ht="15.6" customHeight="1">
      <c r="B50" s="131"/>
      <c r="C50" s="494"/>
      <c r="D50" s="113" t="s">
        <v>1112</v>
      </c>
      <c r="E50" s="112" t="s">
        <v>145</v>
      </c>
      <c r="F50" s="111"/>
      <c r="G50" s="110" t="s">
        <v>1110</v>
      </c>
      <c r="H50" s="953">
        <v>0.55000000000000004</v>
      </c>
      <c r="I50" s="109" t="s">
        <v>1111</v>
      </c>
      <c r="J50" s="108">
        <f>ROUND(F50*H50,0)</f>
        <v>0</v>
      </c>
      <c r="K50" s="3" t="s">
        <v>271</v>
      </c>
    </row>
    <row r="51" spans="2:11" s="4" customFormat="1" ht="15.6" customHeight="1">
      <c r="B51" s="498">
        <v>7</v>
      </c>
      <c r="C51" s="116" t="s">
        <v>784</v>
      </c>
      <c r="D51" s="113" t="s">
        <v>1109</v>
      </c>
      <c r="E51" s="112" t="s">
        <v>146</v>
      </c>
      <c r="F51" s="111"/>
      <c r="G51" s="110" t="s">
        <v>1110</v>
      </c>
      <c r="H51" s="714">
        <v>0.621</v>
      </c>
      <c r="I51" s="110" t="s">
        <v>1111</v>
      </c>
      <c r="J51" s="115">
        <f t="shared" si="3"/>
        <v>0</v>
      </c>
      <c r="K51" s="3" t="s">
        <v>270</v>
      </c>
    </row>
    <row r="52" spans="2:11" s="4" customFormat="1" ht="15.6" customHeight="1">
      <c r="B52" s="131"/>
      <c r="C52" s="494"/>
      <c r="D52" s="113" t="s">
        <v>1112</v>
      </c>
      <c r="E52" s="112" t="s">
        <v>145</v>
      </c>
      <c r="F52" s="111"/>
      <c r="G52" s="110" t="s">
        <v>1110</v>
      </c>
      <c r="H52" s="953">
        <v>0.59</v>
      </c>
      <c r="I52" s="109" t="s">
        <v>1111</v>
      </c>
      <c r="J52" s="108">
        <f t="shared" si="3"/>
        <v>0</v>
      </c>
      <c r="K52" s="3" t="s">
        <v>269</v>
      </c>
    </row>
    <row r="53" spans="2:11" ht="15.6" customHeight="1">
      <c r="B53" s="498">
        <v>8</v>
      </c>
      <c r="C53" s="116" t="s">
        <v>833</v>
      </c>
      <c r="D53" s="113" t="s">
        <v>1109</v>
      </c>
      <c r="E53" s="112" t="s">
        <v>146</v>
      </c>
      <c r="F53" s="111"/>
      <c r="G53" s="110" t="s">
        <v>1110</v>
      </c>
      <c r="H53" s="714">
        <v>0.65300000000000002</v>
      </c>
      <c r="I53" s="110" t="s">
        <v>1111</v>
      </c>
      <c r="J53" s="115">
        <f t="shared" si="3"/>
        <v>0</v>
      </c>
      <c r="K53" s="3" t="s">
        <v>268</v>
      </c>
    </row>
    <row r="54" spans="2:11" ht="15.6" customHeight="1">
      <c r="B54" s="131"/>
      <c r="C54" s="494"/>
      <c r="D54" s="113" t="s">
        <v>1112</v>
      </c>
      <c r="E54" s="112" t="s">
        <v>145</v>
      </c>
      <c r="F54" s="111"/>
      <c r="G54" s="110" t="s">
        <v>1110</v>
      </c>
      <c r="H54" s="953">
        <v>0.63300000000000001</v>
      </c>
      <c r="I54" s="109" t="s">
        <v>1111</v>
      </c>
      <c r="J54" s="108">
        <f t="shared" si="3"/>
        <v>0</v>
      </c>
      <c r="K54" s="3" t="s">
        <v>267</v>
      </c>
    </row>
    <row r="55" spans="2:11" s="4" customFormat="1" ht="15.6" customHeight="1">
      <c r="B55" s="498">
        <v>9</v>
      </c>
      <c r="C55" s="500" t="s">
        <v>969</v>
      </c>
      <c r="D55" s="113" t="s">
        <v>1113</v>
      </c>
      <c r="E55" s="112" t="s">
        <v>521</v>
      </c>
      <c r="F55" s="111"/>
      <c r="G55" s="110" t="s">
        <v>1114</v>
      </c>
      <c r="H55" s="1039">
        <v>0.67700000000000005</v>
      </c>
      <c r="I55" s="110" t="s">
        <v>1115</v>
      </c>
      <c r="J55" s="115">
        <f t="shared" si="3"/>
        <v>0</v>
      </c>
      <c r="K55" s="3" t="s">
        <v>1116</v>
      </c>
    </row>
    <row r="56" spans="2:11" s="4" customFormat="1" ht="15.6" customHeight="1">
      <c r="B56" s="220"/>
      <c r="C56" s="494"/>
      <c r="D56" s="113" t="s">
        <v>1117</v>
      </c>
      <c r="E56" s="112" t="s">
        <v>522</v>
      </c>
      <c r="F56" s="111"/>
      <c r="G56" s="110" t="s">
        <v>1114</v>
      </c>
      <c r="H56" s="1076">
        <v>0.66700000000000004</v>
      </c>
      <c r="I56" s="109" t="s">
        <v>1115</v>
      </c>
      <c r="J56" s="108">
        <f t="shared" si="3"/>
        <v>0</v>
      </c>
      <c r="K56" s="3" t="s">
        <v>1118</v>
      </c>
    </row>
    <row r="57" spans="2:11" s="4" customFormat="1" ht="15.6" customHeight="1">
      <c r="B57" s="211">
        <v>10</v>
      </c>
      <c r="C57" s="500" t="s">
        <v>1104</v>
      </c>
      <c r="D57" s="113" t="s">
        <v>1113</v>
      </c>
      <c r="E57" s="112" t="s">
        <v>521</v>
      </c>
      <c r="F57" s="111"/>
      <c r="G57" s="110" t="s">
        <v>1114</v>
      </c>
      <c r="H57" s="1039">
        <v>0.7</v>
      </c>
      <c r="I57" s="110" t="s">
        <v>1115</v>
      </c>
      <c r="J57" s="115">
        <f t="shared" si="3"/>
        <v>0</v>
      </c>
      <c r="K57" s="3" t="s">
        <v>1119</v>
      </c>
    </row>
    <row r="58" spans="2:11" s="4" customFormat="1" ht="15.6" customHeight="1">
      <c r="B58" s="220"/>
      <c r="C58" s="494"/>
      <c r="D58" s="113" t="s">
        <v>1117</v>
      </c>
      <c r="E58" s="112" t="s">
        <v>522</v>
      </c>
      <c r="F58" s="111"/>
      <c r="G58" s="110" t="s">
        <v>1114</v>
      </c>
      <c r="H58" s="1076">
        <v>0.7</v>
      </c>
      <c r="I58" s="109" t="s">
        <v>1115</v>
      </c>
      <c r="J58" s="108">
        <f t="shared" si="3"/>
        <v>0</v>
      </c>
      <c r="K58" s="3" t="s">
        <v>1120</v>
      </c>
    </row>
    <row r="59" spans="2:11" s="4" customFormat="1" ht="15.6" customHeight="1">
      <c r="B59" s="498">
        <v>11</v>
      </c>
      <c r="C59" s="500" t="s">
        <v>1237</v>
      </c>
      <c r="D59" s="113" t="s">
        <v>644</v>
      </c>
      <c r="E59" s="112" t="s">
        <v>521</v>
      </c>
      <c r="F59" s="111"/>
      <c r="G59" s="110" t="s">
        <v>1114</v>
      </c>
      <c r="H59" s="1039">
        <v>0.7</v>
      </c>
      <c r="I59" s="110" t="s">
        <v>641</v>
      </c>
      <c r="J59" s="115">
        <f t="shared" ref="J59:J64" si="4">ROUND(F59*H59,0)</f>
        <v>0</v>
      </c>
      <c r="K59" s="3" t="s">
        <v>1238</v>
      </c>
    </row>
    <row r="60" spans="2:11" s="4" customFormat="1" ht="15.6" customHeight="1">
      <c r="B60" s="220"/>
      <c r="C60" s="494"/>
      <c r="D60" s="113" t="s">
        <v>643</v>
      </c>
      <c r="E60" s="112" t="s">
        <v>522</v>
      </c>
      <c r="F60" s="111"/>
      <c r="G60" s="110" t="s">
        <v>1114</v>
      </c>
      <c r="H60" s="1076">
        <v>0.7</v>
      </c>
      <c r="I60" s="109" t="s">
        <v>641</v>
      </c>
      <c r="J60" s="108">
        <f t="shared" si="4"/>
        <v>0</v>
      </c>
      <c r="K60" s="3" t="s">
        <v>1239</v>
      </c>
    </row>
    <row r="61" spans="2:11" s="4" customFormat="1" ht="15.6" customHeight="1">
      <c r="B61" s="989">
        <v>12</v>
      </c>
      <c r="C61" s="990" t="s">
        <v>1517</v>
      </c>
      <c r="D61" s="113" t="s">
        <v>644</v>
      </c>
      <c r="E61" s="112" t="s">
        <v>521</v>
      </c>
      <c r="F61" s="111"/>
      <c r="G61" s="798" t="s">
        <v>642</v>
      </c>
      <c r="H61" s="1039">
        <v>0.7</v>
      </c>
      <c r="I61" s="798" t="s">
        <v>641</v>
      </c>
      <c r="J61" s="115">
        <f t="shared" si="4"/>
        <v>0</v>
      </c>
      <c r="K61" s="3" t="s">
        <v>1518</v>
      </c>
    </row>
    <row r="62" spans="2:11" s="4" customFormat="1" ht="15.6" customHeight="1">
      <c r="B62" s="220"/>
      <c r="C62" s="988"/>
      <c r="D62" s="113" t="s">
        <v>643</v>
      </c>
      <c r="E62" s="112" t="s">
        <v>522</v>
      </c>
      <c r="F62" s="111"/>
      <c r="G62" s="798" t="s">
        <v>642</v>
      </c>
      <c r="H62" s="1076">
        <v>0.7</v>
      </c>
      <c r="I62" s="667" t="s">
        <v>641</v>
      </c>
      <c r="J62" s="108">
        <f t="shared" si="4"/>
        <v>0</v>
      </c>
      <c r="K62" s="3" t="s">
        <v>1519</v>
      </c>
    </row>
    <row r="63" spans="2:11" s="4" customFormat="1" ht="15.6" customHeight="1">
      <c r="B63" s="881">
        <v>13</v>
      </c>
      <c r="C63" s="1021" t="s">
        <v>2064</v>
      </c>
      <c r="D63" s="703" t="s">
        <v>2095</v>
      </c>
      <c r="E63" s="704" t="s">
        <v>521</v>
      </c>
      <c r="F63" s="705"/>
      <c r="G63" s="706" t="s">
        <v>2096</v>
      </c>
      <c r="H63" s="1039">
        <v>0.7</v>
      </c>
      <c r="I63" s="706" t="s">
        <v>2097</v>
      </c>
      <c r="J63" s="707">
        <f t="shared" si="4"/>
        <v>0</v>
      </c>
      <c r="K63" s="257" t="s">
        <v>2098</v>
      </c>
    </row>
    <row r="64" spans="2:11" s="4" customFormat="1" ht="15.6" customHeight="1" thickBot="1">
      <c r="B64" s="744"/>
      <c r="C64" s="1067"/>
      <c r="D64" s="703" t="s">
        <v>2099</v>
      </c>
      <c r="E64" s="704" t="s">
        <v>522</v>
      </c>
      <c r="F64" s="705"/>
      <c r="G64" s="706" t="s">
        <v>2096</v>
      </c>
      <c r="H64" s="1076">
        <v>0.7</v>
      </c>
      <c r="I64" s="896" t="s">
        <v>2097</v>
      </c>
      <c r="J64" s="952">
        <f t="shared" si="4"/>
        <v>0</v>
      </c>
      <c r="K64" s="257" t="s">
        <v>2100</v>
      </c>
    </row>
    <row r="65" spans="2:11" ht="18.95" customHeight="1" thickBot="1">
      <c r="B65" s="3"/>
      <c r="C65" s="3"/>
      <c r="D65" s="3"/>
      <c r="E65" s="3"/>
      <c r="F65" s="92"/>
      <c r="G65" s="3"/>
      <c r="H65" s="1444" t="s">
        <v>121</v>
      </c>
      <c r="I65" s="1445"/>
      <c r="J65" s="100">
        <f>SUM(J39:J64)</f>
        <v>0</v>
      </c>
      <c r="K65" s="3" t="s">
        <v>1121</v>
      </c>
    </row>
    <row r="66" spans="2:11" ht="18.95" customHeight="1" thickBot="1">
      <c r="B66" s="4"/>
      <c r="C66" s="4"/>
      <c r="D66" s="4"/>
      <c r="E66" s="4"/>
      <c r="F66" s="105"/>
      <c r="G66" s="4"/>
      <c r="H66" s="174"/>
      <c r="I66" s="4"/>
      <c r="J66" s="105"/>
      <c r="K66" s="4"/>
    </row>
    <row r="67" spans="2:11" ht="18.95" customHeight="1">
      <c r="H67" s="1332" t="s">
        <v>1122</v>
      </c>
      <c r="I67" s="1333"/>
      <c r="J67" s="90"/>
      <c r="K67" s="3"/>
    </row>
    <row r="68" spans="2:11" ht="18.95" customHeight="1" thickBot="1">
      <c r="H68" s="1361" t="s">
        <v>299</v>
      </c>
      <c r="I68" s="1362"/>
      <c r="J68" s="89">
        <f>SUM(J33,J65)</f>
        <v>0</v>
      </c>
      <c r="K68" s="3" t="s">
        <v>76</v>
      </c>
    </row>
  </sheetData>
  <mergeCells count="11">
    <mergeCell ref="B37:C37"/>
    <mergeCell ref="D37:E37"/>
    <mergeCell ref="H65:I65"/>
    <mergeCell ref="H67:I67"/>
    <mergeCell ref="H68:I68"/>
    <mergeCell ref="H33:I33"/>
    <mergeCell ref="A1:B1"/>
    <mergeCell ref="C1:E1"/>
    <mergeCell ref="I1:K1"/>
    <mergeCell ref="B5:C5"/>
    <mergeCell ref="D5:E5"/>
  </mergeCells>
  <phoneticPr fontId="2"/>
  <pageMargins left="0.78700000000000003" right="0.78700000000000003" top="0.98399999999999999" bottom="0.98399999999999999" header="0.51200000000000001" footer="0.51200000000000001"/>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9"/>
  <sheetViews>
    <sheetView view="pageBreakPreview" zoomScaleNormal="100" zoomScaleSheetLayoutView="100" workbookViewId="0">
      <selection sqref="A1:B1"/>
    </sheetView>
  </sheetViews>
  <sheetFormatPr defaultColWidth="9" defaultRowHeight="18.75" customHeight="1"/>
  <cols>
    <col min="1" max="1" width="2.375" style="2" customWidth="1"/>
    <col min="2" max="2" width="4.375" style="2" customWidth="1"/>
    <col min="3" max="3" width="8.5" style="2" customWidth="1"/>
    <col min="4" max="4" width="8.375" style="2" customWidth="1"/>
    <col min="5" max="5" width="12.75" style="2" customWidth="1"/>
    <col min="6" max="6" width="16.875" style="2" customWidth="1"/>
    <col min="7" max="7" width="11.875" style="88" customWidth="1"/>
    <col min="8" max="8" width="2.25" style="2" bestFit="1" customWidth="1"/>
    <col min="9" max="9" width="11.875" style="127" customWidth="1"/>
    <col min="10" max="10" width="2.25" style="2" bestFit="1" customWidth="1"/>
    <col min="11" max="11" width="11.875" style="88" customWidth="1"/>
    <col min="12" max="12" width="4.375" style="2" customWidth="1"/>
    <col min="13" max="13" width="4.125" style="2" customWidth="1"/>
    <col min="14" max="15" width="4" style="1134" customWidth="1"/>
    <col min="16" max="16" width="9" style="2" customWidth="1"/>
    <col min="17" max="16384" width="9" style="2"/>
  </cols>
  <sheetData>
    <row r="1" spans="1:25" ht="18.95" customHeight="1">
      <c r="A1" s="1414" t="s">
        <v>161</v>
      </c>
      <c r="B1" s="1415"/>
      <c r="C1" s="1414" t="s">
        <v>344</v>
      </c>
      <c r="D1" s="1416"/>
      <c r="E1" s="1416"/>
      <c r="F1" s="1415"/>
      <c r="I1" s="528" t="s">
        <v>93</v>
      </c>
      <c r="J1" s="1365">
        <f>総括表!H4</f>
        <v>0</v>
      </c>
      <c r="K1" s="1365"/>
      <c r="L1" s="1365"/>
    </row>
    <row r="2" spans="1:25" ht="18.95" customHeight="1">
      <c r="K2" s="128"/>
    </row>
    <row r="3" spans="1:25" s="9" customFormat="1" ht="18.95" customHeight="1">
      <c r="A3" s="529" t="s">
        <v>52</v>
      </c>
      <c r="B3" s="530" t="s">
        <v>216</v>
      </c>
      <c r="C3" s="1138"/>
      <c r="D3" s="107"/>
      <c r="E3" s="107"/>
      <c r="F3" s="107"/>
      <c r="G3" s="93"/>
      <c r="H3" s="107"/>
      <c r="I3" s="531"/>
      <c r="J3" s="107"/>
      <c r="K3" s="93"/>
      <c r="L3" s="106"/>
      <c r="N3" s="225"/>
      <c r="O3" s="225"/>
    </row>
    <row r="4" spans="1:25" ht="11.25" customHeight="1">
      <c r="A4" s="532"/>
      <c r="B4" s="142"/>
      <c r="F4" s="418"/>
      <c r="K4" s="128"/>
      <c r="N4" s="225"/>
      <c r="O4" s="225"/>
      <c r="P4" s="533"/>
      <c r="Q4" s="1123"/>
      <c r="R4" s="1123"/>
      <c r="S4" s="1123"/>
      <c r="T4" s="1123"/>
      <c r="U4" s="1123"/>
      <c r="V4" s="1123"/>
      <c r="W4" s="1120"/>
      <c r="X4" s="534"/>
    </row>
    <row r="5" spans="1:25" ht="18.95" customHeight="1" thickBot="1">
      <c r="A5" s="532"/>
      <c r="B5" s="1355" t="s">
        <v>2666</v>
      </c>
      <c r="C5" s="1355"/>
      <c r="D5" s="1355"/>
      <c r="E5" s="1355"/>
      <c r="F5" s="1355"/>
      <c r="G5" s="105"/>
      <c r="H5" s="4"/>
      <c r="I5" s="4" t="s">
        <v>166</v>
      </c>
      <c r="J5" s="4"/>
      <c r="K5" s="105"/>
      <c r="L5" s="4"/>
      <c r="O5" s="225"/>
      <c r="P5" s="533"/>
      <c r="Q5" s="533"/>
      <c r="R5" s="1123"/>
      <c r="S5" s="1123"/>
      <c r="T5" s="1123"/>
      <c r="U5" s="1123"/>
      <c r="V5" s="1123"/>
      <c r="W5" s="1123"/>
      <c r="X5" s="1120"/>
      <c r="Y5" s="534"/>
    </row>
    <row r="6" spans="1:25" ht="18.95" customHeight="1" thickBot="1">
      <c r="A6" s="532"/>
      <c r="B6" s="1355"/>
      <c r="C6" s="1355"/>
      <c r="D6" s="1355"/>
      <c r="E6" s="1355"/>
      <c r="F6" s="1355"/>
      <c r="G6" s="867">
        <f>'保健衛生費附表 '!G12</f>
        <v>0</v>
      </c>
      <c r="H6" s="1134" t="s">
        <v>2300</v>
      </c>
      <c r="I6" s="651">
        <v>0.5</v>
      </c>
      <c r="J6" s="1134" t="s">
        <v>2301</v>
      </c>
      <c r="K6" s="100">
        <f>ROUND(G6*I6,0)</f>
        <v>0</v>
      </c>
      <c r="L6" s="3" t="s">
        <v>2302</v>
      </c>
      <c r="M6" s="2" t="s">
        <v>2303</v>
      </c>
      <c r="O6" s="225"/>
      <c r="P6" s="533"/>
      <c r="Q6" s="533"/>
      <c r="R6" s="1123"/>
      <c r="S6" s="1123"/>
      <c r="T6" s="1123"/>
      <c r="U6" s="1123"/>
      <c r="V6" s="1123"/>
      <c r="W6" s="1123"/>
      <c r="X6" s="1120"/>
      <c r="Y6" s="534"/>
    </row>
    <row r="7" spans="1:25" ht="12" customHeight="1">
      <c r="F7" s="418"/>
      <c r="G7" s="93"/>
      <c r="H7" s="1129"/>
      <c r="I7" s="229"/>
      <c r="J7" s="1129"/>
      <c r="K7" s="95" t="s">
        <v>186</v>
      </c>
      <c r="N7" s="225"/>
      <c r="O7" s="1126"/>
      <c r="P7" s="536"/>
      <c r="Q7" s="1120"/>
      <c r="R7" s="1120"/>
      <c r="S7" s="537"/>
      <c r="T7" s="1454"/>
      <c r="U7" s="1454"/>
      <c r="V7" s="538"/>
      <c r="W7" s="1123"/>
      <c r="X7" s="534"/>
    </row>
    <row r="8" spans="1:25" ht="18.95" customHeight="1" thickBot="1">
      <c r="A8" s="532"/>
      <c r="B8" s="1355" t="s">
        <v>2667</v>
      </c>
      <c r="C8" s="1355"/>
      <c r="D8" s="1355"/>
      <c r="E8" s="1355"/>
      <c r="F8" s="1355"/>
      <c r="G8" s="105"/>
      <c r="H8" s="4"/>
      <c r="I8" s="4" t="s">
        <v>166</v>
      </c>
      <c r="J8" s="4"/>
      <c r="K8" s="105"/>
      <c r="L8" s="4"/>
      <c r="O8" s="225"/>
      <c r="P8" s="533"/>
      <c r="Q8" s="533"/>
      <c r="R8" s="1123"/>
      <c r="S8" s="1123"/>
      <c r="T8" s="1123"/>
      <c r="U8" s="1123"/>
      <c r="V8" s="1123"/>
      <c r="W8" s="1123"/>
      <c r="X8" s="1120"/>
      <c r="Y8" s="534"/>
    </row>
    <row r="9" spans="1:25" ht="18.95" customHeight="1" thickBot="1">
      <c r="A9" s="532"/>
      <c r="B9" s="1355"/>
      <c r="C9" s="1355"/>
      <c r="D9" s="1355"/>
      <c r="E9" s="1355"/>
      <c r="F9" s="1355"/>
      <c r="G9" s="867">
        <f>'保健衛生費附表 '!G22</f>
        <v>0</v>
      </c>
      <c r="H9" s="1134" t="s">
        <v>120</v>
      </c>
      <c r="I9" s="651">
        <v>0.5</v>
      </c>
      <c r="J9" s="1134" t="s">
        <v>122</v>
      </c>
      <c r="K9" s="100">
        <f>ROUND(G9*I9,0)</f>
        <v>0</v>
      </c>
      <c r="L9" s="3" t="s">
        <v>732</v>
      </c>
      <c r="M9" s="2" t="s">
        <v>766</v>
      </c>
      <c r="O9" s="225"/>
      <c r="P9" s="533"/>
      <c r="Q9" s="533"/>
      <c r="R9" s="1123"/>
      <c r="S9" s="1123"/>
      <c r="T9" s="1123"/>
      <c r="U9" s="1123"/>
      <c r="V9" s="1123"/>
      <c r="W9" s="1123"/>
      <c r="X9" s="1120"/>
      <c r="Y9" s="534"/>
    </row>
    <row r="10" spans="1:25" ht="12" customHeight="1">
      <c r="F10" s="418"/>
      <c r="G10" s="93"/>
      <c r="H10" s="1129"/>
      <c r="I10" s="229"/>
      <c r="J10" s="1129"/>
      <c r="K10" s="95" t="s">
        <v>186</v>
      </c>
      <c r="N10" s="225"/>
      <c r="O10" s="1126"/>
      <c r="P10" s="536"/>
      <c r="Q10" s="1120"/>
      <c r="R10" s="1120"/>
      <c r="S10" s="537"/>
      <c r="T10" s="1454"/>
      <c r="U10" s="1454"/>
      <c r="V10" s="538"/>
      <c r="W10" s="1123"/>
      <c r="X10" s="534"/>
    </row>
    <row r="11" spans="1:25" ht="38.25" customHeight="1" thickBot="1">
      <c r="A11" s="532"/>
      <c r="B11" s="1355" t="s">
        <v>2304</v>
      </c>
      <c r="C11" s="1355"/>
      <c r="D11" s="1355"/>
      <c r="E11" s="1355"/>
      <c r="F11" s="1355"/>
      <c r="G11" s="105"/>
      <c r="H11" s="4"/>
      <c r="I11" s="4" t="s">
        <v>166</v>
      </c>
      <c r="J11" s="4"/>
      <c r="K11" s="105"/>
      <c r="L11" s="4"/>
      <c r="O11" s="225"/>
      <c r="P11" s="533"/>
      <c r="Q11" s="533"/>
      <c r="R11" s="1123"/>
      <c r="S11" s="1123"/>
      <c r="T11" s="1123"/>
      <c r="U11" s="1123"/>
      <c r="V11" s="1123"/>
      <c r="W11" s="1123"/>
      <c r="X11" s="1120"/>
      <c r="Y11" s="534"/>
    </row>
    <row r="12" spans="1:25" ht="18.95" customHeight="1" thickBot="1">
      <c r="A12" s="532"/>
      <c r="B12" s="1355"/>
      <c r="C12" s="1355"/>
      <c r="D12" s="1355"/>
      <c r="E12" s="1355"/>
      <c r="F12" s="1355"/>
      <c r="G12" s="691"/>
      <c r="H12" s="1134" t="s">
        <v>120</v>
      </c>
      <c r="I12" s="651">
        <v>0.5</v>
      </c>
      <c r="J12" s="1134" t="s">
        <v>122</v>
      </c>
      <c r="K12" s="100">
        <f>ROUND(G12*I12,0)</f>
        <v>0</v>
      </c>
      <c r="L12" s="3" t="s">
        <v>622</v>
      </c>
      <c r="M12" s="2" t="s">
        <v>766</v>
      </c>
      <c r="O12" s="225"/>
      <c r="P12" s="533"/>
      <c r="Q12" s="533"/>
      <c r="R12" s="1123"/>
      <c r="S12" s="1123"/>
      <c r="T12" s="1123"/>
      <c r="U12" s="1123"/>
      <c r="V12" s="1123"/>
      <c r="W12" s="1123"/>
      <c r="X12" s="1120"/>
      <c r="Y12" s="534"/>
    </row>
    <row r="13" spans="1:25" ht="11.25" customHeight="1">
      <c r="F13" s="418"/>
      <c r="G13" s="93"/>
      <c r="H13" s="1129"/>
      <c r="I13" s="229"/>
      <c r="J13" s="1129"/>
      <c r="K13" s="95" t="s">
        <v>186</v>
      </c>
      <c r="N13" s="225"/>
      <c r="O13" s="1126"/>
      <c r="P13" s="536"/>
      <c r="Q13" s="1120"/>
      <c r="R13" s="1120"/>
      <c r="S13" s="537"/>
      <c r="T13" s="1454"/>
      <c r="U13" s="1454"/>
      <c r="V13" s="538"/>
      <c r="W13" s="1123"/>
      <c r="X13" s="534"/>
    </row>
    <row r="14" spans="1:25" ht="18.95" customHeight="1">
      <c r="F14" s="418"/>
      <c r="G14" s="93"/>
      <c r="H14" s="1129"/>
      <c r="I14" s="229"/>
      <c r="J14" s="1129"/>
      <c r="K14" s="95"/>
      <c r="N14" s="225"/>
      <c r="O14" s="1126"/>
      <c r="P14" s="536"/>
      <c r="Q14" s="1120"/>
      <c r="R14" s="1120"/>
      <c r="S14" s="537"/>
      <c r="T14" s="1120"/>
      <c r="U14" s="1120"/>
      <c r="V14" s="538"/>
      <c r="W14" s="1123"/>
      <c r="X14" s="534"/>
    </row>
    <row r="15" spans="1:25" ht="22.7" customHeight="1">
      <c r="A15" s="529" t="s">
        <v>55</v>
      </c>
      <c r="B15" s="539" t="s">
        <v>794</v>
      </c>
      <c r="C15" s="540"/>
      <c r="D15" s="541"/>
      <c r="E15" s="541"/>
      <c r="F15" s="541"/>
      <c r="G15" s="542"/>
      <c r="H15" s="541"/>
      <c r="I15" s="541"/>
      <c r="J15" s="541"/>
      <c r="K15" s="542"/>
    </row>
    <row r="16" spans="1:25" ht="22.7" customHeight="1">
      <c r="A16" s="529"/>
      <c r="B16" s="539" t="s">
        <v>1394</v>
      </c>
      <c r="C16" s="540"/>
      <c r="D16" s="541"/>
      <c r="E16" s="541"/>
      <c r="F16" s="541"/>
      <c r="G16" s="542"/>
      <c r="H16" s="541"/>
      <c r="I16" s="541"/>
      <c r="J16" s="541"/>
      <c r="K16" s="542"/>
    </row>
    <row r="17" spans="1:15" ht="11.25" customHeight="1">
      <c r="A17" s="529"/>
      <c r="B17" s="539"/>
      <c r="C17" s="543"/>
      <c r="D17" s="544"/>
      <c r="E17" s="544"/>
      <c r="F17" s="544"/>
      <c r="G17" s="545"/>
      <c r="H17" s="544"/>
      <c r="I17" s="544"/>
      <c r="J17" s="544"/>
      <c r="K17" s="545"/>
    </row>
    <row r="18" spans="1:15" s="4" customFormat="1" ht="15" customHeight="1">
      <c r="A18" s="104"/>
      <c r="B18" s="1371" t="s">
        <v>143</v>
      </c>
      <c r="C18" s="1372"/>
      <c r="D18" s="1371" t="s">
        <v>142</v>
      </c>
      <c r="E18" s="1486"/>
      <c r="F18" s="1372"/>
      <c r="G18" s="843" t="s">
        <v>141</v>
      </c>
      <c r="H18" s="827"/>
      <c r="I18" s="942" t="s">
        <v>140</v>
      </c>
      <c r="J18" s="827"/>
      <c r="K18" s="843" t="s">
        <v>91</v>
      </c>
      <c r="L18" s="2"/>
      <c r="N18" s="1134"/>
      <c r="O18" s="1134"/>
    </row>
    <row r="19" spans="1:15" s="4" customFormat="1" ht="15" customHeight="1">
      <c r="A19" s="104"/>
      <c r="B19" s="1135"/>
      <c r="C19" s="1125"/>
      <c r="D19" s="107"/>
      <c r="E19" s="463"/>
      <c r="F19" s="1118"/>
      <c r="G19" s="1136"/>
      <c r="H19" s="1119"/>
      <c r="I19" s="166"/>
      <c r="J19" s="1119"/>
      <c r="K19" s="120" t="s">
        <v>139</v>
      </c>
      <c r="L19" s="3"/>
      <c r="N19" s="1134"/>
      <c r="O19" s="1134"/>
    </row>
    <row r="20" spans="1:15" s="4" customFormat="1" ht="15" customHeight="1">
      <c r="B20" s="821">
        <v>1</v>
      </c>
      <c r="C20" s="822" t="s">
        <v>131</v>
      </c>
      <c r="D20" s="1338"/>
      <c r="E20" s="1478"/>
      <c r="F20" s="1339"/>
      <c r="G20" s="696"/>
      <c r="H20" s="1122" t="s">
        <v>120</v>
      </c>
      <c r="I20" s="746">
        <v>0.24</v>
      </c>
      <c r="J20" s="1122" t="s">
        <v>122</v>
      </c>
      <c r="K20" s="698">
        <f t="shared" ref="K20:K52" si="0">ROUND(G20*I20,0)</f>
        <v>0</v>
      </c>
      <c r="L20" s="3" t="s">
        <v>137</v>
      </c>
      <c r="N20" s="1134"/>
      <c r="O20" s="1134"/>
    </row>
    <row r="21" spans="1:15" s="4" customFormat="1" ht="15" customHeight="1">
      <c r="B21" s="821">
        <v>2</v>
      </c>
      <c r="C21" s="822" t="s">
        <v>130</v>
      </c>
      <c r="D21" s="1338"/>
      <c r="E21" s="1478"/>
      <c r="F21" s="1339"/>
      <c r="G21" s="696"/>
      <c r="H21" s="1122" t="s">
        <v>120</v>
      </c>
      <c r="I21" s="746">
        <v>0.26800000000000002</v>
      </c>
      <c r="J21" s="1122" t="s">
        <v>122</v>
      </c>
      <c r="K21" s="698">
        <f t="shared" si="0"/>
        <v>0</v>
      </c>
      <c r="L21" s="3" t="s">
        <v>135</v>
      </c>
      <c r="N21" s="1134"/>
      <c r="O21" s="1134"/>
    </row>
    <row r="22" spans="1:15" s="4" customFormat="1" ht="15" customHeight="1">
      <c r="B22" s="821">
        <v>3</v>
      </c>
      <c r="C22" s="822" t="s">
        <v>129</v>
      </c>
      <c r="D22" s="1338"/>
      <c r="E22" s="1478"/>
      <c r="F22" s="1339"/>
      <c r="G22" s="696"/>
      <c r="H22" s="1122" t="s">
        <v>120</v>
      </c>
      <c r="I22" s="746">
        <v>0.248</v>
      </c>
      <c r="J22" s="1122" t="s">
        <v>122</v>
      </c>
      <c r="K22" s="698">
        <f t="shared" si="0"/>
        <v>0</v>
      </c>
      <c r="L22" s="3" t="s">
        <v>133</v>
      </c>
      <c r="N22" s="1134"/>
      <c r="O22" s="1134"/>
    </row>
    <row r="23" spans="1:15" s="4" customFormat="1" ht="15" customHeight="1">
      <c r="B23" s="821">
        <v>4</v>
      </c>
      <c r="C23" s="822" t="s">
        <v>128</v>
      </c>
      <c r="D23" s="1338"/>
      <c r="E23" s="1478"/>
      <c r="F23" s="1339"/>
      <c r="G23" s="696"/>
      <c r="H23" s="1122" t="s">
        <v>120</v>
      </c>
      <c r="I23" s="746">
        <v>0.28999999999999998</v>
      </c>
      <c r="J23" s="1122" t="s">
        <v>122</v>
      </c>
      <c r="K23" s="698">
        <f t="shared" si="0"/>
        <v>0</v>
      </c>
      <c r="L23" s="3" t="s">
        <v>568</v>
      </c>
      <c r="N23" s="1134"/>
      <c r="O23" s="1134"/>
    </row>
    <row r="24" spans="1:15" s="4" customFormat="1" ht="15" customHeight="1">
      <c r="B24" s="821">
        <v>5</v>
      </c>
      <c r="C24" s="822" t="s">
        <v>127</v>
      </c>
      <c r="D24" s="1338"/>
      <c r="E24" s="1478"/>
      <c r="F24" s="1339"/>
      <c r="G24" s="696"/>
      <c r="H24" s="1122" t="s">
        <v>120</v>
      </c>
      <c r="I24" s="746">
        <v>0.25900000000000001</v>
      </c>
      <c r="J24" s="1122" t="s">
        <v>122</v>
      </c>
      <c r="K24" s="698">
        <f t="shared" si="0"/>
        <v>0</v>
      </c>
      <c r="L24" s="3" t="s">
        <v>821</v>
      </c>
      <c r="N24" s="1134"/>
      <c r="O24" s="1134"/>
    </row>
    <row r="25" spans="1:15" s="4" customFormat="1" ht="15" customHeight="1">
      <c r="B25" s="821">
        <v>6</v>
      </c>
      <c r="C25" s="822" t="s">
        <v>126</v>
      </c>
      <c r="D25" s="823" t="s">
        <v>571</v>
      </c>
      <c r="E25" s="1156" t="s">
        <v>146</v>
      </c>
      <c r="F25" s="824"/>
      <c r="G25" s="696"/>
      <c r="H25" s="1122" t="s">
        <v>120</v>
      </c>
      <c r="I25" s="746">
        <v>0.28799999999999998</v>
      </c>
      <c r="J25" s="1122" t="s">
        <v>122</v>
      </c>
      <c r="K25" s="698">
        <f t="shared" si="0"/>
        <v>0</v>
      </c>
      <c r="L25" s="3" t="s">
        <v>822</v>
      </c>
      <c r="N25" s="1134"/>
      <c r="O25" s="1134"/>
    </row>
    <row r="26" spans="1:15" s="4" customFormat="1" ht="15" customHeight="1">
      <c r="B26" s="1124"/>
      <c r="C26" s="118"/>
      <c r="D26" s="823" t="s">
        <v>569</v>
      </c>
      <c r="E26" s="1156" t="s">
        <v>145</v>
      </c>
      <c r="F26" s="824"/>
      <c r="G26" s="696"/>
      <c r="H26" s="1122" t="s">
        <v>120</v>
      </c>
      <c r="I26" s="746">
        <v>0.26100000000000001</v>
      </c>
      <c r="J26" s="1122" t="s">
        <v>122</v>
      </c>
      <c r="K26" s="698">
        <f t="shared" si="0"/>
        <v>0</v>
      </c>
      <c r="L26" s="3" t="s">
        <v>823</v>
      </c>
      <c r="N26" s="1134"/>
      <c r="O26" s="1134"/>
    </row>
    <row r="27" spans="1:15" s="4" customFormat="1" ht="15" customHeight="1">
      <c r="B27" s="821">
        <v>7</v>
      </c>
      <c r="C27" s="822" t="s">
        <v>125</v>
      </c>
      <c r="D27" s="823" t="s">
        <v>571</v>
      </c>
      <c r="E27" s="1156" t="s">
        <v>146</v>
      </c>
      <c r="F27" s="824"/>
      <c r="G27" s="696"/>
      <c r="H27" s="1122" t="s">
        <v>120</v>
      </c>
      <c r="I27" s="746">
        <v>0.32900000000000001</v>
      </c>
      <c r="J27" s="1122" t="s">
        <v>122</v>
      </c>
      <c r="K27" s="698">
        <f t="shared" si="0"/>
        <v>0</v>
      </c>
      <c r="L27" s="3" t="s">
        <v>584</v>
      </c>
      <c r="N27" s="1134"/>
      <c r="O27" s="1134"/>
    </row>
    <row r="28" spans="1:15" s="4" customFormat="1" ht="15" customHeight="1">
      <c r="B28" s="1127"/>
      <c r="C28" s="160"/>
      <c r="D28" s="823" t="s">
        <v>569</v>
      </c>
      <c r="E28" s="1156" t="s">
        <v>145</v>
      </c>
      <c r="F28" s="824"/>
      <c r="G28" s="696"/>
      <c r="H28" s="1122" t="s">
        <v>120</v>
      </c>
      <c r="I28" s="746">
        <v>0.27500000000000002</v>
      </c>
      <c r="J28" s="1122" t="s">
        <v>122</v>
      </c>
      <c r="K28" s="828">
        <f t="shared" si="0"/>
        <v>0</v>
      </c>
      <c r="L28" s="3" t="s">
        <v>583</v>
      </c>
      <c r="N28" s="1134"/>
      <c r="O28" s="1134"/>
    </row>
    <row r="29" spans="1:15" s="4" customFormat="1" ht="15" customHeight="1">
      <c r="B29" s="821">
        <v>8</v>
      </c>
      <c r="C29" s="822" t="s">
        <v>124</v>
      </c>
      <c r="D29" s="823" t="s">
        <v>571</v>
      </c>
      <c r="E29" s="1156" t="s">
        <v>146</v>
      </c>
      <c r="F29" s="824"/>
      <c r="G29" s="696"/>
      <c r="H29" s="1122" t="s">
        <v>120</v>
      </c>
      <c r="I29" s="746">
        <v>0.34499999999999997</v>
      </c>
      <c r="J29" s="1122" t="s">
        <v>122</v>
      </c>
      <c r="K29" s="698">
        <f t="shared" si="0"/>
        <v>0</v>
      </c>
      <c r="L29" s="3" t="s">
        <v>717</v>
      </c>
      <c r="N29" s="1134"/>
      <c r="O29" s="1134"/>
    </row>
    <row r="30" spans="1:15" s="4" customFormat="1" ht="15" customHeight="1">
      <c r="B30" s="1127"/>
      <c r="C30" s="160"/>
      <c r="D30" s="823" t="s">
        <v>569</v>
      </c>
      <c r="E30" s="1156" t="s">
        <v>145</v>
      </c>
      <c r="F30" s="824"/>
      <c r="G30" s="696"/>
      <c r="H30" s="1122" t="s">
        <v>120</v>
      </c>
      <c r="I30" s="746">
        <v>0.29099999999999998</v>
      </c>
      <c r="J30" s="1122" t="s">
        <v>122</v>
      </c>
      <c r="K30" s="828">
        <f t="shared" si="0"/>
        <v>0</v>
      </c>
      <c r="L30" s="3" t="s">
        <v>582</v>
      </c>
      <c r="N30" s="1134"/>
      <c r="O30" s="1134"/>
    </row>
    <row r="31" spans="1:15" s="4" customFormat="1" ht="15" customHeight="1">
      <c r="B31" s="821">
        <v>9</v>
      </c>
      <c r="C31" s="822" t="s">
        <v>123</v>
      </c>
      <c r="D31" s="823" t="s">
        <v>571</v>
      </c>
      <c r="E31" s="1156" t="s">
        <v>146</v>
      </c>
      <c r="F31" s="824"/>
      <c r="G31" s="696"/>
      <c r="H31" s="1122" t="s">
        <v>120</v>
      </c>
      <c r="I31" s="746">
        <v>0.35599999999999998</v>
      </c>
      <c r="J31" s="1122" t="s">
        <v>122</v>
      </c>
      <c r="K31" s="698">
        <f t="shared" si="0"/>
        <v>0</v>
      </c>
      <c r="L31" s="3" t="s">
        <v>581</v>
      </c>
      <c r="N31" s="1134"/>
      <c r="O31" s="1134"/>
    </row>
    <row r="32" spans="1:15" s="4" customFormat="1" ht="15" customHeight="1">
      <c r="B32" s="1127"/>
      <c r="C32" s="160"/>
      <c r="D32" s="823" t="s">
        <v>569</v>
      </c>
      <c r="E32" s="1156" t="s">
        <v>145</v>
      </c>
      <c r="F32" s="824"/>
      <c r="G32" s="696"/>
      <c r="H32" s="1122" t="s">
        <v>120</v>
      </c>
      <c r="I32" s="746">
        <v>0.33800000000000002</v>
      </c>
      <c r="J32" s="1122" t="s">
        <v>122</v>
      </c>
      <c r="K32" s="828">
        <f t="shared" si="0"/>
        <v>0</v>
      </c>
      <c r="L32" s="3" t="s">
        <v>580</v>
      </c>
      <c r="N32" s="1134"/>
      <c r="O32" s="1134"/>
    </row>
    <row r="33" spans="2:15" s="4" customFormat="1" ht="15" customHeight="1">
      <c r="B33" s="821">
        <v>10</v>
      </c>
      <c r="C33" s="822" t="s">
        <v>498</v>
      </c>
      <c r="D33" s="823" t="s">
        <v>571</v>
      </c>
      <c r="E33" s="1156" t="s">
        <v>146</v>
      </c>
      <c r="F33" s="824"/>
      <c r="G33" s="696"/>
      <c r="H33" s="1122" t="s">
        <v>120</v>
      </c>
      <c r="I33" s="746">
        <v>0.376</v>
      </c>
      <c r="J33" s="1122" t="s">
        <v>122</v>
      </c>
      <c r="K33" s="698">
        <f t="shared" si="0"/>
        <v>0</v>
      </c>
      <c r="L33" s="3" t="s">
        <v>600</v>
      </c>
      <c r="N33" s="1134"/>
      <c r="O33" s="1134"/>
    </row>
    <row r="34" spans="2:15" s="4" customFormat="1" ht="15" customHeight="1">
      <c r="B34" s="1127"/>
      <c r="C34" s="160"/>
      <c r="D34" s="823" t="s">
        <v>569</v>
      </c>
      <c r="E34" s="1156" t="s">
        <v>145</v>
      </c>
      <c r="F34" s="824"/>
      <c r="G34" s="696"/>
      <c r="H34" s="1122" t="s">
        <v>120</v>
      </c>
      <c r="I34" s="746">
        <v>0.36199999999999999</v>
      </c>
      <c r="J34" s="1122" t="s">
        <v>122</v>
      </c>
      <c r="K34" s="828">
        <f t="shared" si="0"/>
        <v>0</v>
      </c>
      <c r="L34" s="3" t="s">
        <v>599</v>
      </c>
      <c r="N34" s="1134"/>
      <c r="O34" s="1134"/>
    </row>
    <row r="35" spans="2:15" s="4" customFormat="1" ht="15" customHeight="1">
      <c r="B35" s="821">
        <v>11</v>
      </c>
      <c r="C35" s="822" t="s">
        <v>535</v>
      </c>
      <c r="D35" s="823" t="s">
        <v>571</v>
      </c>
      <c r="E35" s="1156" t="s">
        <v>146</v>
      </c>
      <c r="F35" s="824"/>
      <c r="G35" s="696"/>
      <c r="H35" s="1122" t="s">
        <v>120</v>
      </c>
      <c r="I35" s="746">
        <v>0.39100000000000001</v>
      </c>
      <c r="J35" s="1122" t="s">
        <v>122</v>
      </c>
      <c r="K35" s="698">
        <f t="shared" si="0"/>
        <v>0</v>
      </c>
      <c r="L35" s="3" t="s">
        <v>598</v>
      </c>
      <c r="N35" s="1134"/>
      <c r="O35" s="1134"/>
    </row>
    <row r="36" spans="2:15" s="4" customFormat="1" ht="15" customHeight="1">
      <c r="B36" s="1127"/>
      <c r="C36" s="160"/>
      <c r="D36" s="823" t="s">
        <v>569</v>
      </c>
      <c r="E36" s="1156" t="s">
        <v>145</v>
      </c>
      <c r="F36" s="824"/>
      <c r="G36" s="696"/>
      <c r="H36" s="1122" t="s">
        <v>120</v>
      </c>
      <c r="I36" s="746">
        <v>0.38</v>
      </c>
      <c r="J36" s="1122" t="s">
        <v>122</v>
      </c>
      <c r="K36" s="828">
        <f t="shared" si="0"/>
        <v>0</v>
      </c>
      <c r="L36" s="3" t="s">
        <v>597</v>
      </c>
      <c r="N36" s="1134"/>
      <c r="O36" s="1134"/>
    </row>
    <row r="37" spans="2:15" s="4" customFormat="1" ht="15" customHeight="1">
      <c r="B37" s="821">
        <v>12</v>
      </c>
      <c r="C37" s="822" t="s">
        <v>653</v>
      </c>
      <c r="D37" s="823" t="s">
        <v>571</v>
      </c>
      <c r="E37" s="1156" t="s">
        <v>146</v>
      </c>
      <c r="F37" s="824"/>
      <c r="G37" s="696"/>
      <c r="H37" s="1122" t="s">
        <v>120</v>
      </c>
      <c r="I37" s="746">
        <v>0.40699999999999997</v>
      </c>
      <c r="J37" s="1122" t="s">
        <v>122</v>
      </c>
      <c r="K37" s="698">
        <f t="shared" si="0"/>
        <v>0</v>
      </c>
      <c r="L37" s="3" t="s">
        <v>596</v>
      </c>
      <c r="N37" s="1134"/>
      <c r="O37" s="1134"/>
    </row>
    <row r="38" spans="2:15" s="4" customFormat="1" ht="15" customHeight="1">
      <c r="B38" s="1127"/>
      <c r="C38" s="160"/>
      <c r="D38" s="823" t="s">
        <v>569</v>
      </c>
      <c r="E38" s="1156" t="s">
        <v>145</v>
      </c>
      <c r="F38" s="824"/>
      <c r="G38" s="696"/>
      <c r="H38" s="1122" t="s">
        <v>120</v>
      </c>
      <c r="I38" s="746">
        <v>0.39700000000000002</v>
      </c>
      <c r="J38" s="1122" t="s">
        <v>122</v>
      </c>
      <c r="K38" s="828">
        <f t="shared" si="0"/>
        <v>0</v>
      </c>
      <c r="L38" s="3" t="s">
        <v>595</v>
      </c>
      <c r="N38" s="1134"/>
      <c r="O38" s="1134"/>
    </row>
    <row r="39" spans="2:15" s="4" customFormat="1" ht="15" customHeight="1">
      <c r="B39" s="821">
        <v>13</v>
      </c>
      <c r="C39" s="822" t="s">
        <v>784</v>
      </c>
      <c r="D39" s="823" t="s">
        <v>571</v>
      </c>
      <c r="E39" s="1156" t="s">
        <v>146</v>
      </c>
      <c r="F39" s="824"/>
      <c r="G39" s="696"/>
      <c r="H39" s="1122" t="s">
        <v>120</v>
      </c>
      <c r="I39" s="746">
        <v>0.42199999999999999</v>
      </c>
      <c r="J39" s="1122" t="s">
        <v>122</v>
      </c>
      <c r="K39" s="698">
        <f t="shared" si="0"/>
        <v>0</v>
      </c>
      <c r="L39" s="3" t="s">
        <v>594</v>
      </c>
      <c r="N39" s="1134"/>
      <c r="O39" s="1134"/>
    </row>
    <row r="40" spans="2:15" s="4" customFormat="1" ht="15" customHeight="1">
      <c r="B40" s="1127"/>
      <c r="C40" s="160"/>
      <c r="D40" s="823" t="s">
        <v>569</v>
      </c>
      <c r="E40" s="1156" t="s">
        <v>145</v>
      </c>
      <c r="F40" s="824"/>
      <c r="G40" s="696"/>
      <c r="H40" s="1122" t="s">
        <v>120</v>
      </c>
      <c r="I40" s="746">
        <v>0.41399999999999998</v>
      </c>
      <c r="J40" s="1122" t="s">
        <v>122</v>
      </c>
      <c r="K40" s="828">
        <f t="shared" si="0"/>
        <v>0</v>
      </c>
      <c r="L40" s="3" t="s">
        <v>593</v>
      </c>
      <c r="N40" s="1134"/>
      <c r="O40" s="1134"/>
    </row>
    <row r="41" spans="2:15" s="4" customFormat="1" ht="15" customHeight="1">
      <c r="B41" s="821">
        <v>14</v>
      </c>
      <c r="C41" s="822" t="s">
        <v>833</v>
      </c>
      <c r="D41" s="823" t="s">
        <v>571</v>
      </c>
      <c r="E41" s="1156" t="s">
        <v>146</v>
      </c>
      <c r="F41" s="824"/>
      <c r="G41" s="696"/>
      <c r="H41" s="1122" t="s">
        <v>120</v>
      </c>
      <c r="I41" s="746">
        <v>0.438</v>
      </c>
      <c r="J41" s="1122" t="s">
        <v>122</v>
      </c>
      <c r="K41" s="698">
        <f t="shared" si="0"/>
        <v>0</v>
      </c>
      <c r="L41" s="3" t="s">
        <v>592</v>
      </c>
      <c r="N41" s="1134"/>
      <c r="O41" s="1134"/>
    </row>
    <row r="42" spans="2:15" s="4" customFormat="1" ht="15" customHeight="1">
      <c r="B42" s="1127"/>
      <c r="C42" s="160"/>
      <c r="D42" s="823" t="s">
        <v>569</v>
      </c>
      <c r="E42" s="1156" t="s">
        <v>145</v>
      </c>
      <c r="F42" s="824"/>
      <c r="G42" s="696"/>
      <c r="H42" s="1122" t="s">
        <v>120</v>
      </c>
      <c r="I42" s="746">
        <v>0.433</v>
      </c>
      <c r="J42" s="1122" t="s">
        <v>122</v>
      </c>
      <c r="K42" s="828">
        <f t="shared" si="0"/>
        <v>0</v>
      </c>
      <c r="L42" s="3" t="s">
        <v>591</v>
      </c>
      <c r="N42" s="1134"/>
      <c r="O42" s="1134"/>
    </row>
    <row r="43" spans="2:15" s="4" customFormat="1" ht="15" customHeight="1">
      <c r="B43" s="821">
        <v>15</v>
      </c>
      <c r="C43" s="822" t="s">
        <v>961</v>
      </c>
      <c r="D43" s="823" t="s">
        <v>571</v>
      </c>
      <c r="E43" s="1156" t="s">
        <v>146</v>
      </c>
      <c r="F43" s="824"/>
      <c r="G43" s="696"/>
      <c r="H43" s="1122" t="s">
        <v>120</v>
      </c>
      <c r="I43" s="746">
        <v>0.44400000000000001</v>
      </c>
      <c r="J43" s="1122" t="s">
        <v>122</v>
      </c>
      <c r="K43" s="698">
        <f t="shared" si="0"/>
        <v>0</v>
      </c>
      <c r="L43" s="3" t="s">
        <v>590</v>
      </c>
      <c r="N43" s="1134"/>
      <c r="O43" s="1134"/>
    </row>
    <row r="44" spans="2:15" s="4" customFormat="1" ht="15" customHeight="1">
      <c r="B44" s="1127"/>
      <c r="C44" s="160"/>
      <c r="D44" s="823" t="s">
        <v>569</v>
      </c>
      <c r="E44" s="1156" t="s">
        <v>145</v>
      </c>
      <c r="F44" s="824"/>
      <c r="G44" s="696"/>
      <c r="H44" s="1122" t="s">
        <v>120</v>
      </c>
      <c r="I44" s="746">
        <v>0.441</v>
      </c>
      <c r="J44" s="1122" t="s">
        <v>122</v>
      </c>
      <c r="K44" s="828">
        <f t="shared" si="0"/>
        <v>0</v>
      </c>
      <c r="L44" s="3" t="s">
        <v>1573</v>
      </c>
      <c r="N44" s="1134"/>
      <c r="O44" s="1134"/>
    </row>
    <row r="45" spans="2:15" s="4" customFormat="1" ht="15" customHeight="1">
      <c r="B45" s="821">
        <v>16</v>
      </c>
      <c r="C45" s="822" t="s">
        <v>1051</v>
      </c>
      <c r="D45" s="823" t="s">
        <v>571</v>
      </c>
      <c r="E45" s="1156" t="s">
        <v>146</v>
      </c>
      <c r="F45" s="824"/>
      <c r="G45" s="696"/>
      <c r="H45" s="1122" t="s">
        <v>120</v>
      </c>
      <c r="I45" s="746">
        <v>0.45</v>
      </c>
      <c r="J45" s="1122" t="s">
        <v>122</v>
      </c>
      <c r="K45" s="698">
        <f t="shared" si="0"/>
        <v>0</v>
      </c>
      <c r="L45" s="3" t="s">
        <v>610</v>
      </c>
      <c r="N45" s="1134"/>
      <c r="O45" s="1134"/>
    </row>
    <row r="46" spans="2:15" s="4" customFormat="1" ht="15" customHeight="1">
      <c r="B46" s="1127"/>
      <c r="C46" s="160"/>
      <c r="D46" s="823" t="s">
        <v>569</v>
      </c>
      <c r="E46" s="1156" t="s">
        <v>145</v>
      </c>
      <c r="F46" s="824"/>
      <c r="G46" s="696"/>
      <c r="H46" s="1122" t="s">
        <v>120</v>
      </c>
      <c r="I46" s="746">
        <v>0.45</v>
      </c>
      <c r="J46" s="1122" t="s">
        <v>122</v>
      </c>
      <c r="K46" s="828">
        <f t="shared" si="0"/>
        <v>0</v>
      </c>
      <c r="L46" s="3" t="s">
        <v>609</v>
      </c>
      <c r="N46" s="1134"/>
      <c r="O46" s="1134"/>
    </row>
    <row r="47" spans="2:15" s="4" customFormat="1" ht="15" customHeight="1">
      <c r="B47" s="821">
        <v>17</v>
      </c>
      <c r="C47" s="822" t="s">
        <v>1100</v>
      </c>
      <c r="D47" s="823" t="s">
        <v>571</v>
      </c>
      <c r="E47" s="1156" t="s">
        <v>146</v>
      </c>
      <c r="F47" s="824"/>
      <c r="G47" s="696"/>
      <c r="H47" s="1122" t="s">
        <v>120</v>
      </c>
      <c r="I47" s="746">
        <v>0.45</v>
      </c>
      <c r="J47" s="1122" t="s">
        <v>122</v>
      </c>
      <c r="K47" s="698">
        <f t="shared" si="0"/>
        <v>0</v>
      </c>
      <c r="L47" s="3" t="s">
        <v>608</v>
      </c>
      <c r="N47" s="1134"/>
      <c r="O47" s="1134"/>
    </row>
    <row r="48" spans="2:15" s="4" customFormat="1" ht="15" customHeight="1">
      <c r="B48" s="1127"/>
      <c r="C48" s="160"/>
      <c r="D48" s="823" t="s">
        <v>569</v>
      </c>
      <c r="E48" s="1156" t="s">
        <v>145</v>
      </c>
      <c r="F48" s="824"/>
      <c r="G48" s="696"/>
      <c r="H48" s="1122" t="s">
        <v>120</v>
      </c>
      <c r="I48" s="746">
        <v>0.45</v>
      </c>
      <c r="J48" s="1122" t="s">
        <v>122</v>
      </c>
      <c r="K48" s="828">
        <f t="shared" si="0"/>
        <v>0</v>
      </c>
      <c r="L48" s="3" t="s">
        <v>607</v>
      </c>
      <c r="N48" s="1134"/>
      <c r="O48" s="1134"/>
    </row>
    <row r="49" spans="1:15" s="4" customFormat="1" ht="15" customHeight="1">
      <c r="B49" s="821">
        <v>18</v>
      </c>
      <c r="C49" s="822" t="s">
        <v>1330</v>
      </c>
      <c r="D49" s="823" t="s">
        <v>571</v>
      </c>
      <c r="E49" s="1156" t="s">
        <v>146</v>
      </c>
      <c r="F49" s="824"/>
      <c r="G49" s="696"/>
      <c r="H49" s="1122" t="s">
        <v>120</v>
      </c>
      <c r="I49" s="746">
        <v>0.45</v>
      </c>
      <c r="J49" s="1122" t="s">
        <v>122</v>
      </c>
      <c r="K49" s="698">
        <f t="shared" si="0"/>
        <v>0</v>
      </c>
      <c r="L49" s="3" t="s">
        <v>2305</v>
      </c>
      <c r="N49" s="1134"/>
      <c r="O49" s="1134"/>
    </row>
    <row r="50" spans="1:15" s="4" customFormat="1" ht="15" customHeight="1">
      <c r="B50" s="1127"/>
      <c r="C50" s="160"/>
      <c r="D50" s="823" t="s">
        <v>569</v>
      </c>
      <c r="E50" s="1156" t="s">
        <v>145</v>
      </c>
      <c r="F50" s="824"/>
      <c r="G50" s="696"/>
      <c r="H50" s="1122" t="s">
        <v>120</v>
      </c>
      <c r="I50" s="746">
        <v>0.45</v>
      </c>
      <c r="J50" s="1122" t="s">
        <v>122</v>
      </c>
      <c r="K50" s="828">
        <f t="shared" si="0"/>
        <v>0</v>
      </c>
      <c r="L50" s="3" t="s">
        <v>2306</v>
      </c>
      <c r="N50" s="1134"/>
      <c r="O50" s="1134"/>
    </row>
    <row r="51" spans="1:15" s="4" customFormat="1" ht="15" customHeight="1">
      <c r="B51" s="821">
        <v>19</v>
      </c>
      <c r="C51" s="822" t="s">
        <v>2307</v>
      </c>
      <c r="D51" s="823" t="s">
        <v>571</v>
      </c>
      <c r="E51" s="1156" t="s">
        <v>146</v>
      </c>
      <c r="F51" s="824"/>
      <c r="G51" s="696"/>
      <c r="H51" s="1122" t="s">
        <v>120</v>
      </c>
      <c r="I51" s="746">
        <v>0.45</v>
      </c>
      <c r="J51" s="1122" t="s">
        <v>122</v>
      </c>
      <c r="K51" s="698">
        <f t="shared" si="0"/>
        <v>0</v>
      </c>
      <c r="L51" s="3" t="s">
        <v>1376</v>
      </c>
      <c r="N51" s="1134"/>
      <c r="O51" s="1134"/>
    </row>
    <row r="52" spans="1:15" s="4" customFormat="1" ht="15" customHeight="1" thickBot="1">
      <c r="B52" s="1127"/>
      <c r="C52" s="160"/>
      <c r="D52" s="823" t="s">
        <v>569</v>
      </c>
      <c r="E52" s="1156" t="s">
        <v>145</v>
      </c>
      <c r="F52" s="824"/>
      <c r="G52" s="696"/>
      <c r="H52" s="1122" t="s">
        <v>120</v>
      </c>
      <c r="I52" s="746">
        <v>0.45</v>
      </c>
      <c r="J52" s="1122" t="s">
        <v>122</v>
      </c>
      <c r="K52" s="828">
        <f t="shared" si="0"/>
        <v>0</v>
      </c>
      <c r="L52" s="3" t="s">
        <v>2308</v>
      </c>
      <c r="N52" s="1134"/>
      <c r="O52" s="1134"/>
    </row>
    <row r="53" spans="1:15" s="4" customFormat="1" ht="18.95" customHeight="1" thickBot="1">
      <c r="B53" s="1347" t="s">
        <v>149</v>
      </c>
      <c r="C53" s="1348"/>
      <c r="D53" s="1338"/>
      <c r="E53" s="1478"/>
      <c r="F53" s="1339"/>
      <c r="G53" s="141"/>
      <c r="H53" s="140"/>
      <c r="I53" s="206"/>
      <c r="J53" s="1116"/>
      <c r="K53" s="100">
        <f>SUM(K20:K52)</f>
        <v>0</v>
      </c>
      <c r="L53" s="3" t="s">
        <v>603</v>
      </c>
      <c r="M53" s="2" t="s">
        <v>766</v>
      </c>
      <c r="N53" s="1134"/>
      <c r="O53" s="1134"/>
    </row>
    <row r="54" spans="1:15" ht="18.95" customHeight="1">
      <c r="K54" s="128"/>
    </row>
    <row r="55" spans="1:15" ht="18.95" customHeight="1">
      <c r="A55" s="529" t="s">
        <v>56</v>
      </c>
      <c r="B55" s="2" t="s">
        <v>1393</v>
      </c>
      <c r="E55" s="106"/>
      <c r="K55" s="128"/>
    </row>
    <row r="56" spans="1:15" s="4" customFormat="1" ht="11.25" customHeight="1">
      <c r="A56" s="99"/>
      <c r="G56" s="105"/>
      <c r="H56" s="5"/>
      <c r="K56" s="105"/>
      <c r="N56" s="1134"/>
      <c r="O56" s="1134"/>
    </row>
    <row r="57" spans="1:15" s="4" customFormat="1" ht="27" customHeight="1" thickBot="1">
      <c r="A57" s="99"/>
      <c r="B57" s="398" t="s">
        <v>571</v>
      </c>
      <c r="C57" s="1373" t="s">
        <v>2309</v>
      </c>
      <c r="D57" s="1373"/>
      <c r="E57" s="1373"/>
      <c r="F57" s="1373"/>
      <c r="G57" s="546"/>
      <c r="I57" s="5" t="s">
        <v>166</v>
      </c>
      <c r="K57" s="105"/>
      <c r="N57" s="1134"/>
      <c r="O57" s="1134"/>
    </row>
    <row r="58" spans="1:15" s="4" customFormat="1" ht="18.95" customHeight="1" thickBot="1">
      <c r="A58" s="99"/>
      <c r="B58" s="1137"/>
      <c r="C58" s="1373"/>
      <c r="D58" s="1373"/>
      <c r="E58" s="1373"/>
      <c r="F58" s="1373"/>
      <c r="G58" s="691"/>
      <c r="H58" s="1134" t="s">
        <v>2310</v>
      </c>
      <c r="I58" s="868">
        <v>0.25</v>
      </c>
      <c r="J58" s="1134" t="s">
        <v>2311</v>
      </c>
      <c r="K58" s="548">
        <f>ROUND(G58*I58,0)</f>
        <v>0</v>
      </c>
      <c r="L58" s="3" t="s">
        <v>2312</v>
      </c>
      <c r="M58" s="2" t="s">
        <v>2313</v>
      </c>
      <c r="N58" s="1134"/>
      <c r="O58" s="1134"/>
    </row>
    <row r="59" spans="1:15" ht="11.25" customHeight="1">
      <c r="E59" s="106"/>
      <c r="K59" s="95" t="s">
        <v>186</v>
      </c>
    </row>
    <row r="60" spans="1:15" s="4" customFormat="1" ht="11.25" customHeight="1">
      <c r="A60" s="99"/>
      <c r="G60" s="105"/>
      <c r="H60" s="5"/>
      <c r="K60" s="105"/>
      <c r="N60" s="1134"/>
      <c r="O60" s="1134"/>
    </row>
    <row r="61" spans="1:15" s="4" customFormat="1" ht="18.95" customHeight="1" thickBot="1">
      <c r="A61" s="99"/>
      <c r="B61" s="398" t="s">
        <v>2314</v>
      </c>
      <c r="C61" s="1373" t="s">
        <v>2315</v>
      </c>
      <c r="D61" s="1373"/>
      <c r="E61" s="1373"/>
      <c r="F61" s="1373"/>
      <c r="G61" s="546"/>
      <c r="I61" s="5" t="s">
        <v>166</v>
      </c>
      <c r="K61" s="105"/>
      <c r="N61" s="1134"/>
      <c r="O61" s="1134"/>
    </row>
    <row r="62" spans="1:15" s="4" customFormat="1" ht="18.95" customHeight="1" thickBot="1">
      <c r="A62" s="99"/>
      <c r="B62" s="1137"/>
      <c r="C62" s="1373"/>
      <c r="D62" s="1373"/>
      <c r="E62" s="1373"/>
      <c r="F62" s="1373"/>
      <c r="G62" s="691"/>
      <c r="H62" s="1134" t="s">
        <v>2310</v>
      </c>
      <c r="I62" s="868">
        <v>0.16700000000000001</v>
      </c>
      <c r="J62" s="1134" t="s">
        <v>2311</v>
      </c>
      <c r="K62" s="548">
        <f>ROUND(G62*I62,0)</f>
        <v>0</v>
      </c>
      <c r="L62" s="3" t="s">
        <v>2316</v>
      </c>
      <c r="M62" s="2" t="s">
        <v>2313</v>
      </c>
      <c r="N62" s="1134"/>
      <c r="O62" s="1134"/>
    </row>
    <row r="63" spans="1:15" ht="11.25" customHeight="1">
      <c r="E63" s="106"/>
      <c r="K63" s="95" t="s">
        <v>186</v>
      </c>
    </row>
    <row r="64" spans="1:15" ht="18.95" customHeight="1">
      <c r="E64" s="106"/>
      <c r="K64" s="95"/>
    </row>
    <row r="65" spans="1:17" ht="18.95" customHeight="1">
      <c r="E65" s="106"/>
      <c r="K65" s="95"/>
    </row>
    <row r="66" spans="1:17" ht="18.95" customHeight="1">
      <c r="A66" s="529" t="s">
        <v>2317</v>
      </c>
      <c r="B66" s="2" t="s">
        <v>1233</v>
      </c>
      <c r="E66" s="106"/>
      <c r="K66" s="128"/>
    </row>
    <row r="67" spans="1:17" s="4" customFormat="1" ht="11.25" customHeight="1">
      <c r="A67" s="99"/>
      <c r="G67" s="105"/>
      <c r="H67" s="5"/>
      <c r="K67" s="105"/>
      <c r="N67" s="1134"/>
      <c r="O67" s="1134"/>
    </row>
    <row r="68" spans="1:17" ht="18.95" customHeight="1">
      <c r="B68" s="1371" t="s">
        <v>143</v>
      </c>
      <c r="C68" s="1372"/>
      <c r="D68" s="1371" t="s">
        <v>142</v>
      </c>
      <c r="E68" s="1486"/>
      <c r="F68" s="1372"/>
      <c r="G68" s="843" t="s">
        <v>141</v>
      </c>
      <c r="H68" s="827"/>
      <c r="I68" s="942" t="s">
        <v>140</v>
      </c>
      <c r="J68" s="827"/>
      <c r="K68" s="843" t="s">
        <v>91</v>
      </c>
    </row>
    <row r="69" spans="1:17" ht="18.95" customHeight="1" thickBot="1">
      <c r="B69" s="1135"/>
      <c r="C69" s="1125"/>
      <c r="D69" s="107"/>
      <c r="E69" s="463"/>
      <c r="F69" s="1118"/>
      <c r="G69" s="1136"/>
      <c r="H69" s="1119"/>
      <c r="I69" s="166"/>
      <c r="J69" s="1119"/>
      <c r="K69" s="120" t="s">
        <v>2318</v>
      </c>
      <c r="L69" s="3"/>
    </row>
    <row r="70" spans="1:17" ht="30" customHeight="1" thickBot="1">
      <c r="B70" s="821">
        <v>1</v>
      </c>
      <c r="C70" s="822" t="s">
        <v>131</v>
      </c>
      <c r="D70" s="1483" t="s">
        <v>2319</v>
      </c>
      <c r="E70" s="1484"/>
      <c r="F70" s="1485"/>
      <c r="G70" s="696"/>
      <c r="H70" s="1122" t="s">
        <v>2310</v>
      </c>
      <c r="I70" s="746">
        <f>ROUND(P70*0.25,3)</f>
        <v>0.13300000000000001</v>
      </c>
      <c r="J70" s="1122" t="s">
        <v>2311</v>
      </c>
      <c r="K70" s="698">
        <f t="shared" ref="K70:K95" si="1">ROUND(G70*I70,0)</f>
        <v>0</v>
      </c>
      <c r="L70" s="3" t="s">
        <v>2320</v>
      </c>
      <c r="P70" s="549">
        <v>0.53</v>
      </c>
      <c r="Q70" s="2" t="s">
        <v>1226</v>
      </c>
    </row>
    <row r="71" spans="1:17" ht="18.95" customHeight="1" thickBot="1">
      <c r="B71" s="1124"/>
      <c r="C71" s="118"/>
      <c r="D71" s="1479" t="s">
        <v>2321</v>
      </c>
      <c r="E71" s="1480"/>
      <c r="F71" s="1481"/>
      <c r="G71" s="696"/>
      <c r="H71" s="1122" t="s">
        <v>2310</v>
      </c>
      <c r="I71" s="746">
        <f>ROUND(P71*1/6,3)</f>
        <v>8.7999999999999995E-2</v>
      </c>
      <c r="J71" s="1122" t="s">
        <v>2311</v>
      </c>
      <c r="K71" s="698">
        <f t="shared" si="1"/>
        <v>0</v>
      </c>
      <c r="L71" s="3" t="s">
        <v>2322</v>
      </c>
      <c r="P71" s="549">
        <v>0.53</v>
      </c>
      <c r="Q71" s="2" t="s">
        <v>1227</v>
      </c>
    </row>
    <row r="72" spans="1:17" ht="18.95" customHeight="1">
      <c r="B72" s="821">
        <v>2</v>
      </c>
      <c r="C72" s="822" t="s">
        <v>130</v>
      </c>
      <c r="D72" s="1338"/>
      <c r="E72" s="1478"/>
      <c r="F72" s="1339"/>
      <c r="G72" s="696"/>
      <c r="H72" s="1122" t="s">
        <v>2310</v>
      </c>
      <c r="I72" s="746">
        <f>ROUND(P72*0.25,3)</f>
        <v>0.14599999999999999</v>
      </c>
      <c r="J72" s="1122" t="s">
        <v>2311</v>
      </c>
      <c r="K72" s="698">
        <f t="shared" si="1"/>
        <v>0</v>
      </c>
      <c r="L72" s="3" t="s">
        <v>2323</v>
      </c>
      <c r="P72" s="550">
        <v>0.58499999999999996</v>
      </c>
      <c r="Q72" s="2" t="s">
        <v>1226</v>
      </c>
    </row>
    <row r="73" spans="1:17" ht="18.95" customHeight="1" thickBot="1">
      <c r="B73" s="821">
        <v>3</v>
      </c>
      <c r="C73" s="822" t="s">
        <v>129</v>
      </c>
      <c r="D73" s="1338"/>
      <c r="E73" s="1478"/>
      <c r="F73" s="1339"/>
      <c r="G73" s="696"/>
      <c r="H73" s="1122" t="s">
        <v>2310</v>
      </c>
      <c r="I73" s="746">
        <f>ROUND(P73*0.225,3)</f>
        <v>0.13300000000000001</v>
      </c>
      <c r="J73" s="1122" t="s">
        <v>2311</v>
      </c>
      <c r="K73" s="698">
        <f t="shared" si="1"/>
        <v>0</v>
      </c>
      <c r="L73" s="3" t="s">
        <v>2324</v>
      </c>
      <c r="P73" s="551">
        <v>0.59099999999999997</v>
      </c>
    </row>
    <row r="74" spans="1:17" ht="18.95" customHeight="1">
      <c r="B74" s="821">
        <v>4</v>
      </c>
      <c r="C74" s="822" t="s">
        <v>128</v>
      </c>
      <c r="D74" s="1338"/>
      <c r="E74" s="1478"/>
      <c r="F74" s="1339"/>
      <c r="G74" s="696"/>
      <c r="H74" s="1122" t="s">
        <v>2310</v>
      </c>
      <c r="I74" s="746">
        <f t="shared" ref="I74:I87" si="2">ROUND(P74*0.225,3)</f>
        <v>0.14499999999999999</v>
      </c>
      <c r="J74" s="1122" t="s">
        <v>2311</v>
      </c>
      <c r="K74" s="698">
        <f t="shared" si="1"/>
        <v>0</v>
      </c>
      <c r="L74" s="3" t="s">
        <v>2325</v>
      </c>
      <c r="P74" s="550">
        <v>0.64400000000000002</v>
      </c>
      <c r="Q74" s="2" t="s">
        <v>1228</v>
      </c>
    </row>
    <row r="75" spans="1:17" ht="18.95" customHeight="1">
      <c r="B75" s="821">
        <v>5</v>
      </c>
      <c r="C75" s="822" t="s">
        <v>127</v>
      </c>
      <c r="D75" s="1338"/>
      <c r="E75" s="1478"/>
      <c r="F75" s="1339"/>
      <c r="G75" s="696"/>
      <c r="H75" s="1122" t="s">
        <v>2310</v>
      </c>
      <c r="I75" s="746">
        <f t="shared" si="2"/>
        <v>0.129</v>
      </c>
      <c r="J75" s="1122" t="s">
        <v>2311</v>
      </c>
      <c r="K75" s="698">
        <f t="shared" si="1"/>
        <v>0</v>
      </c>
      <c r="L75" s="3" t="s">
        <v>2326</v>
      </c>
      <c r="P75" s="552">
        <v>0.57499999999999996</v>
      </c>
    </row>
    <row r="76" spans="1:17" ht="18.95" customHeight="1">
      <c r="B76" s="821">
        <v>6</v>
      </c>
      <c r="C76" s="822" t="s">
        <v>126</v>
      </c>
      <c r="D76" s="823" t="s">
        <v>2327</v>
      </c>
      <c r="E76" s="1156" t="s">
        <v>146</v>
      </c>
      <c r="F76" s="824"/>
      <c r="G76" s="696"/>
      <c r="H76" s="1122" t="s">
        <v>2310</v>
      </c>
      <c r="I76" s="746">
        <f t="shared" si="2"/>
        <v>0.14399999999999999</v>
      </c>
      <c r="J76" s="1122" t="s">
        <v>2311</v>
      </c>
      <c r="K76" s="698">
        <f t="shared" si="1"/>
        <v>0</v>
      </c>
      <c r="L76" s="3" t="s">
        <v>2328</v>
      </c>
      <c r="P76" s="552">
        <v>0.64</v>
      </c>
    </row>
    <row r="77" spans="1:17" ht="18.95" customHeight="1">
      <c r="B77" s="1124"/>
      <c r="C77" s="118"/>
      <c r="D77" s="823" t="s">
        <v>2314</v>
      </c>
      <c r="E77" s="1156" t="s">
        <v>145</v>
      </c>
      <c r="F77" s="824"/>
      <c r="G77" s="696"/>
      <c r="H77" s="1122" t="s">
        <v>2310</v>
      </c>
      <c r="I77" s="746">
        <f t="shared" si="2"/>
        <v>0.13</v>
      </c>
      <c r="J77" s="1122" t="s">
        <v>2311</v>
      </c>
      <c r="K77" s="698">
        <f t="shared" si="1"/>
        <v>0</v>
      </c>
      <c r="L77" s="3" t="s">
        <v>2329</v>
      </c>
      <c r="P77" s="552">
        <v>0.57899999999999996</v>
      </c>
    </row>
    <row r="78" spans="1:17" ht="18.95" customHeight="1">
      <c r="B78" s="821">
        <v>7</v>
      </c>
      <c r="C78" s="822" t="s">
        <v>125</v>
      </c>
      <c r="D78" s="823" t="s">
        <v>2327</v>
      </c>
      <c r="E78" s="1156" t="s">
        <v>146</v>
      </c>
      <c r="F78" s="824"/>
      <c r="G78" s="696"/>
      <c r="H78" s="1122" t="s">
        <v>2310</v>
      </c>
      <c r="I78" s="746">
        <f t="shared" si="2"/>
        <v>0.16500000000000001</v>
      </c>
      <c r="J78" s="1122" t="s">
        <v>2311</v>
      </c>
      <c r="K78" s="698">
        <f t="shared" si="1"/>
        <v>0</v>
      </c>
      <c r="L78" s="3" t="s">
        <v>2330</v>
      </c>
      <c r="P78" s="552">
        <v>0.73199999999999998</v>
      </c>
    </row>
    <row r="79" spans="1:17" ht="18.95" customHeight="1">
      <c r="B79" s="1124"/>
      <c r="C79" s="118"/>
      <c r="D79" s="823" t="s">
        <v>2314</v>
      </c>
      <c r="E79" s="1156" t="s">
        <v>145</v>
      </c>
      <c r="F79" s="824"/>
      <c r="G79" s="696"/>
      <c r="H79" s="1122" t="s">
        <v>2310</v>
      </c>
      <c r="I79" s="746">
        <f t="shared" si="2"/>
        <v>0.13700000000000001</v>
      </c>
      <c r="J79" s="1122" t="s">
        <v>2311</v>
      </c>
      <c r="K79" s="828">
        <f t="shared" si="1"/>
        <v>0</v>
      </c>
      <c r="L79" s="3" t="s">
        <v>2331</v>
      </c>
      <c r="P79" s="552">
        <v>0.61</v>
      </c>
    </row>
    <row r="80" spans="1:17" ht="18.95" customHeight="1">
      <c r="B80" s="821">
        <v>8</v>
      </c>
      <c r="C80" s="822" t="s">
        <v>124</v>
      </c>
      <c r="D80" s="823" t="s">
        <v>2327</v>
      </c>
      <c r="E80" s="1156" t="s">
        <v>146</v>
      </c>
      <c r="F80" s="824"/>
      <c r="G80" s="696"/>
      <c r="H80" s="1122" t="s">
        <v>2310</v>
      </c>
      <c r="I80" s="746">
        <f t="shared" si="2"/>
        <v>0.17199999999999999</v>
      </c>
      <c r="J80" s="1122" t="s">
        <v>2311</v>
      </c>
      <c r="K80" s="698">
        <f t="shared" si="1"/>
        <v>0</v>
      </c>
      <c r="L80" s="3" t="s">
        <v>2332</v>
      </c>
      <c r="P80" s="552">
        <v>0.76600000000000001</v>
      </c>
    </row>
    <row r="81" spans="2:17" ht="18.95" customHeight="1">
      <c r="B81" s="1124"/>
      <c r="C81" s="118"/>
      <c r="D81" s="823" t="s">
        <v>2314</v>
      </c>
      <c r="E81" s="1156" t="s">
        <v>145</v>
      </c>
      <c r="F81" s="824"/>
      <c r="G81" s="696"/>
      <c r="H81" s="1122" t="s">
        <v>2310</v>
      </c>
      <c r="I81" s="746">
        <f t="shared" si="2"/>
        <v>0.14499999999999999</v>
      </c>
      <c r="J81" s="1122" t="s">
        <v>2311</v>
      </c>
      <c r="K81" s="828">
        <f t="shared" si="1"/>
        <v>0</v>
      </c>
      <c r="L81" s="3" t="s">
        <v>2333</v>
      </c>
      <c r="P81" s="552">
        <v>0.64600000000000002</v>
      </c>
    </row>
    <row r="82" spans="2:17" ht="18.95" customHeight="1">
      <c r="B82" s="821">
        <v>9</v>
      </c>
      <c r="C82" s="822" t="s">
        <v>123</v>
      </c>
      <c r="D82" s="823" t="s">
        <v>2327</v>
      </c>
      <c r="E82" s="1156" t="s">
        <v>146</v>
      </c>
      <c r="F82" s="824"/>
      <c r="G82" s="696"/>
      <c r="H82" s="1122" t="s">
        <v>2310</v>
      </c>
      <c r="I82" s="746">
        <f t="shared" si="2"/>
        <v>0.17799999999999999</v>
      </c>
      <c r="J82" s="1122" t="s">
        <v>2311</v>
      </c>
      <c r="K82" s="698">
        <f t="shared" si="1"/>
        <v>0</v>
      </c>
      <c r="L82" s="3" t="s">
        <v>2334</v>
      </c>
      <c r="P82" s="552">
        <v>0.79100000000000004</v>
      </c>
    </row>
    <row r="83" spans="2:17" ht="18.95" customHeight="1">
      <c r="B83" s="1124"/>
      <c r="C83" s="118"/>
      <c r="D83" s="823" t="s">
        <v>2314</v>
      </c>
      <c r="E83" s="1156" t="s">
        <v>145</v>
      </c>
      <c r="F83" s="824"/>
      <c r="G83" s="696"/>
      <c r="H83" s="1122" t="s">
        <v>2310</v>
      </c>
      <c r="I83" s="746">
        <f t="shared" si="2"/>
        <v>0.16900000000000001</v>
      </c>
      <c r="J83" s="1122" t="s">
        <v>2311</v>
      </c>
      <c r="K83" s="828">
        <f t="shared" si="1"/>
        <v>0</v>
      </c>
      <c r="L83" s="3" t="s">
        <v>2335</v>
      </c>
      <c r="P83" s="552">
        <v>0.751</v>
      </c>
    </row>
    <row r="84" spans="2:17" ht="18.95" customHeight="1">
      <c r="B84" s="821">
        <v>10</v>
      </c>
      <c r="C84" s="822" t="s">
        <v>498</v>
      </c>
      <c r="D84" s="823" t="s">
        <v>2327</v>
      </c>
      <c r="E84" s="1156" t="s">
        <v>146</v>
      </c>
      <c r="F84" s="824"/>
      <c r="G84" s="696"/>
      <c r="H84" s="1122" t="s">
        <v>2310</v>
      </c>
      <c r="I84" s="746">
        <f t="shared" si="2"/>
        <v>0.188</v>
      </c>
      <c r="J84" s="1122" t="s">
        <v>2311</v>
      </c>
      <c r="K84" s="698">
        <f t="shared" si="1"/>
        <v>0</v>
      </c>
      <c r="L84" s="3" t="s">
        <v>2336</v>
      </c>
      <c r="P84" s="552">
        <v>0.83499999999999996</v>
      </c>
    </row>
    <row r="85" spans="2:17" ht="18.95" customHeight="1">
      <c r="B85" s="1124"/>
      <c r="C85" s="118"/>
      <c r="D85" s="823" t="s">
        <v>2314</v>
      </c>
      <c r="E85" s="1156" t="s">
        <v>145</v>
      </c>
      <c r="F85" s="824"/>
      <c r="G85" s="696"/>
      <c r="H85" s="1122" t="s">
        <v>2310</v>
      </c>
      <c r="I85" s="746">
        <f t="shared" si="2"/>
        <v>0.18099999999999999</v>
      </c>
      <c r="J85" s="1122" t="s">
        <v>2311</v>
      </c>
      <c r="K85" s="828">
        <f t="shared" si="1"/>
        <v>0</v>
      </c>
      <c r="L85" s="3" t="s">
        <v>2337</v>
      </c>
      <c r="P85" s="552">
        <v>0.80400000000000005</v>
      </c>
    </row>
    <row r="86" spans="2:17" ht="18.95" customHeight="1">
      <c r="B86" s="821">
        <v>11</v>
      </c>
      <c r="C86" s="822" t="s">
        <v>535</v>
      </c>
      <c r="D86" s="823" t="s">
        <v>2327</v>
      </c>
      <c r="E86" s="1156" t="s">
        <v>146</v>
      </c>
      <c r="F86" s="824"/>
      <c r="G86" s="696"/>
      <c r="H86" s="1122" t="s">
        <v>2310</v>
      </c>
      <c r="I86" s="746">
        <f t="shared" si="2"/>
        <v>0.19600000000000001</v>
      </c>
      <c r="J86" s="1122" t="s">
        <v>2311</v>
      </c>
      <c r="K86" s="698">
        <f t="shared" si="1"/>
        <v>0</v>
      </c>
      <c r="L86" s="3" t="s">
        <v>2338</v>
      </c>
      <c r="P86" s="552">
        <v>0.87</v>
      </c>
    </row>
    <row r="87" spans="2:17" ht="18.95" customHeight="1" thickBot="1">
      <c r="B87" s="1124"/>
      <c r="C87" s="118"/>
      <c r="D87" s="823" t="s">
        <v>2314</v>
      </c>
      <c r="E87" s="1156" t="s">
        <v>145</v>
      </c>
      <c r="F87" s="824"/>
      <c r="G87" s="696"/>
      <c r="H87" s="1122" t="s">
        <v>2310</v>
      </c>
      <c r="I87" s="746">
        <f t="shared" si="2"/>
        <v>0.19</v>
      </c>
      <c r="J87" s="1122" t="s">
        <v>2311</v>
      </c>
      <c r="K87" s="828">
        <f t="shared" si="1"/>
        <v>0</v>
      </c>
      <c r="L87" s="3" t="s">
        <v>2339</v>
      </c>
      <c r="P87" s="551">
        <v>0.84399999999999997</v>
      </c>
    </row>
    <row r="88" spans="2:17" ht="18.95" customHeight="1">
      <c r="B88" s="821">
        <v>12</v>
      </c>
      <c r="C88" s="822" t="s">
        <v>1051</v>
      </c>
      <c r="D88" s="823" t="s">
        <v>2327</v>
      </c>
      <c r="E88" s="1156" t="s">
        <v>146</v>
      </c>
      <c r="F88" s="824"/>
      <c r="G88" s="696"/>
      <c r="H88" s="1122" t="s">
        <v>2310</v>
      </c>
      <c r="I88" s="746">
        <v>0.5</v>
      </c>
      <c r="J88" s="1122" t="s">
        <v>2311</v>
      </c>
      <c r="K88" s="698">
        <f t="shared" si="1"/>
        <v>0</v>
      </c>
      <c r="L88" s="3" t="s">
        <v>2338</v>
      </c>
      <c r="P88" s="869"/>
      <c r="Q88" s="2" t="s">
        <v>1833</v>
      </c>
    </row>
    <row r="89" spans="2:17" ht="18.95" customHeight="1">
      <c r="B89" s="1124"/>
      <c r="C89" s="118"/>
      <c r="D89" s="823" t="s">
        <v>2314</v>
      </c>
      <c r="E89" s="1156" t="s">
        <v>145</v>
      </c>
      <c r="F89" s="824"/>
      <c r="G89" s="696"/>
      <c r="H89" s="1122" t="s">
        <v>2310</v>
      </c>
      <c r="I89" s="746">
        <v>0.5</v>
      </c>
      <c r="J89" s="1122" t="s">
        <v>2311</v>
      </c>
      <c r="K89" s="828">
        <f t="shared" si="1"/>
        <v>0</v>
      </c>
      <c r="L89" s="3" t="s">
        <v>2340</v>
      </c>
      <c r="P89" s="142"/>
    </row>
    <row r="90" spans="2:17" ht="18.95" customHeight="1">
      <c r="B90" s="821">
        <v>13</v>
      </c>
      <c r="C90" s="822" t="s">
        <v>1100</v>
      </c>
      <c r="D90" s="823" t="s">
        <v>2327</v>
      </c>
      <c r="E90" s="1156" t="s">
        <v>146</v>
      </c>
      <c r="F90" s="824"/>
      <c r="G90" s="696"/>
      <c r="H90" s="1122" t="s">
        <v>2310</v>
      </c>
      <c r="I90" s="746">
        <v>0.5</v>
      </c>
      <c r="J90" s="1122" t="s">
        <v>2311</v>
      </c>
      <c r="K90" s="698">
        <f t="shared" si="1"/>
        <v>0</v>
      </c>
      <c r="L90" s="3" t="s">
        <v>2341</v>
      </c>
      <c r="P90" s="142"/>
    </row>
    <row r="91" spans="2:17" ht="18.95" customHeight="1">
      <c r="B91" s="1124"/>
      <c r="C91" s="118"/>
      <c r="D91" s="823" t="s">
        <v>2314</v>
      </c>
      <c r="E91" s="1156" t="s">
        <v>145</v>
      </c>
      <c r="F91" s="824"/>
      <c r="G91" s="696"/>
      <c r="H91" s="1122" t="s">
        <v>2310</v>
      </c>
      <c r="I91" s="746">
        <v>0.5</v>
      </c>
      <c r="J91" s="1122" t="s">
        <v>2311</v>
      </c>
      <c r="K91" s="828">
        <f t="shared" si="1"/>
        <v>0</v>
      </c>
      <c r="L91" s="3" t="s">
        <v>2342</v>
      </c>
      <c r="P91" s="142"/>
    </row>
    <row r="92" spans="2:17" ht="18.95" customHeight="1">
      <c r="B92" s="821">
        <v>14</v>
      </c>
      <c r="C92" s="822" t="s">
        <v>1330</v>
      </c>
      <c r="D92" s="823" t="s">
        <v>2327</v>
      </c>
      <c r="E92" s="1156" t="s">
        <v>146</v>
      </c>
      <c r="F92" s="824"/>
      <c r="G92" s="696"/>
      <c r="H92" s="1122" t="s">
        <v>2310</v>
      </c>
      <c r="I92" s="746">
        <v>0.5</v>
      </c>
      <c r="J92" s="1122" t="s">
        <v>2311</v>
      </c>
      <c r="K92" s="698">
        <f t="shared" si="1"/>
        <v>0</v>
      </c>
      <c r="L92" s="3" t="s">
        <v>2343</v>
      </c>
      <c r="P92" s="142"/>
    </row>
    <row r="93" spans="2:17" ht="18.95" customHeight="1">
      <c r="B93" s="1124"/>
      <c r="C93" s="118"/>
      <c r="D93" s="823" t="s">
        <v>2314</v>
      </c>
      <c r="E93" s="1156" t="s">
        <v>145</v>
      </c>
      <c r="F93" s="824"/>
      <c r="G93" s="696"/>
      <c r="H93" s="1122" t="s">
        <v>2310</v>
      </c>
      <c r="I93" s="746">
        <v>0.5</v>
      </c>
      <c r="J93" s="1122" t="s">
        <v>2311</v>
      </c>
      <c r="K93" s="828">
        <f t="shared" si="1"/>
        <v>0</v>
      </c>
      <c r="L93" s="3" t="s">
        <v>2344</v>
      </c>
      <c r="P93" s="142"/>
    </row>
    <row r="94" spans="2:17" ht="18.95" customHeight="1">
      <c r="B94" s="821">
        <v>15</v>
      </c>
      <c r="C94" s="822" t="s">
        <v>2307</v>
      </c>
      <c r="D94" s="823" t="s">
        <v>2327</v>
      </c>
      <c r="E94" s="1156" t="s">
        <v>146</v>
      </c>
      <c r="F94" s="824"/>
      <c r="G94" s="696"/>
      <c r="H94" s="1122" t="s">
        <v>2310</v>
      </c>
      <c r="I94" s="746">
        <v>0.5</v>
      </c>
      <c r="J94" s="1122" t="s">
        <v>2311</v>
      </c>
      <c r="K94" s="698">
        <f t="shared" si="1"/>
        <v>0</v>
      </c>
      <c r="L94" s="3" t="s">
        <v>2345</v>
      </c>
      <c r="P94" s="142"/>
    </row>
    <row r="95" spans="2:17" ht="18.95" customHeight="1" thickBot="1">
      <c r="B95" s="1124"/>
      <c r="C95" s="118"/>
      <c r="D95" s="823" t="s">
        <v>2314</v>
      </c>
      <c r="E95" s="1156" t="s">
        <v>145</v>
      </c>
      <c r="F95" s="824"/>
      <c r="G95" s="696"/>
      <c r="H95" s="1122" t="s">
        <v>2310</v>
      </c>
      <c r="I95" s="746">
        <v>0.5</v>
      </c>
      <c r="J95" s="1122" t="s">
        <v>2311</v>
      </c>
      <c r="K95" s="828">
        <f t="shared" si="1"/>
        <v>0</v>
      </c>
      <c r="L95" s="3" t="s">
        <v>2346</v>
      </c>
      <c r="P95" s="142"/>
    </row>
    <row r="96" spans="2:17" ht="18.95" customHeight="1" thickBot="1">
      <c r="B96" s="1347" t="s">
        <v>149</v>
      </c>
      <c r="C96" s="1348"/>
      <c r="D96" s="1338"/>
      <c r="E96" s="1478"/>
      <c r="F96" s="1339"/>
      <c r="G96" s="141"/>
      <c r="H96" s="140"/>
      <c r="I96" s="206"/>
      <c r="J96" s="1116"/>
      <c r="K96" s="100">
        <f>SUM(K70:K95)</f>
        <v>0</v>
      </c>
      <c r="L96" s="3" t="s">
        <v>2347</v>
      </c>
      <c r="M96" s="2" t="s">
        <v>2313</v>
      </c>
    </row>
    <row r="97" spans="1:25" ht="18.95" customHeight="1">
      <c r="B97" s="107"/>
      <c r="C97" s="107"/>
      <c r="D97" s="107"/>
      <c r="E97" s="107"/>
      <c r="F97" s="107"/>
      <c r="G97" s="93"/>
      <c r="H97" s="107"/>
      <c r="I97" s="531"/>
      <c r="J97" s="107"/>
      <c r="K97" s="93"/>
      <c r="L97" s="3"/>
    </row>
    <row r="98" spans="1:25" ht="11.25" customHeight="1">
      <c r="K98" s="128"/>
    </row>
    <row r="99" spans="1:25" ht="18.95" customHeight="1">
      <c r="A99" s="529" t="s">
        <v>2348</v>
      </c>
      <c r="B99" s="9" t="s">
        <v>343</v>
      </c>
      <c r="K99" s="128"/>
      <c r="N99" s="225"/>
      <c r="O99" s="225"/>
      <c r="P99" s="533"/>
      <c r="Q99" s="1459"/>
      <c r="R99" s="1459"/>
      <c r="S99" s="1123"/>
      <c r="T99" s="1459"/>
      <c r="U99" s="1459"/>
      <c r="V99" s="1123"/>
      <c r="W99" s="1120"/>
      <c r="X99" s="534"/>
    </row>
    <row r="100" spans="1:25" ht="23.25" customHeight="1">
      <c r="A100" s="532"/>
      <c r="B100" s="142"/>
      <c r="F100" s="418"/>
      <c r="K100" s="128"/>
      <c r="N100" s="225"/>
      <c r="O100" s="225"/>
      <c r="P100" s="533"/>
      <c r="Q100" s="1123"/>
      <c r="R100" s="1123"/>
      <c r="S100" s="1123"/>
      <c r="T100" s="1123"/>
      <c r="U100" s="1123"/>
      <c r="V100" s="1123"/>
      <c r="W100" s="1120"/>
      <c r="X100" s="534"/>
    </row>
    <row r="101" spans="1:25" ht="21.75" customHeight="1" thickBot="1">
      <c r="A101" s="532"/>
      <c r="B101" s="1355" t="s">
        <v>2349</v>
      </c>
      <c r="C101" s="1355"/>
      <c r="D101" s="1355"/>
      <c r="E101" s="1355"/>
      <c r="F101" s="1355"/>
      <c r="G101" s="105"/>
      <c r="H101" s="4"/>
      <c r="I101" s="4" t="s">
        <v>166</v>
      </c>
      <c r="J101" s="4"/>
      <c r="K101" s="105"/>
      <c r="L101" s="4"/>
      <c r="O101" s="225"/>
      <c r="P101" s="533"/>
      <c r="Q101" s="533"/>
      <c r="R101" s="1123"/>
      <c r="S101" s="1123"/>
      <c r="T101" s="1123"/>
      <c r="U101" s="1123"/>
      <c r="V101" s="1123"/>
      <c r="W101" s="1123"/>
      <c r="X101" s="1120"/>
      <c r="Y101" s="534"/>
    </row>
    <row r="102" spans="1:25" ht="18.95" customHeight="1" thickBot="1">
      <c r="A102" s="532"/>
      <c r="B102" s="1355"/>
      <c r="C102" s="1355"/>
      <c r="D102" s="1355"/>
      <c r="E102" s="1355"/>
      <c r="F102" s="1355"/>
      <c r="G102" s="691">
        <f>'保健衛生費附表 '!E32</f>
        <v>0</v>
      </c>
      <c r="H102" s="1134" t="s">
        <v>2300</v>
      </c>
      <c r="I102" s="651">
        <v>0.6</v>
      </c>
      <c r="J102" s="1134" t="s">
        <v>2301</v>
      </c>
      <c r="K102" s="100">
        <f>ROUND(G102*I102,0)</f>
        <v>0</v>
      </c>
      <c r="L102" s="3" t="s">
        <v>2350</v>
      </c>
      <c r="M102" s="2" t="s">
        <v>2303</v>
      </c>
      <c r="O102" s="225"/>
      <c r="P102" s="533"/>
      <c r="Q102" s="533"/>
      <c r="R102" s="1123"/>
      <c r="S102" s="1123"/>
      <c r="T102" s="1123"/>
      <c r="U102" s="1123"/>
      <c r="V102" s="1123"/>
      <c r="W102" s="1123"/>
      <c r="X102" s="1120"/>
      <c r="Y102" s="534"/>
    </row>
    <row r="103" spans="1:25" ht="23.25" customHeight="1">
      <c r="A103" s="532"/>
      <c r="B103" s="142"/>
      <c r="F103" s="418"/>
      <c r="K103" s="95" t="s">
        <v>186</v>
      </c>
      <c r="N103" s="225"/>
      <c r="O103" s="225"/>
      <c r="P103" s="533"/>
      <c r="Q103" s="1123"/>
      <c r="R103" s="1123"/>
      <c r="S103" s="1123"/>
      <c r="T103" s="1123"/>
      <c r="U103" s="1123"/>
      <c r="V103" s="1123"/>
      <c r="W103" s="1120"/>
      <c r="X103" s="534"/>
    </row>
    <row r="104" spans="1:25" ht="21" customHeight="1" thickBot="1">
      <c r="A104" s="532"/>
      <c r="B104" s="1355" t="s">
        <v>2351</v>
      </c>
      <c r="C104" s="1355"/>
      <c r="D104" s="1355"/>
      <c r="E104" s="1355"/>
      <c r="F104" s="1355"/>
      <c r="G104" s="105"/>
      <c r="H104" s="4"/>
      <c r="I104" s="4" t="s">
        <v>166</v>
      </c>
      <c r="J104" s="4"/>
      <c r="K104" s="105"/>
      <c r="L104" s="4"/>
      <c r="O104" s="225"/>
      <c r="P104" s="533"/>
      <c r="Q104" s="533"/>
      <c r="R104" s="1123"/>
      <c r="S104" s="1123"/>
      <c r="T104" s="1123"/>
      <c r="U104" s="1123"/>
      <c r="V104" s="1123"/>
      <c r="W104" s="1123"/>
      <c r="X104" s="1120"/>
      <c r="Y104" s="534"/>
    </row>
    <row r="105" spans="1:25" ht="18.95" customHeight="1" thickBot="1">
      <c r="A105" s="532"/>
      <c r="B105" s="1355"/>
      <c r="C105" s="1355"/>
      <c r="D105" s="1355"/>
      <c r="E105" s="1355"/>
      <c r="F105" s="1355"/>
      <c r="G105" s="691">
        <f>'保健衛生費附表 '!E41</f>
        <v>0</v>
      </c>
      <c r="H105" s="1134" t="s">
        <v>120</v>
      </c>
      <c r="I105" s="651">
        <v>0.45</v>
      </c>
      <c r="J105" s="1134" t="s">
        <v>122</v>
      </c>
      <c r="K105" s="100">
        <f>ROUND(G105*I105,0)</f>
        <v>0</v>
      </c>
      <c r="L105" s="3" t="s">
        <v>575</v>
      </c>
      <c r="M105" s="2" t="s">
        <v>766</v>
      </c>
      <c r="O105" s="225"/>
      <c r="P105" s="533"/>
      <c r="Q105" s="533"/>
      <c r="R105" s="1123"/>
      <c r="S105" s="1123"/>
      <c r="T105" s="1123"/>
      <c r="U105" s="1123"/>
      <c r="V105" s="1123"/>
      <c r="W105" s="1123"/>
      <c r="X105" s="1120"/>
      <c r="Y105" s="534"/>
    </row>
    <row r="106" spans="1:25" ht="18.95" customHeight="1">
      <c r="G106" s="93"/>
      <c r="H106" s="1129"/>
      <c r="I106" s="229"/>
      <c r="J106" s="1129"/>
      <c r="K106" s="95" t="s">
        <v>186</v>
      </c>
      <c r="N106" s="225"/>
      <c r="O106" s="1126"/>
      <c r="P106" s="536"/>
      <c r="Q106" s="1120"/>
      <c r="R106" s="1120"/>
      <c r="S106" s="537"/>
      <c r="T106" s="1454"/>
      <c r="U106" s="1454"/>
      <c r="V106" s="538"/>
      <c r="W106" s="1123"/>
      <c r="X106" s="534"/>
    </row>
    <row r="107" spans="1:25" ht="11.25" customHeight="1">
      <c r="G107" s="93"/>
      <c r="H107" s="1129"/>
      <c r="I107" s="229"/>
      <c r="J107" s="1129"/>
      <c r="K107" s="95"/>
      <c r="N107" s="225"/>
      <c r="O107" s="1126"/>
      <c r="P107" s="536"/>
      <c r="Q107" s="1120"/>
      <c r="R107" s="1120"/>
      <c r="S107" s="537"/>
      <c r="T107" s="1120"/>
      <c r="U107" s="1120"/>
      <c r="V107" s="538"/>
      <c r="W107" s="1123"/>
      <c r="X107" s="534"/>
    </row>
    <row r="108" spans="1:25" ht="18.95" customHeight="1">
      <c r="A108" s="529" t="s">
        <v>59</v>
      </c>
      <c r="B108" s="9" t="s">
        <v>343</v>
      </c>
      <c r="K108" s="128"/>
      <c r="N108" s="225"/>
      <c r="O108" s="225"/>
      <c r="P108" s="533"/>
      <c r="Q108" s="1459"/>
      <c r="R108" s="1459"/>
      <c r="S108" s="1123"/>
      <c r="T108" s="1459"/>
      <c r="U108" s="1459"/>
      <c r="V108" s="1123"/>
      <c r="W108" s="1120"/>
      <c r="X108" s="534"/>
    </row>
    <row r="109" spans="1:25" ht="18.95" customHeight="1">
      <c r="A109" s="532"/>
      <c r="B109" s="142"/>
      <c r="F109" s="418"/>
      <c r="K109" s="128"/>
      <c r="N109" s="225"/>
      <c r="O109" s="225"/>
      <c r="P109" s="533"/>
      <c r="Q109" s="1123"/>
      <c r="R109" s="1123"/>
      <c r="S109" s="1123"/>
      <c r="T109" s="1123"/>
      <c r="U109" s="1123"/>
      <c r="V109" s="1123"/>
      <c r="W109" s="1120"/>
      <c r="X109" s="534"/>
    </row>
    <row r="110" spans="1:25" ht="12.6" customHeight="1">
      <c r="B110" s="1463" t="s">
        <v>143</v>
      </c>
      <c r="C110" s="1463"/>
      <c r="D110" s="1476" t="s">
        <v>334</v>
      </c>
      <c r="E110" s="1476"/>
      <c r="F110" s="1476"/>
      <c r="G110" s="1158" t="s">
        <v>333</v>
      </c>
      <c r="H110" s="1159"/>
      <c r="I110" s="942" t="s">
        <v>140</v>
      </c>
      <c r="J110" s="827"/>
      <c r="K110" s="843" t="s">
        <v>91</v>
      </c>
      <c r="N110" s="225"/>
      <c r="O110" s="1126"/>
      <c r="P110" s="536"/>
      <c r="Q110" s="1120"/>
      <c r="R110" s="1120"/>
      <c r="S110" s="537"/>
      <c r="T110" s="1454"/>
      <c r="U110" s="1454"/>
      <c r="V110" s="538"/>
      <c r="W110" s="1123"/>
      <c r="X110" s="534"/>
    </row>
    <row r="111" spans="1:25" ht="12.6" customHeight="1">
      <c r="B111" s="1117"/>
      <c r="C111" s="1118"/>
      <c r="D111" s="1127"/>
      <c r="E111" s="553"/>
      <c r="F111" s="554"/>
      <c r="G111" s="555"/>
      <c r="H111" s="135"/>
      <c r="I111" s="166"/>
      <c r="J111" s="1119"/>
      <c r="K111" s="120" t="s">
        <v>2352</v>
      </c>
      <c r="N111" s="225" t="s">
        <v>2353</v>
      </c>
      <c r="O111" s="1126" t="s">
        <v>2354</v>
      </c>
      <c r="P111" s="536"/>
      <c r="Q111" s="1120"/>
      <c r="R111" s="1120"/>
      <c r="S111" s="537"/>
      <c r="T111" s="1120"/>
      <c r="U111" s="1120"/>
      <c r="V111" s="538"/>
      <c r="W111" s="1123"/>
      <c r="X111" s="534"/>
    </row>
    <row r="112" spans="1:25" ht="12.6" customHeight="1">
      <c r="B112" s="1455">
        <v>1</v>
      </c>
      <c r="C112" s="1348" t="s">
        <v>128</v>
      </c>
      <c r="D112" s="1458" t="s">
        <v>312</v>
      </c>
      <c r="E112" s="1477" t="s">
        <v>339</v>
      </c>
      <c r="F112" s="872" t="s">
        <v>336</v>
      </c>
      <c r="G112" s="1160"/>
      <c r="H112" s="1122" t="s">
        <v>2355</v>
      </c>
      <c r="I112" s="1161">
        <v>0.25800000000000001</v>
      </c>
      <c r="J112" s="827" t="s">
        <v>2356</v>
      </c>
      <c r="K112" s="828">
        <f t="shared" ref="K112:K172" si="3">ROUND(G112*I112,0)</f>
        <v>0</v>
      </c>
      <c r="L112" s="3" t="str">
        <f t="shared" ref="L112:L172" si="4">$N$111&amp;N112&amp;O112&amp;$O$111</f>
        <v>(ｱ)</v>
      </c>
      <c r="N112" s="225" t="s">
        <v>2357</v>
      </c>
      <c r="O112" s="1126"/>
      <c r="P112" s="536"/>
      <c r="Q112" s="1459"/>
      <c r="R112" s="1459"/>
      <c r="S112" s="537"/>
      <c r="T112" s="1454"/>
      <c r="U112" s="1454"/>
      <c r="V112" s="556"/>
      <c r="W112" s="1120"/>
      <c r="X112" s="534"/>
    </row>
    <row r="113" spans="2:24" ht="12.6" customHeight="1">
      <c r="B113" s="1455"/>
      <c r="C113" s="1348"/>
      <c r="D113" s="1458"/>
      <c r="E113" s="1477"/>
      <c r="F113" s="872" t="s">
        <v>335</v>
      </c>
      <c r="G113" s="1160"/>
      <c r="H113" s="1122" t="s">
        <v>2355</v>
      </c>
      <c r="I113" s="1161">
        <v>0.129</v>
      </c>
      <c r="J113" s="1122" t="s">
        <v>2356</v>
      </c>
      <c r="K113" s="828">
        <f t="shared" si="3"/>
        <v>0</v>
      </c>
      <c r="L113" s="3" t="str">
        <f t="shared" si="4"/>
        <v>(ｲ)</v>
      </c>
      <c r="N113" s="225" t="s">
        <v>2358</v>
      </c>
      <c r="O113" s="1126"/>
      <c r="P113" s="536"/>
      <c r="Q113" s="1123"/>
      <c r="R113" s="1123"/>
      <c r="S113" s="537"/>
      <c r="T113" s="1120"/>
      <c r="U113" s="1120"/>
      <c r="V113" s="556"/>
      <c r="W113" s="1120"/>
      <c r="X113" s="534"/>
    </row>
    <row r="114" spans="2:24" ht="12.6" customHeight="1">
      <c r="B114" s="1455"/>
      <c r="C114" s="1348"/>
      <c r="D114" s="1458"/>
      <c r="E114" s="1477" t="s">
        <v>338</v>
      </c>
      <c r="F114" s="872" t="s">
        <v>336</v>
      </c>
      <c r="G114" s="1160"/>
      <c r="H114" s="1122" t="s">
        <v>2310</v>
      </c>
      <c r="I114" s="1161">
        <v>0.193</v>
      </c>
      <c r="J114" s="827" t="s">
        <v>2311</v>
      </c>
      <c r="K114" s="828">
        <f t="shared" si="3"/>
        <v>0</v>
      </c>
      <c r="L114" s="3" t="str">
        <f t="shared" si="4"/>
        <v>(ｳ)</v>
      </c>
      <c r="N114" s="225" t="s">
        <v>2359</v>
      </c>
      <c r="O114" s="1126"/>
      <c r="P114" s="536"/>
      <c r="Q114" s="1120"/>
      <c r="R114" s="1120"/>
      <c r="S114" s="537"/>
      <c r="T114" s="1454"/>
      <c r="U114" s="1454"/>
      <c r="V114" s="538"/>
      <c r="W114" s="1123"/>
      <c r="X114" s="534"/>
    </row>
    <row r="115" spans="2:24" ht="12.6" customHeight="1">
      <c r="B115" s="1455"/>
      <c r="C115" s="1348"/>
      <c r="D115" s="1458"/>
      <c r="E115" s="1477"/>
      <c r="F115" s="872" t="s">
        <v>335</v>
      </c>
      <c r="G115" s="1160"/>
      <c r="H115" s="1122" t="s">
        <v>2310</v>
      </c>
      <c r="I115" s="1161">
        <v>9.7000000000000003E-2</v>
      </c>
      <c r="J115" s="1122" t="s">
        <v>2311</v>
      </c>
      <c r="K115" s="828">
        <f t="shared" si="3"/>
        <v>0</v>
      </c>
      <c r="L115" s="3" t="str">
        <f t="shared" si="4"/>
        <v>(ｴ)</v>
      </c>
      <c r="N115" s="225" t="s">
        <v>2360</v>
      </c>
      <c r="O115" s="1126"/>
      <c r="P115" s="536"/>
      <c r="Q115" s="1120"/>
      <c r="R115" s="1120"/>
      <c r="S115" s="537"/>
      <c r="T115" s="1120"/>
      <c r="U115" s="1120"/>
      <c r="V115" s="538"/>
      <c r="W115" s="1123"/>
      <c r="X115" s="534"/>
    </row>
    <row r="116" spans="2:24" ht="12.6" customHeight="1">
      <c r="B116" s="1455"/>
      <c r="C116" s="1348"/>
      <c r="D116" s="1458"/>
      <c r="E116" s="1477" t="s">
        <v>337</v>
      </c>
      <c r="F116" s="872" t="s">
        <v>336</v>
      </c>
      <c r="G116" s="1160"/>
      <c r="H116" s="1122" t="s">
        <v>2310</v>
      </c>
      <c r="I116" s="1161">
        <v>0.14499999999999999</v>
      </c>
      <c r="J116" s="827" t="s">
        <v>2311</v>
      </c>
      <c r="K116" s="828">
        <f t="shared" si="3"/>
        <v>0</v>
      </c>
      <c r="L116" s="3" t="str">
        <f t="shared" si="4"/>
        <v>(ｵ)</v>
      </c>
      <c r="N116" s="225" t="s">
        <v>2361</v>
      </c>
      <c r="O116" s="1126"/>
      <c r="P116" s="536"/>
      <c r="Q116" s="1120"/>
      <c r="R116" s="1120"/>
      <c r="S116" s="537"/>
      <c r="T116" s="1454"/>
      <c r="U116" s="1454"/>
      <c r="V116" s="538"/>
      <c r="W116" s="1123"/>
      <c r="X116" s="534"/>
    </row>
    <row r="117" spans="2:24" ht="12.6" customHeight="1">
      <c r="B117" s="1455"/>
      <c r="C117" s="1348"/>
      <c r="D117" s="1458"/>
      <c r="E117" s="1477"/>
      <c r="F117" s="872" t="s">
        <v>335</v>
      </c>
      <c r="G117" s="1160"/>
      <c r="H117" s="1122" t="s">
        <v>2310</v>
      </c>
      <c r="I117" s="1161">
        <v>0.14499999999999999</v>
      </c>
      <c r="J117" s="1122" t="s">
        <v>2311</v>
      </c>
      <c r="K117" s="828">
        <f t="shared" si="3"/>
        <v>0</v>
      </c>
      <c r="L117" s="3" t="str">
        <f t="shared" si="4"/>
        <v>(ｶ)</v>
      </c>
      <c r="N117" s="225" t="s">
        <v>2362</v>
      </c>
      <c r="O117" s="1126"/>
      <c r="P117" s="536"/>
      <c r="Q117" s="1120"/>
      <c r="R117" s="1120"/>
      <c r="S117" s="537"/>
      <c r="T117" s="1120"/>
      <c r="U117" s="1120"/>
      <c r="V117" s="538"/>
      <c r="W117" s="1123"/>
      <c r="X117" s="534"/>
    </row>
    <row r="118" spans="2:24" ht="12.6" customHeight="1">
      <c r="B118" s="1455">
        <v>2</v>
      </c>
      <c r="C118" s="1348" t="s">
        <v>127</v>
      </c>
      <c r="D118" s="1458" t="s">
        <v>312</v>
      </c>
      <c r="E118" s="1477" t="s">
        <v>339</v>
      </c>
      <c r="F118" s="872" t="s">
        <v>336</v>
      </c>
      <c r="G118" s="1160"/>
      <c r="H118" s="1122" t="s">
        <v>2310</v>
      </c>
      <c r="I118" s="1161">
        <v>0.23</v>
      </c>
      <c r="J118" s="827" t="s">
        <v>2311</v>
      </c>
      <c r="K118" s="828">
        <f t="shared" si="3"/>
        <v>0</v>
      </c>
      <c r="L118" s="3" t="str">
        <f t="shared" si="4"/>
        <v>(ｷ)</v>
      </c>
      <c r="N118" s="225" t="s">
        <v>2363</v>
      </c>
      <c r="O118" s="1126"/>
      <c r="P118" s="536"/>
      <c r="Q118" s="1459"/>
      <c r="R118" s="1459"/>
      <c r="S118" s="537"/>
      <c r="T118" s="1454"/>
      <c r="U118" s="1454"/>
      <c r="V118" s="556"/>
      <c r="W118" s="1120"/>
      <c r="X118" s="534"/>
    </row>
    <row r="119" spans="2:24" ht="12.6" customHeight="1">
      <c r="B119" s="1455"/>
      <c r="C119" s="1348"/>
      <c r="D119" s="1458"/>
      <c r="E119" s="1477"/>
      <c r="F119" s="872" t="s">
        <v>335</v>
      </c>
      <c r="G119" s="1160"/>
      <c r="H119" s="1122" t="s">
        <v>2310</v>
      </c>
      <c r="I119" s="1161">
        <v>0.115</v>
      </c>
      <c r="J119" s="1122" t="s">
        <v>2311</v>
      </c>
      <c r="K119" s="828">
        <f t="shared" si="3"/>
        <v>0</v>
      </c>
      <c r="L119" s="3" t="str">
        <f t="shared" si="4"/>
        <v>(ｸ)</v>
      </c>
      <c r="N119" s="225" t="s">
        <v>2364</v>
      </c>
      <c r="O119" s="1126"/>
      <c r="P119" s="536"/>
      <c r="Q119" s="1123"/>
      <c r="R119" s="1123"/>
      <c r="S119" s="537"/>
      <c r="T119" s="1120"/>
      <c r="U119" s="1120"/>
      <c r="V119" s="556"/>
      <c r="W119" s="1120"/>
      <c r="X119" s="534"/>
    </row>
    <row r="120" spans="2:24" ht="12.6" customHeight="1">
      <c r="B120" s="1455"/>
      <c r="C120" s="1348"/>
      <c r="D120" s="1458"/>
      <c r="E120" s="1477" t="s">
        <v>338</v>
      </c>
      <c r="F120" s="872" t="s">
        <v>336</v>
      </c>
      <c r="G120" s="1160"/>
      <c r="H120" s="1122" t="s">
        <v>2310</v>
      </c>
      <c r="I120" s="1161">
        <v>0.17299999999999999</v>
      </c>
      <c r="J120" s="827" t="s">
        <v>2311</v>
      </c>
      <c r="K120" s="828">
        <f t="shared" si="3"/>
        <v>0</v>
      </c>
      <c r="L120" s="3" t="str">
        <f t="shared" si="4"/>
        <v>(ｹ)</v>
      </c>
      <c r="N120" s="225" t="s">
        <v>2365</v>
      </c>
      <c r="O120" s="1126"/>
      <c r="P120" s="536"/>
      <c r="Q120" s="1120"/>
      <c r="R120" s="1120"/>
      <c r="S120" s="537"/>
      <c r="T120" s="1454"/>
      <c r="U120" s="1454"/>
      <c r="V120" s="538"/>
      <c r="W120" s="1123"/>
      <c r="X120" s="534"/>
    </row>
    <row r="121" spans="2:24" ht="12.6" customHeight="1">
      <c r="B121" s="1455"/>
      <c r="C121" s="1348"/>
      <c r="D121" s="1458"/>
      <c r="E121" s="1477"/>
      <c r="F121" s="872" t="s">
        <v>335</v>
      </c>
      <c r="G121" s="1160"/>
      <c r="H121" s="1122" t="s">
        <v>2310</v>
      </c>
      <c r="I121" s="1161">
        <v>8.5999999999999993E-2</v>
      </c>
      <c r="J121" s="1122" t="s">
        <v>2311</v>
      </c>
      <c r="K121" s="828">
        <f t="shared" si="3"/>
        <v>0</v>
      </c>
      <c r="L121" s="3" t="str">
        <f t="shared" si="4"/>
        <v>(ｺ)</v>
      </c>
      <c r="N121" s="225" t="s">
        <v>2366</v>
      </c>
      <c r="O121" s="1126"/>
      <c r="P121" s="536"/>
      <c r="Q121" s="1120"/>
      <c r="R121" s="1120"/>
      <c r="S121" s="537"/>
      <c r="T121" s="1120"/>
      <c r="U121" s="1120"/>
      <c r="V121" s="538"/>
      <c r="W121" s="1123"/>
      <c r="X121" s="534"/>
    </row>
    <row r="122" spans="2:24" ht="12.6" customHeight="1">
      <c r="B122" s="1455"/>
      <c r="C122" s="1348"/>
      <c r="D122" s="1458"/>
      <c r="E122" s="1477" t="s">
        <v>337</v>
      </c>
      <c r="F122" s="872" t="s">
        <v>336</v>
      </c>
      <c r="G122" s="1160"/>
      <c r="H122" s="1122" t="s">
        <v>2310</v>
      </c>
      <c r="I122" s="1161">
        <v>0.129</v>
      </c>
      <c r="J122" s="827" t="s">
        <v>2311</v>
      </c>
      <c r="K122" s="828">
        <f t="shared" si="3"/>
        <v>0</v>
      </c>
      <c r="L122" s="3" t="str">
        <f t="shared" si="4"/>
        <v>(ｻ)</v>
      </c>
      <c r="N122" s="225" t="s">
        <v>2367</v>
      </c>
      <c r="O122" s="1126"/>
      <c r="P122" s="536"/>
      <c r="Q122" s="1120"/>
      <c r="R122" s="1120"/>
      <c r="S122" s="537"/>
      <c r="T122" s="1454"/>
      <c r="U122" s="1454"/>
      <c r="V122" s="538"/>
      <c r="W122" s="1123"/>
      <c r="X122" s="534"/>
    </row>
    <row r="123" spans="2:24" ht="12.6" customHeight="1">
      <c r="B123" s="1455"/>
      <c r="C123" s="1348"/>
      <c r="D123" s="1458"/>
      <c r="E123" s="1477"/>
      <c r="F123" s="872" t="s">
        <v>335</v>
      </c>
      <c r="G123" s="1160"/>
      <c r="H123" s="1122" t="s">
        <v>2310</v>
      </c>
      <c r="I123" s="1161">
        <v>0.129</v>
      </c>
      <c r="J123" s="1122" t="s">
        <v>2311</v>
      </c>
      <c r="K123" s="828">
        <f t="shared" si="3"/>
        <v>0</v>
      </c>
      <c r="L123" s="3" t="str">
        <f t="shared" si="4"/>
        <v>(ｼ)</v>
      </c>
      <c r="N123" s="225" t="s">
        <v>2368</v>
      </c>
      <c r="O123" s="1126"/>
      <c r="P123" s="536"/>
      <c r="Q123" s="1120"/>
      <c r="R123" s="1120"/>
      <c r="S123" s="537"/>
      <c r="T123" s="1120"/>
      <c r="U123" s="1120"/>
      <c r="V123" s="538"/>
      <c r="W123" s="1123"/>
      <c r="X123" s="534"/>
    </row>
    <row r="124" spans="2:24" ht="12.6" customHeight="1">
      <c r="B124" s="1460">
        <v>3</v>
      </c>
      <c r="C124" s="1450" t="s">
        <v>1409</v>
      </c>
      <c r="D124" s="1463" t="s">
        <v>312</v>
      </c>
      <c r="E124" s="1470" t="s">
        <v>339</v>
      </c>
      <c r="F124" s="872" t="s">
        <v>336</v>
      </c>
      <c r="G124" s="1160"/>
      <c r="H124" s="1122" t="s">
        <v>2310</v>
      </c>
      <c r="I124" s="1161">
        <v>0.25600000000000001</v>
      </c>
      <c r="J124" s="827" t="s">
        <v>2311</v>
      </c>
      <c r="K124" s="828">
        <f t="shared" si="3"/>
        <v>0</v>
      </c>
      <c r="L124" s="3" t="str">
        <f t="shared" si="4"/>
        <v>(ｽ)</v>
      </c>
      <c r="N124" s="225" t="s">
        <v>2369</v>
      </c>
      <c r="O124" s="1126"/>
      <c r="P124" s="536"/>
      <c r="Q124" s="1459"/>
      <c r="R124" s="1459"/>
      <c r="S124" s="537"/>
      <c r="T124" s="1454"/>
      <c r="U124" s="1454"/>
      <c r="V124" s="556"/>
      <c r="W124" s="1120"/>
      <c r="X124" s="534"/>
    </row>
    <row r="125" spans="2:24" ht="12.6" customHeight="1">
      <c r="B125" s="1461"/>
      <c r="C125" s="1462"/>
      <c r="D125" s="1402"/>
      <c r="E125" s="1471"/>
      <c r="F125" s="872" t="s">
        <v>335</v>
      </c>
      <c r="G125" s="1160"/>
      <c r="H125" s="1122" t="s">
        <v>2310</v>
      </c>
      <c r="I125" s="1161">
        <v>0.128</v>
      </c>
      <c r="J125" s="1122" t="s">
        <v>2311</v>
      </c>
      <c r="K125" s="828">
        <f t="shared" si="3"/>
        <v>0</v>
      </c>
      <c r="L125" s="3" t="str">
        <f t="shared" si="4"/>
        <v>(ｾ)</v>
      </c>
      <c r="N125" s="225" t="s">
        <v>2370</v>
      </c>
      <c r="O125" s="1126"/>
      <c r="P125" s="536"/>
      <c r="Q125" s="1123"/>
      <c r="R125" s="1123"/>
      <c r="S125" s="537"/>
      <c r="T125" s="1120"/>
      <c r="U125" s="1120"/>
      <c r="V125" s="556"/>
      <c r="W125" s="1120"/>
      <c r="X125" s="534"/>
    </row>
    <row r="126" spans="2:24" ht="12.6" customHeight="1">
      <c r="B126" s="1461"/>
      <c r="C126" s="1462"/>
      <c r="D126" s="1402"/>
      <c r="E126" s="1470" t="s">
        <v>338</v>
      </c>
      <c r="F126" s="872" t="s">
        <v>336</v>
      </c>
      <c r="G126" s="1160"/>
      <c r="H126" s="1122" t="s">
        <v>2310</v>
      </c>
      <c r="I126" s="1161">
        <v>0.192</v>
      </c>
      <c r="J126" s="827" t="s">
        <v>2311</v>
      </c>
      <c r="K126" s="828">
        <f t="shared" si="3"/>
        <v>0</v>
      </c>
      <c r="L126" s="3" t="str">
        <f t="shared" si="4"/>
        <v>(ｿ)</v>
      </c>
      <c r="N126" s="225" t="s">
        <v>2371</v>
      </c>
      <c r="O126" s="1126"/>
      <c r="P126" s="536"/>
      <c r="Q126" s="1120"/>
      <c r="R126" s="1120"/>
      <c r="S126" s="537"/>
      <c r="T126" s="1454"/>
      <c r="U126" s="1454"/>
      <c r="V126" s="538"/>
      <c r="W126" s="1123"/>
      <c r="X126" s="534"/>
    </row>
    <row r="127" spans="2:24" ht="12.6" customHeight="1">
      <c r="B127" s="1461"/>
      <c r="C127" s="1462"/>
      <c r="D127" s="1402"/>
      <c r="E127" s="1471"/>
      <c r="F127" s="872" t="s">
        <v>335</v>
      </c>
      <c r="G127" s="1160"/>
      <c r="H127" s="1122" t="s">
        <v>2310</v>
      </c>
      <c r="I127" s="1161">
        <v>9.6000000000000002E-2</v>
      </c>
      <c r="J127" s="1122" t="s">
        <v>2311</v>
      </c>
      <c r="K127" s="828">
        <f t="shared" si="3"/>
        <v>0</v>
      </c>
      <c r="L127" s="3" t="str">
        <f t="shared" si="4"/>
        <v>(ﾀ)</v>
      </c>
      <c r="N127" s="225" t="s">
        <v>2372</v>
      </c>
      <c r="O127" s="1126"/>
      <c r="P127" s="536"/>
      <c r="Q127" s="1120"/>
      <c r="R127" s="1120"/>
      <c r="S127" s="537"/>
      <c r="T127" s="1120"/>
      <c r="U127" s="1120"/>
      <c r="V127" s="538"/>
      <c r="W127" s="1123"/>
      <c r="X127" s="534"/>
    </row>
    <row r="128" spans="2:24" ht="12.6" customHeight="1">
      <c r="B128" s="1461"/>
      <c r="C128" s="1462"/>
      <c r="D128" s="1402"/>
      <c r="E128" s="1470" t="s">
        <v>337</v>
      </c>
      <c r="F128" s="872" t="s">
        <v>336</v>
      </c>
      <c r="G128" s="1160"/>
      <c r="H128" s="1122" t="s">
        <v>2310</v>
      </c>
      <c r="I128" s="1161">
        <v>0.14399999999999999</v>
      </c>
      <c r="J128" s="827" t="s">
        <v>2311</v>
      </c>
      <c r="K128" s="828">
        <f t="shared" si="3"/>
        <v>0</v>
      </c>
      <c r="L128" s="3" t="str">
        <f t="shared" si="4"/>
        <v>(ﾁ)</v>
      </c>
      <c r="N128" s="225" t="s">
        <v>2373</v>
      </c>
      <c r="O128" s="1126"/>
      <c r="P128" s="536"/>
      <c r="Q128" s="1120"/>
      <c r="R128" s="1120"/>
      <c r="S128" s="537"/>
      <c r="T128" s="1454"/>
      <c r="U128" s="1454"/>
      <c r="V128" s="538"/>
      <c r="W128" s="1123"/>
      <c r="X128" s="534"/>
    </row>
    <row r="129" spans="2:24" ht="12.6" customHeight="1">
      <c r="B129" s="1461"/>
      <c r="C129" s="1462"/>
      <c r="D129" s="1403"/>
      <c r="E129" s="1471"/>
      <c r="F129" s="872" t="s">
        <v>335</v>
      </c>
      <c r="G129" s="1160"/>
      <c r="H129" s="1122" t="s">
        <v>2310</v>
      </c>
      <c r="I129" s="1161">
        <v>0.14399999999999999</v>
      </c>
      <c r="J129" s="1122" t="s">
        <v>2311</v>
      </c>
      <c r="K129" s="828">
        <f t="shared" si="3"/>
        <v>0</v>
      </c>
      <c r="L129" s="3" t="str">
        <f t="shared" si="4"/>
        <v>(ﾂ)</v>
      </c>
      <c r="N129" s="225" t="s">
        <v>2374</v>
      </c>
      <c r="O129" s="1126"/>
      <c r="P129" s="536"/>
      <c r="Q129" s="1120"/>
      <c r="R129" s="1120"/>
      <c r="S129" s="537"/>
      <c r="T129" s="1120"/>
      <c r="U129" s="1120"/>
      <c r="V129" s="538"/>
      <c r="W129" s="1123"/>
      <c r="X129" s="534"/>
    </row>
    <row r="130" spans="2:24" ht="12.6" customHeight="1">
      <c r="B130" s="1460">
        <v>4</v>
      </c>
      <c r="C130" s="1450" t="s">
        <v>1410</v>
      </c>
      <c r="D130" s="1463" t="s">
        <v>312</v>
      </c>
      <c r="E130" s="1470" t="s">
        <v>339</v>
      </c>
      <c r="F130" s="872" t="s">
        <v>336</v>
      </c>
      <c r="G130" s="1160"/>
      <c r="H130" s="1122" t="s">
        <v>2310</v>
      </c>
      <c r="I130" s="1161">
        <v>0.23200000000000001</v>
      </c>
      <c r="J130" s="827" t="s">
        <v>2311</v>
      </c>
      <c r="K130" s="828">
        <f t="shared" si="3"/>
        <v>0</v>
      </c>
      <c r="L130" s="3" t="str">
        <f t="shared" si="4"/>
        <v>(ﾃ)</v>
      </c>
      <c r="N130" s="225" t="s">
        <v>2375</v>
      </c>
      <c r="O130" s="1126"/>
      <c r="P130" s="536"/>
      <c r="Q130" s="1459"/>
      <c r="R130" s="1459"/>
      <c r="S130" s="537"/>
      <c r="T130" s="1454"/>
      <c r="U130" s="1454"/>
      <c r="V130" s="556"/>
      <c r="W130" s="1120"/>
      <c r="X130" s="534"/>
    </row>
    <row r="131" spans="2:24" ht="12.6" customHeight="1">
      <c r="B131" s="1461"/>
      <c r="C131" s="1462"/>
      <c r="D131" s="1402"/>
      <c r="E131" s="1471"/>
      <c r="F131" s="872" t="s">
        <v>335</v>
      </c>
      <c r="G131" s="1160"/>
      <c r="H131" s="1122" t="s">
        <v>2310</v>
      </c>
      <c r="I131" s="1161">
        <v>0.11600000000000001</v>
      </c>
      <c r="J131" s="1122" t="s">
        <v>2311</v>
      </c>
      <c r="K131" s="828">
        <f t="shared" si="3"/>
        <v>0</v>
      </c>
      <c r="L131" s="3" t="str">
        <f t="shared" si="4"/>
        <v>(ﾄ)</v>
      </c>
      <c r="N131" s="225" t="s">
        <v>2376</v>
      </c>
      <c r="O131" s="1126"/>
      <c r="P131" s="536"/>
      <c r="Q131" s="1123"/>
      <c r="R131" s="1123"/>
      <c r="S131" s="537"/>
      <c r="T131" s="1120"/>
      <c r="U131" s="1120"/>
      <c r="V131" s="556"/>
      <c r="W131" s="1120"/>
      <c r="X131" s="534"/>
    </row>
    <row r="132" spans="2:24" ht="12.6" customHeight="1">
      <c r="B132" s="1461"/>
      <c r="C132" s="1462"/>
      <c r="D132" s="1402"/>
      <c r="E132" s="1470" t="s">
        <v>338</v>
      </c>
      <c r="F132" s="872" t="s">
        <v>336</v>
      </c>
      <c r="G132" s="1160"/>
      <c r="H132" s="1122" t="s">
        <v>2310</v>
      </c>
      <c r="I132" s="1161">
        <v>0.17399999999999999</v>
      </c>
      <c r="J132" s="827" t="s">
        <v>2311</v>
      </c>
      <c r="K132" s="828">
        <f t="shared" si="3"/>
        <v>0</v>
      </c>
      <c r="L132" s="3" t="str">
        <f t="shared" si="4"/>
        <v>(ﾅ)</v>
      </c>
      <c r="N132" s="225" t="s">
        <v>2377</v>
      </c>
      <c r="O132" s="1126"/>
      <c r="P132" s="536"/>
      <c r="Q132" s="1120"/>
      <c r="R132" s="1120"/>
      <c r="S132" s="537"/>
      <c r="T132" s="1454"/>
      <c r="U132" s="1454"/>
      <c r="V132" s="538"/>
      <c r="W132" s="1123"/>
      <c r="X132" s="534"/>
    </row>
    <row r="133" spans="2:24" ht="12.6" customHeight="1">
      <c r="B133" s="1461"/>
      <c r="C133" s="1462"/>
      <c r="D133" s="1402"/>
      <c r="E133" s="1471"/>
      <c r="F133" s="872" t="s">
        <v>335</v>
      </c>
      <c r="G133" s="1160"/>
      <c r="H133" s="1122" t="s">
        <v>2310</v>
      </c>
      <c r="I133" s="1161">
        <v>8.6999999999999994E-2</v>
      </c>
      <c r="J133" s="1122" t="s">
        <v>2311</v>
      </c>
      <c r="K133" s="828">
        <f t="shared" si="3"/>
        <v>0</v>
      </c>
      <c r="L133" s="3" t="str">
        <f t="shared" si="4"/>
        <v>(ﾆ)</v>
      </c>
      <c r="N133" s="225" t="s">
        <v>2378</v>
      </c>
      <c r="O133" s="1126"/>
      <c r="P133" s="536"/>
      <c r="Q133" s="1120"/>
      <c r="R133" s="1120"/>
      <c r="S133" s="537"/>
      <c r="T133" s="1120"/>
      <c r="U133" s="1120"/>
      <c r="V133" s="538"/>
      <c r="W133" s="1123"/>
      <c r="X133" s="534"/>
    </row>
    <row r="134" spans="2:24" ht="12.6" customHeight="1">
      <c r="B134" s="1461"/>
      <c r="C134" s="1462"/>
      <c r="D134" s="1402"/>
      <c r="E134" s="1470" t="s">
        <v>337</v>
      </c>
      <c r="F134" s="872" t="s">
        <v>336</v>
      </c>
      <c r="G134" s="1160"/>
      <c r="H134" s="1122" t="s">
        <v>2310</v>
      </c>
      <c r="I134" s="1161">
        <v>0.13</v>
      </c>
      <c r="J134" s="827" t="s">
        <v>2311</v>
      </c>
      <c r="K134" s="828">
        <f t="shared" si="3"/>
        <v>0</v>
      </c>
      <c r="L134" s="3" t="str">
        <f t="shared" si="4"/>
        <v>(ﾇ)</v>
      </c>
      <c r="N134" s="225" t="s">
        <v>2379</v>
      </c>
      <c r="O134" s="1126"/>
      <c r="P134" s="536"/>
      <c r="Q134" s="1120"/>
      <c r="R134" s="1120"/>
      <c r="S134" s="537"/>
      <c r="T134" s="1454"/>
      <c r="U134" s="1454"/>
      <c r="V134" s="538"/>
      <c r="W134" s="1123"/>
      <c r="X134" s="534"/>
    </row>
    <row r="135" spans="2:24" ht="12.6" customHeight="1">
      <c r="B135" s="1473"/>
      <c r="C135" s="1462"/>
      <c r="D135" s="1403"/>
      <c r="E135" s="1471"/>
      <c r="F135" s="872" t="s">
        <v>335</v>
      </c>
      <c r="G135" s="1160"/>
      <c r="H135" s="1122" t="s">
        <v>2310</v>
      </c>
      <c r="I135" s="1161">
        <v>0.13</v>
      </c>
      <c r="J135" s="1122" t="s">
        <v>2311</v>
      </c>
      <c r="K135" s="828">
        <f t="shared" si="3"/>
        <v>0</v>
      </c>
      <c r="L135" s="3" t="str">
        <f t="shared" si="4"/>
        <v>(ﾈ)</v>
      </c>
      <c r="N135" s="225" t="s">
        <v>2380</v>
      </c>
      <c r="O135" s="1126"/>
      <c r="P135" s="536"/>
      <c r="Q135" s="1120"/>
      <c r="R135" s="1120"/>
      <c r="S135" s="537"/>
      <c r="T135" s="1120"/>
      <c r="U135" s="1120"/>
      <c r="V135" s="538"/>
      <c r="W135" s="1123"/>
      <c r="X135" s="534"/>
    </row>
    <row r="136" spans="2:24" ht="12.6" customHeight="1">
      <c r="B136" s="1460">
        <v>5</v>
      </c>
      <c r="C136" s="1450" t="s">
        <v>1411</v>
      </c>
      <c r="D136" s="1463" t="s">
        <v>312</v>
      </c>
      <c r="E136" s="1470" t="s">
        <v>339</v>
      </c>
      <c r="F136" s="872" t="s">
        <v>336</v>
      </c>
      <c r="G136" s="1160"/>
      <c r="H136" s="1122" t="s">
        <v>2310</v>
      </c>
      <c r="I136" s="1161">
        <v>0.29299999999999998</v>
      </c>
      <c r="J136" s="827" t="s">
        <v>2311</v>
      </c>
      <c r="K136" s="828">
        <f t="shared" si="3"/>
        <v>0</v>
      </c>
      <c r="L136" s="3" t="str">
        <f t="shared" si="4"/>
        <v>(ﾉ)</v>
      </c>
      <c r="N136" s="225" t="s">
        <v>2381</v>
      </c>
      <c r="O136" s="1126"/>
      <c r="P136" s="536"/>
      <c r="Q136" s="1459"/>
      <c r="R136" s="1459"/>
      <c r="S136" s="537"/>
      <c r="T136" s="1454"/>
      <c r="U136" s="1454"/>
      <c r="V136" s="556"/>
      <c r="W136" s="1120"/>
      <c r="X136" s="534"/>
    </row>
    <row r="137" spans="2:24" ht="12.6" customHeight="1">
      <c r="B137" s="1474"/>
      <c r="C137" s="1475"/>
      <c r="D137" s="1402"/>
      <c r="E137" s="1471"/>
      <c r="F137" s="872" t="s">
        <v>335</v>
      </c>
      <c r="G137" s="1160"/>
      <c r="H137" s="1122" t="s">
        <v>2310</v>
      </c>
      <c r="I137" s="1161">
        <v>0.14599999999999999</v>
      </c>
      <c r="J137" s="1122" t="s">
        <v>2311</v>
      </c>
      <c r="K137" s="828">
        <f t="shared" si="3"/>
        <v>0</v>
      </c>
      <c r="L137" s="3" t="str">
        <f t="shared" si="4"/>
        <v>(ﾊ)</v>
      </c>
      <c r="N137" s="225" t="s">
        <v>2382</v>
      </c>
      <c r="O137" s="1126"/>
      <c r="P137" s="536"/>
      <c r="Q137" s="1123"/>
      <c r="R137" s="1123"/>
      <c r="S137" s="537"/>
      <c r="T137" s="1120"/>
      <c r="U137" s="1120"/>
      <c r="V137" s="556"/>
      <c r="W137" s="1120"/>
      <c r="X137" s="534"/>
    </row>
    <row r="138" spans="2:24" ht="12.6" customHeight="1">
      <c r="B138" s="1474"/>
      <c r="C138" s="1475"/>
      <c r="D138" s="1402"/>
      <c r="E138" s="1470" t="s">
        <v>338</v>
      </c>
      <c r="F138" s="872" t="s">
        <v>336</v>
      </c>
      <c r="G138" s="1160"/>
      <c r="H138" s="1122" t="s">
        <v>2310</v>
      </c>
      <c r="I138" s="1161">
        <v>0.22</v>
      </c>
      <c r="J138" s="827" t="s">
        <v>2311</v>
      </c>
      <c r="K138" s="828">
        <f t="shared" si="3"/>
        <v>0</v>
      </c>
      <c r="L138" s="3" t="str">
        <f t="shared" si="4"/>
        <v>(ﾋ)</v>
      </c>
      <c r="N138" s="225" t="s">
        <v>2383</v>
      </c>
      <c r="O138" s="1126"/>
      <c r="P138" s="536"/>
      <c r="Q138" s="1120"/>
      <c r="R138" s="1120"/>
      <c r="S138" s="537"/>
      <c r="T138" s="1454"/>
      <c r="U138" s="1454"/>
      <c r="V138" s="538"/>
      <c r="W138" s="1123"/>
      <c r="X138" s="534"/>
    </row>
    <row r="139" spans="2:24" ht="12.6" customHeight="1">
      <c r="B139" s="1474"/>
      <c r="C139" s="1475"/>
      <c r="D139" s="1402"/>
      <c r="E139" s="1471"/>
      <c r="F139" s="872" t="s">
        <v>335</v>
      </c>
      <c r="G139" s="1160"/>
      <c r="H139" s="1122" t="s">
        <v>2310</v>
      </c>
      <c r="I139" s="1161">
        <v>0.11</v>
      </c>
      <c r="J139" s="1122" t="s">
        <v>2311</v>
      </c>
      <c r="K139" s="828">
        <f t="shared" si="3"/>
        <v>0</v>
      </c>
      <c r="L139" s="3" t="str">
        <f t="shared" si="4"/>
        <v>(ﾌ)</v>
      </c>
      <c r="N139" s="225" t="s">
        <v>2384</v>
      </c>
      <c r="O139" s="1126"/>
      <c r="P139" s="536"/>
      <c r="Q139" s="1120"/>
      <c r="R139" s="1120"/>
      <c r="S139" s="537"/>
      <c r="T139" s="1120"/>
      <c r="U139" s="1120"/>
      <c r="V139" s="538"/>
      <c r="W139" s="1123"/>
      <c r="X139" s="534"/>
    </row>
    <row r="140" spans="2:24" ht="12.6" customHeight="1">
      <c r="B140" s="1474"/>
      <c r="C140" s="1475"/>
      <c r="D140" s="1402"/>
      <c r="E140" s="1470" t="s">
        <v>337</v>
      </c>
      <c r="F140" s="872" t="s">
        <v>336</v>
      </c>
      <c r="G140" s="1160"/>
      <c r="H140" s="1122" t="s">
        <v>2310</v>
      </c>
      <c r="I140" s="1161">
        <v>0.16500000000000001</v>
      </c>
      <c r="J140" s="827" t="s">
        <v>2311</v>
      </c>
      <c r="K140" s="828">
        <f t="shared" si="3"/>
        <v>0</v>
      </c>
      <c r="L140" s="3" t="str">
        <f t="shared" si="4"/>
        <v>(ﾍ)</v>
      </c>
      <c r="N140" s="225" t="s">
        <v>2385</v>
      </c>
      <c r="O140" s="1126"/>
      <c r="P140" s="536"/>
      <c r="Q140" s="1120"/>
      <c r="R140" s="1120"/>
      <c r="S140" s="537"/>
      <c r="T140" s="1454"/>
      <c r="U140" s="1454"/>
      <c r="V140" s="538"/>
      <c r="W140" s="1123"/>
      <c r="X140" s="534"/>
    </row>
    <row r="141" spans="2:24" ht="12.6" customHeight="1">
      <c r="B141" s="1474"/>
      <c r="C141" s="1475"/>
      <c r="D141" s="1402"/>
      <c r="E141" s="1471"/>
      <c r="F141" s="872" t="s">
        <v>335</v>
      </c>
      <c r="G141" s="1160"/>
      <c r="H141" s="1122" t="s">
        <v>2310</v>
      </c>
      <c r="I141" s="1161">
        <v>0.16500000000000001</v>
      </c>
      <c r="J141" s="1122" t="s">
        <v>2311</v>
      </c>
      <c r="K141" s="828">
        <f t="shared" si="3"/>
        <v>0</v>
      </c>
      <c r="L141" s="3" t="str">
        <f t="shared" si="4"/>
        <v>(ﾎ)</v>
      </c>
      <c r="N141" s="225" t="s">
        <v>2386</v>
      </c>
      <c r="O141" s="1126"/>
      <c r="P141" s="536"/>
      <c r="Q141" s="1120"/>
      <c r="R141" s="1120"/>
      <c r="S141" s="537"/>
      <c r="T141" s="1120"/>
      <c r="U141" s="1120"/>
      <c r="V141" s="538"/>
      <c r="W141" s="1123"/>
      <c r="X141" s="534"/>
    </row>
    <row r="142" spans="2:24" ht="12.6" customHeight="1">
      <c r="B142" s="1460">
        <v>6</v>
      </c>
      <c r="C142" s="1450" t="s">
        <v>1412</v>
      </c>
      <c r="D142" s="1463" t="s">
        <v>312</v>
      </c>
      <c r="E142" s="1470" t="s">
        <v>339</v>
      </c>
      <c r="F142" s="872" t="s">
        <v>336</v>
      </c>
      <c r="G142" s="1160"/>
      <c r="H142" s="1122" t="s">
        <v>2310</v>
      </c>
      <c r="I142" s="1161">
        <v>0.24399999999999999</v>
      </c>
      <c r="J142" s="827" t="s">
        <v>2311</v>
      </c>
      <c r="K142" s="828">
        <f t="shared" si="3"/>
        <v>0</v>
      </c>
      <c r="L142" s="3" t="str">
        <f t="shared" si="4"/>
        <v>(ﾏ)</v>
      </c>
      <c r="N142" s="225" t="s">
        <v>2387</v>
      </c>
      <c r="O142" s="1126"/>
      <c r="P142" s="536"/>
      <c r="Q142" s="1459"/>
      <c r="R142" s="1459"/>
      <c r="S142" s="537"/>
      <c r="T142" s="1454"/>
      <c r="U142" s="1454"/>
      <c r="V142" s="556"/>
      <c r="W142" s="1120"/>
      <c r="X142" s="534"/>
    </row>
    <row r="143" spans="2:24" ht="12.6" customHeight="1">
      <c r="B143" s="1461"/>
      <c r="C143" s="1466"/>
      <c r="D143" s="1402"/>
      <c r="E143" s="1471"/>
      <c r="F143" s="872" t="s">
        <v>335</v>
      </c>
      <c r="G143" s="1160"/>
      <c r="H143" s="1122" t="s">
        <v>2310</v>
      </c>
      <c r="I143" s="1161">
        <v>0.122</v>
      </c>
      <c r="J143" s="1122" t="s">
        <v>2311</v>
      </c>
      <c r="K143" s="828">
        <f t="shared" si="3"/>
        <v>0</v>
      </c>
      <c r="L143" s="3" t="str">
        <f t="shared" si="4"/>
        <v>(ﾐ)</v>
      </c>
      <c r="N143" s="225" t="s">
        <v>2388</v>
      </c>
      <c r="O143" s="1126"/>
      <c r="P143" s="536"/>
      <c r="Q143" s="1123"/>
      <c r="R143" s="1123"/>
      <c r="S143" s="537"/>
      <c r="T143" s="1120"/>
      <c r="U143" s="1120"/>
      <c r="V143" s="556"/>
      <c r="W143" s="1120"/>
      <c r="X143" s="534"/>
    </row>
    <row r="144" spans="2:24" ht="12.6" customHeight="1">
      <c r="B144" s="1461"/>
      <c r="C144" s="1466"/>
      <c r="D144" s="1402"/>
      <c r="E144" s="1470" t="s">
        <v>338</v>
      </c>
      <c r="F144" s="872" t="s">
        <v>336</v>
      </c>
      <c r="G144" s="1160"/>
      <c r="H144" s="1122" t="s">
        <v>2310</v>
      </c>
      <c r="I144" s="1161">
        <v>0.183</v>
      </c>
      <c r="J144" s="827" t="s">
        <v>2311</v>
      </c>
      <c r="K144" s="828">
        <f t="shared" si="3"/>
        <v>0</v>
      </c>
      <c r="L144" s="3" t="str">
        <f t="shared" si="4"/>
        <v>(ﾑ)</v>
      </c>
      <c r="N144" s="225" t="s">
        <v>2389</v>
      </c>
      <c r="O144" s="1126"/>
      <c r="P144" s="536"/>
      <c r="Q144" s="1120"/>
      <c r="R144" s="1120"/>
      <c r="S144" s="537"/>
      <c r="T144" s="1454"/>
      <c r="U144" s="1454"/>
      <c r="V144" s="538"/>
      <c r="W144" s="1123"/>
      <c r="X144" s="534"/>
    </row>
    <row r="145" spans="2:24" ht="12.6" customHeight="1">
      <c r="B145" s="1461"/>
      <c r="C145" s="1466"/>
      <c r="D145" s="1402"/>
      <c r="E145" s="1471"/>
      <c r="F145" s="872" t="s">
        <v>335</v>
      </c>
      <c r="G145" s="1160"/>
      <c r="H145" s="1122" t="s">
        <v>2310</v>
      </c>
      <c r="I145" s="1161">
        <v>9.1999999999999998E-2</v>
      </c>
      <c r="J145" s="1122" t="s">
        <v>2311</v>
      </c>
      <c r="K145" s="828">
        <f t="shared" si="3"/>
        <v>0</v>
      </c>
      <c r="L145" s="3" t="str">
        <f t="shared" si="4"/>
        <v>(ﾒ)</v>
      </c>
      <c r="N145" s="225" t="s">
        <v>2390</v>
      </c>
      <c r="O145" s="1126"/>
      <c r="P145" s="536"/>
      <c r="Q145" s="1120"/>
      <c r="R145" s="1120"/>
      <c r="S145" s="537"/>
      <c r="T145" s="1120"/>
      <c r="U145" s="1120"/>
      <c r="V145" s="538"/>
      <c r="W145" s="1123"/>
      <c r="X145" s="534"/>
    </row>
    <row r="146" spans="2:24" ht="12.6" customHeight="1">
      <c r="B146" s="1461"/>
      <c r="C146" s="1466"/>
      <c r="D146" s="1402"/>
      <c r="E146" s="1470" t="s">
        <v>337</v>
      </c>
      <c r="F146" s="872" t="s">
        <v>336</v>
      </c>
      <c r="G146" s="1160"/>
      <c r="H146" s="1122" t="s">
        <v>2310</v>
      </c>
      <c r="I146" s="1161">
        <v>0.13700000000000001</v>
      </c>
      <c r="J146" s="827" t="s">
        <v>2311</v>
      </c>
      <c r="K146" s="828">
        <f t="shared" si="3"/>
        <v>0</v>
      </c>
      <c r="L146" s="3" t="str">
        <f t="shared" si="4"/>
        <v>(ﾓ)</v>
      </c>
      <c r="N146" s="225" t="s">
        <v>2391</v>
      </c>
      <c r="O146" s="1126"/>
      <c r="P146" s="536"/>
      <c r="Q146" s="1120"/>
      <c r="R146" s="1120"/>
      <c r="S146" s="537"/>
      <c r="T146" s="1454"/>
      <c r="U146" s="1454"/>
      <c r="V146" s="538"/>
      <c r="W146" s="1123"/>
      <c r="X146" s="534"/>
    </row>
    <row r="147" spans="2:24" ht="12.6" customHeight="1">
      <c r="B147" s="1461"/>
      <c r="C147" s="1466"/>
      <c r="D147" s="1402"/>
      <c r="E147" s="1471"/>
      <c r="F147" s="872" t="s">
        <v>335</v>
      </c>
      <c r="G147" s="1160"/>
      <c r="H147" s="1122" t="s">
        <v>2310</v>
      </c>
      <c r="I147" s="1161">
        <v>0.13700000000000001</v>
      </c>
      <c r="J147" s="1122" t="s">
        <v>2311</v>
      </c>
      <c r="K147" s="828">
        <f t="shared" si="3"/>
        <v>0</v>
      </c>
      <c r="L147" s="3" t="str">
        <f t="shared" si="4"/>
        <v>(ﾔ)</v>
      </c>
      <c r="N147" s="225" t="s">
        <v>2392</v>
      </c>
      <c r="O147" s="1126"/>
      <c r="P147" s="536"/>
      <c r="Q147" s="1120"/>
      <c r="R147" s="1120"/>
      <c r="S147" s="537"/>
      <c r="T147" s="1120"/>
      <c r="U147" s="1120"/>
      <c r="V147" s="538"/>
      <c r="W147" s="1123"/>
      <c r="X147" s="534"/>
    </row>
    <row r="148" spans="2:24" ht="12.6" customHeight="1">
      <c r="B148" s="1473"/>
      <c r="C148" s="1451"/>
      <c r="D148" s="1403"/>
      <c r="E148" s="1128" t="s">
        <v>340</v>
      </c>
      <c r="F148" s="872" t="s">
        <v>336</v>
      </c>
      <c r="G148" s="1160"/>
      <c r="H148" s="1122" t="s">
        <v>2310</v>
      </c>
      <c r="I148" s="1161">
        <v>0.61</v>
      </c>
      <c r="J148" s="827" t="s">
        <v>2311</v>
      </c>
      <c r="K148" s="828">
        <f t="shared" si="3"/>
        <v>0</v>
      </c>
      <c r="L148" s="3" t="str">
        <f t="shared" si="4"/>
        <v>(ﾕ)</v>
      </c>
      <c r="N148" s="225" t="s">
        <v>2393</v>
      </c>
      <c r="O148" s="1126"/>
      <c r="P148" s="536"/>
      <c r="Q148" s="1120"/>
      <c r="R148" s="1120"/>
      <c r="S148" s="537"/>
      <c r="T148" s="1454"/>
      <c r="U148" s="1454"/>
      <c r="V148" s="538"/>
      <c r="W148" s="1123"/>
      <c r="X148" s="534"/>
    </row>
    <row r="149" spans="2:24" ht="12.6" customHeight="1">
      <c r="B149" s="1460">
        <v>7</v>
      </c>
      <c r="C149" s="1450" t="s">
        <v>1413</v>
      </c>
      <c r="D149" s="1463" t="s">
        <v>312</v>
      </c>
      <c r="E149" s="1470" t="s">
        <v>339</v>
      </c>
      <c r="F149" s="872" t="s">
        <v>336</v>
      </c>
      <c r="G149" s="1160"/>
      <c r="H149" s="1122" t="s">
        <v>2394</v>
      </c>
      <c r="I149" s="1161">
        <v>0.307</v>
      </c>
      <c r="J149" s="827" t="s">
        <v>2395</v>
      </c>
      <c r="K149" s="828">
        <f t="shared" si="3"/>
        <v>0</v>
      </c>
      <c r="L149" s="3" t="str">
        <f t="shared" si="4"/>
        <v>(ﾖ)</v>
      </c>
      <c r="M149" s="557"/>
      <c r="N149" s="225" t="s">
        <v>2396</v>
      </c>
      <c r="O149" s="1126"/>
      <c r="P149" s="536"/>
      <c r="Q149" s="1459"/>
      <c r="R149" s="1459"/>
      <c r="S149" s="537"/>
      <c r="T149" s="1454"/>
      <c r="U149" s="1454"/>
      <c r="V149" s="556"/>
      <c r="W149" s="1120"/>
      <c r="X149" s="534"/>
    </row>
    <row r="150" spans="2:24" ht="12.6" customHeight="1">
      <c r="B150" s="1461"/>
      <c r="C150" s="1462"/>
      <c r="D150" s="1402"/>
      <c r="E150" s="1471"/>
      <c r="F150" s="872" t="s">
        <v>335</v>
      </c>
      <c r="G150" s="1160"/>
      <c r="H150" s="1122" t="s">
        <v>2394</v>
      </c>
      <c r="I150" s="1161">
        <v>0.153</v>
      </c>
      <c r="J150" s="1122" t="s">
        <v>2395</v>
      </c>
      <c r="K150" s="828">
        <f t="shared" si="3"/>
        <v>0</v>
      </c>
      <c r="L150" s="3" t="str">
        <f t="shared" si="4"/>
        <v>(ﾗ)</v>
      </c>
      <c r="M150" s="557"/>
      <c r="N150" s="225" t="s">
        <v>2397</v>
      </c>
      <c r="O150" s="1126"/>
      <c r="P150" s="536"/>
      <c r="Q150" s="1123"/>
      <c r="R150" s="1123"/>
      <c r="S150" s="537"/>
      <c r="T150" s="1120"/>
      <c r="U150" s="1120"/>
      <c r="V150" s="556"/>
      <c r="W150" s="1120"/>
      <c r="X150" s="534"/>
    </row>
    <row r="151" spans="2:24" ht="12.6" customHeight="1">
      <c r="B151" s="1461"/>
      <c r="C151" s="1462"/>
      <c r="D151" s="1402"/>
      <c r="E151" s="1470" t="s">
        <v>338</v>
      </c>
      <c r="F151" s="872" t="s">
        <v>336</v>
      </c>
      <c r="G151" s="1160"/>
      <c r="H151" s="1122" t="s">
        <v>2394</v>
      </c>
      <c r="I151" s="1161">
        <v>0.23</v>
      </c>
      <c r="J151" s="827" t="s">
        <v>2395</v>
      </c>
      <c r="K151" s="828">
        <f t="shared" si="3"/>
        <v>0</v>
      </c>
      <c r="L151" s="3" t="str">
        <f t="shared" si="4"/>
        <v>(ﾘ)</v>
      </c>
      <c r="M151" s="557"/>
      <c r="N151" s="225" t="s">
        <v>2398</v>
      </c>
      <c r="O151" s="1126"/>
      <c r="P151" s="536"/>
      <c r="Q151" s="1120"/>
      <c r="R151" s="1120"/>
      <c r="S151" s="537"/>
      <c r="T151" s="1454"/>
      <c r="U151" s="1454"/>
      <c r="V151" s="538"/>
      <c r="W151" s="1123"/>
      <c r="X151" s="534"/>
    </row>
    <row r="152" spans="2:24" ht="12.6" customHeight="1">
      <c r="B152" s="1461"/>
      <c r="C152" s="1462"/>
      <c r="D152" s="1402"/>
      <c r="E152" s="1471"/>
      <c r="F152" s="872" t="s">
        <v>335</v>
      </c>
      <c r="G152" s="1160"/>
      <c r="H152" s="1122" t="s">
        <v>2394</v>
      </c>
      <c r="I152" s="1161">
        <v>0.115</v>
      </c>
      <c r="J152" s="1122" t="s">
        <v>2395</v>
      </c>
      <c r="K152" s="828">
        <f t="shared" si="3"/>
        <v>0</v>
      </c>
      <c r="L152" s="3" t="str">
        <f t="shared" si="4"/>
        <v>(ﾙ)</v>
      </c>
      <c r="M152" s="557"/>
      <c r="N152" s="225" t="s">
        <v>2399</v>
      </c>
      <c r="O152" s="1126"/>
      <c r="P152" s="536"/>
      <c r="Q152" s="1120"/>
      <c r="R152" s="1120"/>
      <c r="S152" s="537"/>
      <c r="T152" s="1120"/>
      <c r="U152" s="1120"/>
      <c r="V152" s="538"/>
      <c r="W152" s="1123"/>
      <c r="X152" s="534"/>
    </row>
    <row r="153" spans="2:24" ht="12.6" customHeight="1">
      <c r="B153" s="1461"/>
      <c r="C153" s="1462"/>
      <c r="D153" s="1402"/>
      <c r="E153" s="1470" t="s">
        <v>337</v>
      </c>
      <c r="F153" s="872" t="s">
        <v>336</v>
      </c>
      <c r="G153" s="1160"/>
      <c r="H153" s="1122" t="s">
        <v>2310</v>
      </c>
      <c r="I153" s="1161">
        <v>0.17199999999999999</v>
      </c>
      <c r="J153" s="827" t="s">
        <v>2311</v>
      </c>
      <c r="K153" s="828">
        <f t="shared" si="3"/>
        <v>0</v>
      </c>
      <c r="L153" s="3" t="str">
        <f t="shared" si="4"/>
        <v>(ﾚ)</v>
      </c>
      <c r="M153" s="557"/>
      <c r="N153" s="225" t="s">
        <v>2400</v>
      </c>
      <c r="O153" s="1126"/>
      <c r="P153" s="536"/>
      <c r="Q153" s="1120"/>
      <c r="R153" s="1120"/>
      <c r="S153" s="537"/>
      <c r="T153" s="1454"/>
      <c r="U153" s="1454"/>
      <c r="V153" s="538"/>
      <c r="W153" s="1123"/>
      <c r="X153" s="534"/>
    </row>
    <row r="154" spans="2:24" ht="12.6" customHeight="1">
      <c r="B154" s="1461"/>
      <c r="C154" s="1462"/>
      <c r="D154" s="1402"/>
      <c r="E154" s="1471"/>
      <c r="F154" s="872" t="s">
        <v>335</v>
      </c>
      <c r="G154" s="1160"/>
      <c r="H154" s="1122" t="s">
        <v>2310</v>
      </c>
      <c r="I154" s="1161">
        <v>0.17199999999999999</v>
      </c>
      <c r="J154" s="1122" t="s">
        <v>2311</v>
      </c>
      <c r="K154" s="828">
        <f t="shared" si="3"/>
        <v>0</v>
      </c>
      <c r="L154" s="3" t="str">
        <f t="shared" si="4"/>
        <v>(ﾛ)</v>
      </c>
      <c r="N154" s="225" t="s">
        <v>2401</v>
      </c>
      <c r="O154" s="1126"/>
      <c r="P154" s="536"/>
      <c r="Q154" s="1120"/>
      <c r="R154" s="1120"/>
      <c r="S154" s="537"/>
      <c r="T154" s="1120"/>
      <c r="U154" s="1120"/>
      <c r="V154" s="538"/>
      <c r="W154" s="1123"/>
      <c r="X154" s="534"/>
    </row>
    <row r="155" spans="2:24" ht="12.6" customHeight="1">
      <c r="B155" s="1460">
        <v>8</v>
      </c>
      <c r="C155" s="1450" t="s">
        <v>1414</v>
      </c>
      <c r="D155" s="1463" t="s">
        <v>312</v>
      </c>
      <c r="E155" s="1470" t="s">
        <v>339</v>
      </c>
      <c r="F155" s="872" t="s">
        <v>336</v>
      </c>
      <c r="G155" s="1160"/>
      <c r="H155" s="1122" t="s">
        <v>2310</v>
      </c>
      <c r="I155" s="1161">
        <v>0.25800000000000001</v>
      </c>
      <c r="J155" s="827" t="s">
        <v>2311</v>
      </c>
      <c r="K155" s="828">
        <f t="shared" si="3"/>
        <v>0</v>
      </c>
      <c r="L155" s="3" t="str">
        <f t="shared" si="4"/>
        <v>(ﾜ)</v>
      </c>
      <c r="M155" s="557"/>
      <c r="N155" s="225" t="s">
        <v>2402</v>
      </c>
      <c r="O155" s="1126"/>
      <c r="P155" s="536"/>
      <c r="Q155" s="1459"/>
      <c r="R155" s="1459"/>
      <c r="S155" s="537"/>
      <c r="T155" s="1454"/>
      <c r="U155" s="1454"/>
      <c r="V155" s="556"/>
      <c r="W155" s="1120"/>
      <c r="X155" s="534"/>
    </row>
    <row r="156" spans="2:24" ht="12.6" customHeight="1">
      <c r="B156" s="1461"/>
      <c r="C156" s="1462"/>
      <c r="D156" s="1402"/>
      <c r="E156" s="1471"/>
      <c r="F156" s="872" t="s">
        <v>335</v>
      </c>
      <c r="G156" s="1160"/>
      <c r="H156" s="1122" t="s">
        <v>2310</v>
      </c>
      <c r="I156" s="1161">
        <v>0.129</v>
      </c>
      <c r="J156" s="1122" t="s">
        <v>2311</v>
      </c>
      <c r="K156" s="828">
        <f t="shared" si="3"/>
        <v>0</v>
      </c>
      <c r="L156" s="3" t="str">
        <f t="shared" si="4"/>
        <v>(ｦ)</v>
      </c>
      <c r="M156" s="557"/>
      <c r="N156" s="225" t="s">
        <v>2403</v>
      </c>
      <c r="O156" s="1126"/>
      <c r="P156" s="536"/>
      <c r="Q156" s="1123"/>
      <c r="R156" s="1123"/>
      <c r="S156" s="537"/>
      <c r="T156" s="1120"/>
      <c r="U156" s="1120"/>
      <c r="V156" s="556"/>
      <c r="W156" s="1120"/>
      <c r="X156" s="534"/>
    </row>
    <row r="157" spans="2:24" ht="12.6" customHeight="1">
      <c r="B157" s="1461"/>
      <c r="C157" s="1462"/>
      <c r="D157" s="1402"/>
      <c r="E157" s="1470" t="s">
        <v>338</v>
      </c>
      <c r="F157" s="872" t="s">
        <v>336</v>
      </c>
      <c r="G157" s="1160"/>
      <c r="H157" s="1122" t="s">
        <v>2310</v>
      </c>
      <c r="I157" s="1161">
        <v>0.19400000000000001</v>
      </c>
      <c r="J157" s="827" t="s">
        <v>2311</v>
      </c>
      <c r="K157" s="828">
        <f t="shared" si="3"/>
        <v>0</v>
      </c>
      <c r="L157" s="3" t="str">
        <f t="shared" si="4"/>
        <v>(ﾝ)</v>
      </c>
      <c r="M157" s="557"/>
      <c r="N157" s="225" t="s">
        <v>2404</v>
      </c>
      <c r="O157" s="1126"/>
      <c r="P157" s="536"/>
      <c r="Q157" s="1120"/>
      <c r="R157" s="1120"/>
      <c r="S157" s="537"/>
      <c r="T157" s="1454"/>
      <c r="U157" s="1454"/>
      <c r="V157" s="538"/>
      <c r="W157" s="1123"/>
      <c r="X157" s="534"/>
    </row>
    <row r="158" spans="2:24" ht="12.6" customHeight="1">
      <c r="B158" s="1461"/>
      <c r="C158" s="1462"/>
      <c r="D158" s="1402"/>
      <c r="E158" s="1471"/>
      <c r="F158" s="872" t="s">
        <v>335</v>
      </c>
      <c r="G158" s="1160"/>
      <c r="H158" s="1122" t="s">
        <v>2310</v>
      </c>
      <c r="I158" s="1161">
        <v>9.7000000000000003E-2</v>
      </c>
      <c r="J158" s="1122" t="s">
        <v>2311</v>
      </c>
      <c r="K158" s="828">
        <f t="shared" si="3"/>
        <v>0</v>
      </c>
      <c r="L158" s="3" t="str">
        <f t="shared" si="4"/>
        <v>(ｱｱ)</v>
      </c>
      <c r="M158" s="557"/>
      <c r="N158" s="225" t="s">
        <v>2405</v>
      </c>
      <c r="O158" s="225" t="s">
        <v>2405</v>
      </c>
      <c r="P158" s="536"/>
      <c r="Q158" s="1120"/>
      <c r="R158" s="1120"/>
      <c r="S158" s="537"/>
      <c r="T158" s="1120"/>
      <c r="U158" s="1120"/>
      <c r="V158" s="538"/>
      <c r="W158" s="1123"/>
      <c r="X158" s="534"/>
    </row>
    <row r="159" spans="2:24" ht="12.6" customHeight="1">
      <c r="B159" s="1461"/>
      <c r="C159" s="1462"/>
      <c r="D159" s="1402"/>
      <c r="E159" s="1470" t="s">
        <v>337</v>
      </c>
      <c r="F159" s="872" t="s">
        <v>336</v>
      </c>
      <c r="G159" s="1160"/>
      <c r="H159" s="1122" t="s">
        <v>2310</v>
      </c>
      <c r="I159" s="1161">
        <v>0.14499999999999999</v>
      </c>
      <c r="J159" s="827" t="s">
        <v>2311</v>
      </c>
      <c r="K159" s="828">
        <f t="shared" si="3"/>
        <v>0</v>
      </c>
      <c r="L159" s="3" t="str">
        <f t="shared" si="4"/>
        <v>(ｱｲ)</v>
      </c>
      <c r="M159" s="557"/>
      <c r="N159" s="225" t="s">
        <v>2405</v>
      </c>
      <c r="O159" s="225" t="s">
        <v>2406</v>
      </c>
      <c r="P159" s="536"/>
      <c r="Q159" s="1120"/>
      <c r="R159" s="1120"/>
      <c r="S159" s="537"/>
      <c r="T159" s="1454"/>
      <c r="U159" s="1454"/>
      <c r="V159" s="538"/>
      <c r="W159" s="1123"/>
      <c r="X159" s="534"/>
    </row>
    <row r="160" spans="2:24" ht="12.6" customHeight="1">
      <c r="B160" s="1461"/>
      <c r="C160" s="1462"/>
      <c r="D160" s="1403"/>
      <c r="E160" s="1471"/>
      <c r="F160" s="872" t="s">
        <v>335</v>
      </c>
      <c r="G160" s="1160"/>
      <c r="H160" s="1122" t="s">
        <v>2310</v>
      </c>
      <c r="I160" s="1161">
        <v>0.14499999999999999</v>
      </c>
      <c r="J160" s="1122" t="s">
        <v>2311</v>
      </c>
      <c r="K160" s="828">
        <f t="shared" si="3"/>
        <v>0</v>
      </c>
      <c r="L160" s="3" t="str">
        <f t="shared" si="4"/>
        <v>(ｱｳ)</v>
      </c>
      <c r="M160" s="558"/>
      <c r="N160" s="225" t="s">
        <v>2405</v>
      </c>
      <c r="O160" s="225" t="s">
        <v>2359</v>
      </c>
      <c r="P160" s="536"/>
      <c r="Q160" s="1120"/>
      <c r="R160" s="1120"/>
      <c r="S160" s="537"/>
      <c r="T160" s="1120"/>
      <c r="U160" s="1120"/>
      <c r="V160" s="538"/>
      <c r="W160" s="1123"/>
      <c r="X160" s="534"/>
    </row>
    <row r="161" spans="1:24" ht="12.6" customHeight="1">
      <c r="B161" s="1460">
        <v>9</v>
      </c>
      <c r="C161" s="1450" t="s">
        <v>1415</v>
      </c>
      <c r="D161" s="1463" t="s">
        <v>312</v>
      </c>
      <c r="E161" s="1470" t="s">
        <v>339</v>
      </c>
      <c r="F161" s="872" t="s">
        <v>336</v>
      </c>
      <c r="G161" s="1160"/>
      <c r="H161" s="1122" t="s">
        <v>2310</v>
      </c>
      <c r="I161" s="1161">
        <v>0.316</v>
      </c>
      <c r="J161" s="827" t="s">
        <v>2311</v>
      </c>
      <c r="K161" s="828">
        <f t="shared" si="3"/>
        <v>0</v>
      </c>
      <c r="L161" s="3" t="str">
        <f t="shared" si="4"/>
        <v>(ｱｴ)</v>
      </c>
      <c r="N161" s="225" t="s">
        <v>2405</v>
      </c>
      <c r="O161" s="225" t="s">
        <v>2360</v>
      </c>
      <c r="P161" s="536"/>
      <c r="Q161" s="1459"/>
      <c r="R161" s="1459"/>
      <c r="S161" s="537"/>
      <c r="T161" s="1454"/>
      <c r="U161" s="1454"/>
      <c r="V161" s="556"/>
      <c r="W161" s="1120"/>
      <c r="X161" s="534"/>
    </row>
    <row r="162" spans="1:24" ht="12.6" customHeight="1">
      <c r="B162" s="1461"/>
      <c r="C162" s="1462"/>
      <c r="D162" s="1402"/>
      <c r="E162" s="1471"/>
      <c r="F162" s="872" t="s">
        <v>335</v>
      </c>
      <c r="G162" s="1160"/>
      <c r="H162" s="1122" t="s">
        <v>2310</v>
      </c>
      <c r="I162" s="1161">
        <v>0.158</v>
      </c>
      <c r="J162" s="1122" t="s">
        <v>2311</v>
      </c>
      <c r="K162" s="828">
        <f t="shared" si="3"/>
        <v>0</v>
      </c>
      <c r="L162" s="3" t="str">
        <f t="shared" si="4"/>
        <v>(ｱｵ)</v>
      </c>
      <c r="N162" s="225" t="s">
        <v>2405</v>
      </c>
      <c r="O162" s="225" t="s">
        <v>2361</v>
      </c>
      <c r="P162" s="536"/>
      <c r="Q162" s="1123"/>
      <c r="R162" s="1123"/>
      <c r="S162" s="537"/>
      <c r="T162" s="1120"/>
      <c r="U162" s="1120"/>
      <c r="V162" s="556"/>
      <c r="W162" s="1120"/>
      <c r="X162" s="534"/>
    </row>
    <row r="163" spans="1:24" ht="12.6" customHeight="1">
      <c r="B163" s="1461"/>
      <c r="C163" s="1462"/>
      <c r="D163" s="1402"/>
      <c r="E163" s="1470" t="s">
        <v>338</v>
      </c>
      <c r="F163" s="872" t="s">
        <v>336</v>
      </c>
      <c r="G163" s="1160"/>
      <c r="H163" s="1122" t="s">
        <v>2310</v>
      </c>
      <c r="I163" s="1161">
        <v>0.23699999999999999</v>
      </c>
      <c r="J163" s="827" t="s">
        <v>2311</v>
      </c>
      <c r="K163" s="828">
        <f t="shared" si="3"/>
        <v>0</v>
      </c>
      <c r="L163" s="3" t="str">
        <f t="shared" si="4"/>
        <v>(ｱｶ)</v>
      </c>
      <c r="N163" s="225" t="s">
        <v>2407</v>
      </c>
      <c r="O163" s="225" t="s">
        <v>2408</v>
      </c>
      <c r="P163" s="536"/>
      <c r="Q163" s="1120"/>
      <c r="R163" s="1120"/>
      <c r="S163" s="537"/>
      <c r="T163" s="1454"/>
      <c r="U163" s="1454"/>
      <c r="V163" s="538"/>
      <c r="W163" s="1123"/>
      <c r="X163" s="534"/>
    </row>
    <row r="164" spans="1:24" ht="12.6" customHeight="1">
      <c r="B164" s="1461"/>
      <c r="C164" s="1462"/>
      <c r="D164" s="1402"/>
      <c r="E164" s="1471"/>
      <c r="F164" s="872" t="s">
        <v>335</v>
      </c>
      <c r="G164" s="1160"/>
      <c r="H164" s="1122" t="s">
        <v>2394</v>
      </c>
      <c r="I164" s="1161">
        <v>0.11899999999999999</v>
      </c>
      <c r="J164" s="1122" t="s">
        <v>2395</v>
      </c>
      <c r="K164" s="828">
        <f t="shared" si="3"/>
        <v>0</v>
      </c>
      <c r="L164" s="3" t="str">
        <f t="shared" si="4"/>
        <v>(ｱｷ)</v>
      </c>
      <c r="N164" s="225" t="s">
        <v>2405</v>
      </c>
      <c r="O164" s="225" t="s">
        <v>2363</v>
      </c>
      <c r="P164" s="536"/>
      <c r="Q164" s="1120"/>
      <c r="R164" s="1120"/>
      <c r="S164" s="537"/>
      <c r="T164" s="1120"/>
      <c r="U164" s="1120"/>
      <c r="V164" s="538"/>
      <c r="W164" s="1123"/>
      <c r="X164" s="534"/>
    </row>
    <row r="165" spans="1:24" ht="12.6" customHeight="1">
      <c r="B165" s="1461"/>
      <c r="C165" s="1462"/>
      <c r="D165" s="1402"/>
      <c r="E165" s="1470" t="s">
        <v>337</v>
      </c>
      <c r="F165" s="872" t="s">
        <v>336</v>
      </c>
      <c r="G165" s="1160"/>
      <c r="H165" s="1122" t="s">
        <v>2310</v>
      </c>
      <c r="I165" s="1161">
        <v>0.17799999999999999</v>
      </c>
      <c r="J165" s="827" t="s">
        <v>2311</v>
      </c>
      <c r="K165" s="828">
        <f t="shared" si="3"/>
        <v>0</v>
      </c>
      <c r="L165" s="3" t="str">
        <f t="shared" si="4"/>
        <v>(ｱｸ)</v>
      </c>
      <c r="N165" s="225" t="s">
        <v>2405</v>
      </c>
      <c r="O165" s="225" t="s">
        <v>2364</v>
      </c>
      <c r="P165" s="536"/>
      <c r="Q165" s="1120"/>
      <c r="R165" s="1120"/>
      <c r="S165" s="537"/>
      <c r="T165" s="1454"/>
      <c r="U165" s="1454"/>
      <c r="V165" s="538"/>
      <c r="W165" s="1123"/>
      <c r="X165" s="534"/>
    </row>
    <row r="166" spans="1:24" ht="12.6" customHeight="1">
      <c r="B166" s="1473"/>
      <c r="C166" s="1375"/>
      <c r="D166" s="1403"/>
      <c r="E166" s="1471"/>
      <c r="F166" s="872" t="s">
        <v>335</v>
      </c>
      <c r="G166" s="1160"/>
      <c r="H166" s="1122" t="s">
        <v>2310</v>
      </c>
      <c r="I166" s="1161">
        <v>0.17799999999999999</v>
      </c>
      <c r="J166" s="1122" t="s">
        <v>2311</v>
      </c>
      <c r="K166" s="828">
        <f t="shared" si="3"/>
        <v>0</v>
      </c>
      <c r="L166" s="3" t="str">
        <f t="shared" si="4"/>
        <v>(ｱｹ)</v>
      </c>
      <c r="M166" s="558"/>
      <c r="N166" s="225" t="s">
        <v>2405</v>
      </c>
      <c r="O166" s="225" t="s">
        <v>2365</v>
      </c>
      <c r="P166" s="536"/>
      <c r="Q166" s="1120"/>
      <c r="R166" s="1120"/>
      <c r="S166" s="537"/>
      <c r="T166" s="1120"/>
      <c r="U166" s="1120"/>
      <c r="V166" s="538"/>
      <c r="W166" s="1123"/>
      <c r="X166" s="534"/>
    </row>
    <row r="167" spans="1:24" ht="12.6" customHeight="1">
      <c r="B167" s="1456">
        <v>10</v>
      </c>
      <c r="C167" s="1450" t="s">
        <v>1416</v>
      </c>
      <c r="D167" s="1463" t="s">
        <v>312</v>
      </c>
      <c r="E167" s="1470" t="s">
        <v>339</v>
      </c>
      <c r="F167" s="872" t="s">
        <v>336</v>
      </c>
      <c r="G167" s="1160"/>
      <c r="H167" s="1122" t="s">
        <v>2310</v>
      </c>
      <c r="I167" s="1161">
        <v>0.3</v>
      </c>
      <c r="J167" s="827" t="s">
        <v>2311</v>
      </c>
      <c r="K167" s="828">
        <f t="shared" si="3"/>
        <v>0</v>
      </c>
      <c r="L167" s="3" t="str">
        <f t="shared" si="4"/>
        <v>(ｱｺ)</v>
      </c>
      <c r="M167" s="557"/>
      <c r="N167" s="225" t="s">
        <v>2405</v>
      </c>
      <c r="O167" s="225" t="s">
        <v>2366</v>
      </c>
      <c r="P167" s="536"/>
      <c r="Q167" s="1459"/>
      <c r="R167" s="1459"/>
      <c r="S167" s="537"/>
      <c r="T167" s="1454"/>
      <c r="U167" s="1454"/>
      <c r="V167" s="556"/>
      <c r="W167" s="1120"/>
      <c r="X167" s="534"/>
    </row>
    <row r="168" spans="1:24" ht="12.6" customHeight="1">
      <c r="B168" s="1448"/>
      <c r="C168" s="1462"/>
      <c r="D168" s="1402"/>
      <c r="E168" s="1471"/>
      <c r="F168" s="872" t="s">
        <v>335</v>
      </c>
      <c r="G168" s="1160"/>
      <c r="H168" s="1122" t="s">
        <v>2310</v>
      </c>
      <c r="I168" s="1161">
        <v>0.15</v>
      </c>
      <c r="J168" s="1122" t="s">
        <v>2311</v>
      </c>
      <c r="K168" s="828">
        <f t="shared" si="3"/>
        <v>0</v>
      </c>
      <c r="L168" s="3" t="str">
        <f t="shared" si="4"/>
        <v>(ｱｻ)</v>
      </c>
      <c r="M168" s="557"/>
      <c r="N168" s="225" t="s">
        <v>2405</v>
      </c>
      <c r="O168" s="225" t="s">
        <v>2367</v>
      </c>
      <c r="P168" s="536"/>
      <c r="Q168" s="1123"/>
      <c r="R168" s="1123"/>
      <c r="S168" s="537"/>
      <c r="T168" s="1120"/>
      <c r="U168" s="1120"/>
      <c r="V168" s="556"/>
      <c r="W168" s="1120"/>
      <c r="X168" s="534"/>
    </row>
    <row r="169" spans="1:24" ht="12.6" customHeight="1">
      <c r="B169" s="1448"/>
      <c r="C169" s="1462"/>
      <c r="D169" s="1402"/>
      <c r="E169" s="1470" t="s">
        <v>338</v>
      </c>
      <c r="F169" s="872" t="s">
        <v>336</v>
      </c>
      <c r="G169" s="1160"/>
      <c r="H169" s="1122" t="s">
        <v>2310</v>
      </c>
      <c r="I169" s="1161">
        <v>0.22500000000000001</v>
      </c>
      <c r="J169" s="827" t="s">
        <v>2311</v>
      </c>
      <c r="K169" s="828">
        <f t="shared" si="3"/>
        <v>0</v>
      </c>
      <c r="L169" s="3" t="str">
        <f t="shared" si="4"/>
        <v>(ｱｼ)</v>
      </c>
      <c r="M169" s="557"/>
      <c r="N169" s="225" t="s">
        <v>2405</v>
      </c>
      <c r="O169" s="225" t="s">
        <v>2368</v>
      </c>
      <c r="P169" s="536"/>
      <c r="Q169" s="1120"/>
      <c r="R169" s="1120"/>
      <c r="S169" s="537"/>
      <c r="T169" s="1454"/>
      <c r="U169" s="1454"/>
      <c r="V169" s="538"/>
      <c r="W169" s="1123"/>
      <c r="X169" s="534"/>
    </row>
    <row r="170" spans="1:24" ht="12.6" customHeight="1">
      <c r="B170" s="1448"/>
      <c r="C170" s="1462"/>
      <c r="D170" s="1402"/>
      <c r="E170" s="1471"/>
      <c r="F170" s="872" t="s">
        <v>335</v>
      </c>
      <c r="G170" s="1160"/>
      <c r="H170" s="1122" t="s">
        <v>2310</v>
      </c>
      <c r="I170" s="1161">
        <v>0.113</v>
      </c>
      <c r="J170" s="1122" t="s">
        <v>2311</v>
      </c>
      <c r="K170" s="828">
        <f t="shared" si="3"/>
        <v>0</v>
      </c>
      <c r="L170" s="3" t="str">
        <f t="shared" si="4"/>
        <v>(ｱｽ)</v>
      </c>
      <c r="M170" s="557"/>
      <c r="N170" s="225" t="s">
        <v>2405</v>
      </c>
      <c r="O170" s="225" t="s">
        <v>2369</v>
      </c>
      <c r="P170" s="536"/>
      <c r="Q170" s="1120"/>
      <c r="R170" s="1120"/>
      <c r="S170" s="537"/>
      <c r="T170" s="1120"/>
      <c r="U170" s="1120"/>
      <c r="V170" s="538"/>
      <c r="W170" s="1123"/>
      <c r="X170" s="534"/>
    </row>
    <row r="171" spans="1:24" ht="14.25">
      <c r="B171" s="1448"/>
      <c r="C171" s="1462"/>
      <c r="D171" s="1402"/>
      <c r="E171" s="1470" t="s">
        <v>337</v>
      </c>
      <c r="F171" s="872" t="s">
        <v>336</v>
      </c>
      <c r="G171" s="1160"/>
      <c r="H171" s="1122" t="s">
        <v>2310</v>
      </c>
      <c r="I171" s="1161">
        <v>0.16900000000000001</v>
      </c>
      <c r="J171" s="827" t="s">
        <v>2311</v>
      </c>
      <c r="K171" s="828">
        <f t="shared" si="3"/>
        <v>0</v>
      </c>
      <c r="L171" s="3" t="str">
        <f t="shared" si="4"/>
        <v>(ｱｾ)</v>
      </c>
      <c r="M171" s="557"/>
      <c r="N171" s="225" t="s">
        <v>2405</v>
      </c>
      <c r="O171" s="225" t="s">
        <v>2370</v>
      </c>
      <c r="P171" s="536"/>
      <c r="Q171" s="1120"/>
      <c r="R171" s="1120"/>
      <c r="S171" s="537"/>
      <c r="T171" s="1454"/>
      <c r="U171" s="1454"/>
      <c r="V171" s="538"/>
      <c r="W171" s="1123"/>
      <c r="X171" s="534"/>
    </row>
    <row r="172" spans="1:24" ht="14.25">
      <c r="B172" s="1449"/>
      <c r="C172" s="1375"/>
      <c r="D172" s="1403"/>
      <c r="E172" s="1471"/>
      <c r="F172" s="872" t="s">
        <v>335</v>
      </c>
      <c r="G172" s="1160"/>
      <c r="H172" s="1122" t="s">
        <v>2310</v>
      </c>
      <c r="I172" s="1161">
        <v>0.16900000000000001</v>
      </c>
      <c r="J172" s="1122" t="s">
        <v>2311</v>
      </c>
      <c r="K172" s="828">
        <f t="shared" si="3"/>
        <v>0</v>
      </c>
      <c r="L172" s="3" t="str">
        <f t="shared" si="4"/>
        <v>(ｱｿ)</v>
      </c>
      <c r="M172" s="557"/>
      <c r="N172" s="225" t="s">
        <v>2405</v>
      </c>
      <c r="O172" s="225" t="s">
        <v>2371</v>
      </c>
      <c r="P172" s="536"/>
      <c r="Q172" s="1120"/>
      <c r="R172" s="1120"/>
      <c r="S172" s="537"/>
      <c r="T172" s="1120"/>
      <c r="U172" s="1120"/>
      <c r="V172" s="538"/>
      <c r="W172" s="1123"/>
      <c r="X172" s="534"/>
    </row>
    <row r="173" spans="1:24" ht="22.7" customHeight="1">
      <c r="B173" s="219"/>
      <c r="C173" s="107"/>
      <c r="D173" s="107"/>
      <c r="E173" s="559"/>
      <c r="F173" s="560"/>
      <c r="G173" s="93"/>
      <c r="H173" s="1129"/>
      <c r="I173" s="229"/>
      <c r="J173" s="1129"/>
      <c r="K173" s="950"/>
      <c r="M173" s="557"/>
      <c r="N173" s="225"/>
      <c r="P173" s="536"/>
      <c r="Q173" s="1120"/>
      <c r="R173" s="1120"/>
      <c r="S173" s="537"/>
      <c r="T173" s="1120"/>
      <c r="U173" s="1120"/>
      <c r="V173" s="538"/>
      <c r="W173" s="1123"/>
      <c r="X173" s="534"/>
    </row>
    <row r="174" spans="1:24" ht="12.75" customHeight="1">
      <c r="B174" s="219"/>
      <c r="C174" s="107"/>
      <c r="D174" s="107"/>
      <c r="E174" s="559"/>
      <c r="F174" s="560"/>
      <c r="G174" s="93"/>
      <c r="H174" s="1129"/>
      <c r="I174" s="229"/>
      <c r="J174" s="1129"/>
      <c r="K174" s="93"/>
      <c r="M174" s="557"/>
      <c r="N174" s="225"/>
      <c r="P174" s="536"/>
      <c r="Q174" s="1120"/>
      <c r="R174" s="1120"/>
      <c r="S174" s="537"/>
      <c r="T174" s="1120"/>
      <c r="U174" s="1120"/>
      <c r="V174" s="538"/>
      <c r="W174" s="1123"/>
      <c r="X174" s="534"/>
    </row>
    <row r="175" spans="1:24" ht="12.75" customHeight="1">
      <c r="A175" s="529" t="s">
        <v>2409</v>
      </c>
      <c r="B175" s="9" t="s">
        <v>945</v>
      </c>
      <c r="F175" s="343"/>
      <c r="G175" s="561"/>
      <c r="H175" s="300"/>
      <c r="I175" s="562"/>
      <c r="J175" s="300"/>
      <c r="K175" s="561"/>
      <c r="L175" s="3"/>
      <c r="M175" s="558"/>
      <c r="N175" s="225"/>
      <c r="P175" s="536"/>
      <c r="Q175" s="1120"/>
      <c r="R175" s="1120"/>
      <c r="S175" s="537"/>
      <c r="T175" s="1120"/>
      <c r="U175" s="1120"/>
      <c r="V175" s="538"/>
      <c r="W175" s="1123"/>
      <c r="X175" s="534"/>
    </row>
    <row r="176" spans="1:24" ht="12.75" customHeight="1">
      <c r="B176" s="1460">
        <v>11</v>
      </c>
      <c r="C176" s="1450" t="s">
        <v>1417</v>
      </c>
      <c r="D176" s="1463" t="s">
        <v>312</v>
      </c>
      <c r="E176" s="1470" t="s">
        <v>339</v>
      </c>
      <c r="F176" s="872" t="s">
        <v>336</v>
      </c>
      <c r="G176" s="1160"/>
      <c r="H176" s="1122" t="s">
        <v>2310</v>
      </c>
      <c r="I176" s="1161">
        <v>0.33400000000000002</v>
      </c>
      <c r="J176" s="827" t="s">
        <v>2311</v>
      </c>
      <c r="K176" s="828">
        <f t="shared" ref="K176:K217" si="5">ROUND(G176*I176,0)</f>
        <v>0</v>
      </c>
      <c r="L176" s="3" t="str">
        <f t="shared" ref="L176:L196" si="6">$N$111&amp;N176&amp;O176&amp;$O$111</f>
        <v>(ｱﾀ)</v>
      </c>
      <c r="M176" s="557"/>
      <c r="N176" s="225" t="s">
        <v>2405</v>
      </c>
      <c r="O176" s="225" t="s">
        <v>2372</v>
      </c>
      <c r="P176" s="536"/>
      <c r="Q176" s="1459"/>
      <c r="R176" s="1459"/>
      <c r="S176" s="537"/>
      <c r="T176" s="1454"/>
      <c r="U176" s="1454"/>
      <c r="V176" s="556"/>
      <c r="W176" s="1120"/>
      <c r="X176" s="534"/>
    </row>
    <row r="177" spans="2:24" ht="12.75" customHeight="1">
      <c r="B177" s="1461"/>
      <c r="C177" s="1462"/>
      <c r="D177" s="1402"/>
      <c r="E177" s="1471"/>
      <c r="F177" s="872" t="s">
        <v>335</v>
      </c>
      <c r="G177" s="1160"/>
      <c r="H177" s="1122" t="s">
        <v>2310</v>
      </c>
      <c r="I177" s="1161">
        <v>0.16700000000000001</v>
      </c>
      <c r="J177" s="1122" t="s">
        <v>2311</v>
      </c>
      <c r="K177" s="828">
        <f t="shared" si="5"/>
        <v>0</v>
      </c>
      <c r="L177" s="3" t="str">
        <f t="shared" si="6"/>
        <v>(ｱﾁ)</v>
      </c>
      <c r="M177" s="557"/>
      <c r="N177" s="225" t="s">
        <v>2405</v>
      </c>
      <c r="O177" s="225" t="s">
        <v>2373</v>
      </c>
      <c r="P177" s="536"/>
      <c r="Q177" s="1123"/>
      <c r="R177" s="1123"/>
      <c r="S177" s="537"/>
      <c r="T177" s="1120"/>
      <c r="U177" s="1120"/>
      <c r="V177" s="556"/>
      <c r="W177" s="1120"/>
      <c r="X177" s="534"/>
    </row>
    <row r="178" spans="2:24" ht="12.75" customHeight="1">
      <c r="B178" s="1461"/>
      <c r="C178" s="1462"/>
      <c r="D178" s="1402"/>
      <c r="E178" s="1470" t="s">
        <v>338</v>
      </c>
      <c r="F178" s="872" t="s">
        <v>336</v>
      </c>
      <c r="G178" s="1160"/>
      <c r="H178" s="1122" t="s">
        <v>2310</v>
      </c>
      <c r="I178" s="1161">
        <v>0.251</v>
      </c>
      <c r="J178" s="827" t="s">
        <v>2311</v>
      </c>
      <c r="K178" s="828">
        <f t="shared" si="5"/>
        <v>0</v>
      </c>
      <c r="L178" s="3" t="str">
        <f t="shared" si="6"/>
        <v>(ｱﾂ)</v>
      </c>
      <c r="M178" s="557"/>
      <c r="N178" s="225" t="s">
        <v>2405</v>
      </c>
      <c r="O178" s="225" t="s">
        <v>2374</v>
      </c>
      <c r="P178" s="536"/>
      <c r="Q178" s="1120"/>
      <c r="R178" s="1120"/>
      <c r="S178" s="537"/>
      <c r="T178" s="1454"/>
      <c r="U178" s="1454"/>
      <c r="V178" s="538"/>
      <c r="W178" s="1123"/>
      <c r="X178" s="534"/>
    </row>
    <row r="179" spans="2:24" ht="12.75" customHeight="1">
      <c r="B179" s="1461"/>
      <c r="C179" s="1462"/>
      <c r="D179" s="1402"/>
      <c r="E179" s="1471"/>
      <c r="F179" s="872" t="s">
        <v>335</v>
      </c>
      <c r="G179" s="1160"/>
      <c r="H179" s="1122" t="s">
        <v>2310</v>
      </c>
      <c r="I179" s="1161">
        <v>0.125</v>
      </c>
      <c r="J179" s="1122" t="s">
        <v>2311</v>
      </c>
      <c r="K179" s="828">
        <f t="shared" si="5"/>
        <v>0</v>
      </c>
      <c r="L179" s="3" t="str">
        <f t="shared" si="6"/>
        <v>(ｱﾃ)</v>
      </c>
      <c r="M179" s="557"/>
      <c r="N179" s="225" t="s">
        <v>2405</v>
      </c>
      <c r="O179" s="225" t="s">
        <v>2375</v>
      </c>
      <c r="P179" s="536"/>
      <c r="Q179" s="1120"/>
      <c r="R179" s="1120"/>
      <c r="S179" s="537"/>
      <c r="T179" s="1120"/>
      <c r="U179" s="1120"/>
      <c r="V179" s="538"/>
      <c r="W179" s="1123"/>
      <c r="X179" s="534"/>
    </row>
    <row r="180" spans="2:24" ht="12.75" customHeight="1">
      <c r="B180" s="1461"/>
      <c r="C180" s="1462"/>
      <c r="D180" s="1402"/>
      <c r="E180" s="1470" t="s">
        <v>337</v>
      </c>
      <c r="F180" s="872" t="s">
        <v>336</v>
      </c>
      <c r="G180" s="1160"/>
      <c r="H180" s="1122" t="s">
        <v>2310</v>
      </c>
      <c r="I180" s="1161">
        <v>0.188</v>
      </c>
      <c r="J180" s="827" t="s">
        <v>2311</v>
      </c>
      <c r="K180" s="828">
        <f t="shared" si="5"/>
        <v>0</v>
      </c>
      <c r="L180" s="3" t="str">
        <f t="shared" si="6"/>
        <v>(ｱﾄ)</v>
      </c>
      <c r="M180" s="557"/>
      <c r="N180" s="225" t="s">
        <v>2405</v>
      </c>
      <c r="O180" s="225" t="s">
        <v>2376</v>
      </c>
      <c r="P180" s="536"/>
      <c r="Q180" s="1120"/>
      <c r="R180" s="1120"/>
      <c r="S180" s="537"/>
      <c r="T180" s="1454"/>
      <c r="U180" s="1454"/>
      <c r="V180" s="538"/>
      <c r="W180" s="1123"/>
      <c r="X180" s="534"/>
    </row>
    <row r="181" spans="2:24" ht="12.75" customHeight="1">
      <c r="B181" s="1461"/>
      <c r="C181" s="1462"/>
      <c r="D181" s="1402"/>
      <c r="E181" s="1472"/>
      <c r="F181" s="873" t="s">
        <v>542</v>
      </c>
      <c r="G181" s="1160"/>
      <c r="H181" s="1122" t="s">
        <v>2310</v>
      </c>
      <c r="I181" s="1161">
        <v>0.188</v>
      </c>
      <c r="J181" s="827" t="s">
        <v>2311</v>
      </c>
      <c r="K181" s="828">
        <f t="shared" si="5"/>
        <v>0</v>
      </c>
      <c r="L181" s="3" t="str">
        <f t="shared" si="6"/>
        <v>(ｱﾅ)</v>
      </c>
      <c r="M181" s="557"/>
      <c r="N181" s="225" t="s">
        <v>2405</v>
      </c>
      <c r="O181" s="225" t="s">
        <v>2377</v>
      </c>
      <c r="P181" s="536"/>
      <c r="Q181" s="1120"/>
      <c r="R181" s="1120"/>
      <c r="S181" s="537"/>
      <c r="T181" s="1120"/>
      <c r="U181" s="1120"/>
      <c r="V181" s="538"/>
      <c r="W181" s="1123"/>
      <c r="X181" s="534"/>
    </row>
    <row r="182" spans="2:24" ht="12.75" customHeight="1">
      <c r="B182" s="1461"/>
      <c r="C182" s="1462"/>
      <c r="D182" s="1402"/>
      <c r="E182" s="1471"/>
      <c r="F182" s="873" t="s">
        <v>543</v>
      </c>
      <c r="G182" s="1160"/>
      <c r="H182" s="1122" t="s">
        <v>2310</v>
      </c>
      <c r="I182" s="1161">
        <v>0.23</v>
      </c>
      <c r="J182" s="1122" t="s">
        <v>2311</v>
      </c>
      <c r="K182" s="828">
        <f t="shared" si="5"/>
        <v>0</v>
      </c>
      <c r="L182" s="3" t="str">
        <f t="shared" si="6"/>
        <v>(ｱﾆ)</v>
      </c>
      <c r="M182" s="557"/>
      <c r="N182" s="225" t="s">
        <v>2405</v>
      </c>
      <c r="O182" s="225" t="s">
        <v>2378</v>
      </c>
      <c r="P182" s="536"/>
      <c r="Q182" s="1120"/>
      <c r="R182" s="1120"/>
      <c r="S182" s="537"/>
      <c r="T182" s="1120"/>
      <c r="U182" s="1120"/>
      <c r="V182" s="538"/>
      <c r="W182" s="1123"/>
      <c r="X182" s="534"/>
    </row>
    <row r="183" spans="2:24" ht="12.75" customHeight="1">
      <c r="B183" s="1456">
        <v>12</v>
      </c>
      <c r="C183" s="1450" t="s">
        <v>1418</v>
      </c>
      <c r="D183" s="1463" t="s">
        <v>312</v>
      </c>
      <c r="E183" s="1470" t="s">
        <v>339</v>
      </c>
      <c r="F183" s="872" t="s">
        <v>336</v>
      </c>
      <c r="G183" s="1160"/>
      <c r="H183" s="1122" t="s">
        <v>2310</v>
      </c>
      <c r="I183" s="1161">
        <v>0.32200000000000001</v>
      </c>
      <c r="J183" s="827" t="s">
        <v>2311</v>
      </c>
      <c r="K183" s="828">
        <f t="shared" si="5"/>
        <v>0</v>
      </c>
      <c r="L183" s="3" t="str">
        <f t="shared" si="6"/>
        <v>(ｱﾇ)</v>
      </c>
      <c r="M183" s="557"/>
      <c r="N183" s="225" t="s">
        <v>2405</v>
      </c>
      <c r="O183" s="225" t="s">
        <v>979</v>
      </c>
      <c r="P183" s="536"/>
      <c r="Q183" s="1459"/>
      <c r="R183" s="1459"/>
      <c r="S183" s="537"/>
      <c r="T183" s="1454"/>
      <c r="U183" s="1454"/>
      <c r="V183" s="556"/>
      <c r="W183" s="1120"/>
      <c r="X183" s="534"/>
    </row>
    <row r="184" spans="2:24" ht="12.75" customHeight="1">
      <c r="B184" s="1448"/>
      <c r="C184" s="1462"/>
      <c r="D184" s="1402"/>
      <c r="E184" s="1471"/>
      <c r="F184" s="872" t="s">
        <v>335</v>
      </c>
      <c r="G184" s="1160"/>
      <c r="H184" s="1122" t="s">
        <v>2310</v>
      </c>
      <c r="I184" s="1161">
        <v>0.161</v>
      </c>
      <c r="J184" s="1122" t="s">
        <v>2311</v>
      </c>
      <c r="K184" s="828">
        <f t="shared" si="5"/>
        <v>0</v>
      </c>
      <c r="L184" s="3" t="str">
        <f t="shared" si="6"/>
        <v>(ｱﾈ)</v>
      </c>
      <c r="M184" s="557"/>
      <c r="N184" s="225" t="s">
        <v>2405</v>
      </c>
      <c r="O184" s="225" t="s">
        <v>980</v>
      </c>
      <c r="P184" s="536"/>
      <c r="Q184" s="1123"/>
      <c r="R184" s="1123"/>
      <c r="S184" s="537"/>
      <c r="T184" s="1120"/>
      <c r="U184" s="1120"/>
      <c r="V184" s="556"/>
      <c r="W184" s="1120"/>
      <c r="X184" s="534"/>
    </row>
    <row r="185" spans="2:24" ht="12.75" customHeight="1">
      <c r="B185" s="1448"/>
      <c r="C185" s="1462"/>
      <c r="D185" s="1402"/>
      <c r="E185" s="1470" t="s">
        <v>338</v>
      </c>
      <c r="F185" s="872" t="s">
        <v>336</v>
      </c>
      <c r="G185" s="1160"/>
      <c r="H185" s="1122" t="s">
        <v>2310</v>
      </c>
      <c r="I185" s="1161">
        <v>0.24099999999999999</v>
      </c>
      <c r="J185" s="827" t="s">
        <v>2311</v>
      </c>
      <c r="K185" s="828">
        <f t="shared" si="5"/>
        <v>0</v>
      </c>
      <c r="L185" s="3" t="str">
        <f t="shared" si="6"/>
        <v>(ｱﾉ)</v>
      </c>
      <c r="M185" s="557"/>
      <c r="N185" s="225" t="s">
        <v>2405</v>
      </c>
      <c r="O185" s="225" t="s">
        <v>981</v>
      </c>
      <c r="P185" s="536"/>
      <c r="Q185" s="1120"/>
      <c r="R185" s="1120"/>
      <c r="S185" s="537"/>
      <c r="T185" s="1454"/>
      <c r="U185" s="1454"/>
      <c r="V185" s="538"/>
      <c r="W185" s="1123"/>
      <c r="X185" s="534"/>
    </row>
    <row r="186" spans="2:24" ht="12.75" customHeight="1">
      <c r="B186" s="1448"/>
      <c r="C186" s="1462"/>
      <c r="D186" s="1402"/>
      <c r="E186" s="1471"/>
      <c r="F186" s="872" t="s">
        <v>335</v>
      </c>
      <c r="G186" s="1160"/>
      <c r="H186" s="1122" t="s">
        <v>2310</v>
      </c>
      <c r="I186" s="1161">
        <v>0.121</v>
      </c>
      <c r="J186" s="1122" t="s">
        <v>2311</v>
      </c>
      <c r="K186" s="828">
        <f t="shared" si="5"/>
        <v>0</v>
      </c>
      <c r="L186" s="3" t="str">
        <f t="shared" si="6"/>
        <v>(ｱﾊ)</v>
      </c>
      <c r="M186" s="557"/>
      <c r="N186" s="225" t="s">
        <v>2405</v>
      </c>
      <c r="O186" s="225" t="s">
        <v>982</v>
      </c>
      <c r="P186" s="536"/>
      <c r="Q186" s="1120"/>
      <c r="R186" s="1120"/>
      <c r="S186" s="537"/>
      <c r="T186" s="1120"/>
      <c r="U186" s="1120"/>
      <c r="V186" s="538"/>
      <c r="W186" s="1123"/>
      <c r="X186" s="534"/>
    </row>
    <row r="187" spans="2:24" ht="12.75" customHeight="1">
      <c r="B187" s="1448"/>
      <c r="C187" s="1462"/>
      <c r="D187" s="1402"/>
      <c r="E187" s="1470" t="s">
        <v>337</v>
      </c>
      <c r="F187" s="872" t="s">
        <v>336</v>
      </c>
      <c r="G187" s="1160"/>
      <c r="H187" s="1122" t="s">
        <v>2310</v>
      </c>
      <c r="I187" s="1161">
        <v>0.18099999999999999</v>
      </c>
      <c r="J187" s="827" t="s">
        <v>2311</v>
      </c>
      <c r="K187" s="828">
        <f t="shared" si="5"/>
        <v>0</v>
      </c>
      <c r="L187" s="3" t="str">
        <f t="shared" si="6"/>
        <v>(ｱﾋ)</v>
      </c>
      <c r="M187" s="557"/>
      <c r="N187" s="225" t="s">
        <v>2405</v>
      </c>
      <c r="O187" s="225" t="s">
        <v>983</v>
      </c>
      <c r="P187" s="536"/>
      <c r="Q187" s="1120"/>
      <c r="R187" s="1120"/>
      <c r="S187" s="537"/>
      <c r="T187" s="1454"/>
      <c r="U187" s="1454"/>
      <c r="V187" s="538"/>
      <c r="W187" s="1123"/>
      <c r="X187" s="534"/>
    </row>
    <row r="188" spans="2:24" ht="12.75" customHeight="1">
      <c r="B188" s="1448"/>
      <c r="C188" s="1462"/>
      <c r="D188" s="1402"/>
      <c r="E188" s="1472"/>
      <c r="F188" s="873" t="s">
        <v>542</v>
      </c>
      <c r="G188" s="1160"/>
      <c r="H188" s="1122" t="s">
        <v>2310</v>
      </c>
      <c r="I188" s="1161">
        <v>0.18099999999999999</v>
      </c>
      <c r="J188" s="827" t="s">
        <v>2311</v>
      </c>
      <c r="K188" s="828">
        <f t="shared" si="5"/>
        <v>0</v>
      </c>
      <c r="L188" s="3" t="str">
        <f t="shared" si="6"/>
        <v>(ｱﾌ)</v>
      </c>
      <c r="M188" s="557"/>
      <c r="N188" s="225" t="s">
        <v>2405</v>
      </c>
      <c r="O188" s="225" t="s">
        <v>984</v>
      </c>
      <c r="P188" s="536"/>
      <c r="Q188" s="1120"/>
      <c r="R188" s="1120"/>
      <c r="S188" s="537"/>
      <c r="T188" s="1120"/>
      <c r="U188" s="1120"/>
      <c r="V188" s="538"/>
      <c r="W188" s="1123"/>
      <c r="X188" s="534"/>
    </row>
    <row r="189" spans="2:24" ht="12.75" customHeight="1">
      <c r="B189" s="1448"/>
      <c r="C189" s="1462"/>
      <c r="D189" s="1403"/>
      <c r="E189" s="1471"/>
      <c r="F189" s="873" t="s">
        <v>543</v>
      </c>
      <c r="G189" s="1160"/>
      <c r="H189" s="1122" t="s">
        <v>2310</v>
      </c>
      <c r="I189" s="1161">
        <v>0.221</v>
      </c>
      <c r="J189" s="1122" t="s">
        <v>2311</v>
      </c>
      <c r="K189" s="828">
        <f t="shared" si="5"/>
        <v>0</v>
      </c>
      <c r="L189" s="3" t="str">
        <f t="shared" si="6"/>
        <v>(ｱﾍ)</v>
      </c>
      <c r="M189" s="557"/>
      <c r="N189" s="225" t="s">
        <v>2405</v>
      </c>
      <c r="O189" s="225" t="s">
        <v>985</v>
      </c>
      <c r="P189" s="536"/>
      <c r="Q189" s="1120"/>
      <c r="R189" s="1120"/>
      <c r="S189" s="537"/>
      <c r="T189" s="1120"/>
      <c r="U189" s="1120"/>
      <c r="V189" s="538"/>
      <c r="W189" s="1123"/>
      <c r="X189" s="534"/>
    </row>
    <row r="190" spans="2:24" ht="12.75" customHeight="1">
      <c r="B190" s="1460">
        <v>13</v>
      </c>
      <c r="C190" s="1450" t="s">
        <v>1419</v>
      </c>
      <c r="D190" s="1463" t="s">
        <v>312</v>
      </c>
      <c r="E190" s="1470" t="s">
        <v>339</v>
      </c>
      <c r="F190" s="872" t="s">
        <v>336</v>
      </c>
      <c r="G190" s="1160"/>
      <c r="H190" s="1122" t="s">
        <v>2310</v>
      </c>
      <c r="I190" s="1161">
        <v>0.34799999999999998</v>
      </c>
      <c r="J190" s="827" t="s">
        <v>2311</v>
      </c>
      <c r="K190" s="828">
        <f t="shared" si="5"/>
        <v>0</v>
      </c>
      <c r="L190" s="3" t="str">
        <f t="shared" si="6"/>
        <v>(ｱﾎ)</v>
      </c>
      <c r="M190" s="557"/>
      <c r="N190" s="225" t="s">
        <v>2405</v>
      </c>
      <c r="O190" s="225" t="s">
        <v>986</v>
      </c>
      <c r="P190" s="536"/>
      <c r="Q190" s="1459"/>
      <c r="R190" s="1459"/>
      <c r="S190" s="537"/>
      <c r="T190" s="1454"/>
      <c r="U190" s="1454"/>
      <c r="V190" s="556"/>
      <c r="W190" s="1120"/>
      <c r="X190" s="534"/>
    </row>
    <row r="191" spans="2:24" ht="12.75" customHeight="1">
      <c r="B191" s="1461"/>
      <c r="C191" s="1462"/>
      <c r="D191" s="1402"/>
      <c r="E191" s="1471"/>
      <c r="F191" s="872" t="s">
        <v>335</v>
      </c>
      <c r="G191" s="1160"/>
      <c r="H191" s="1122" t="s">
        <v>2310</v>
      </c>
      <c r="I191" s="1161">
        <v>0.17399999999999999</v>
      </c>
      <c r="J191" s="1122" t="s">
        <v>2311</v>
      </c>
      <c r="K191" s="828">
        <f t="shared" si="5"/>
        <v>0</v>
      </c>
      <c r="L191" s="3" t="str">
        <f t="shared" si="6"/>
        <v>(ｱﾏ)</v>
      </c>
      <c r="M191" s="557"/>
      <c r="N191" s="225" t="s">
        <v>2405</v>
      </c>
      <c r="O191" s="225" t="s">
        <v>987</v>
      </c>
      <c r="P191" s="536"/>
      <c r="Q191" s="1123"/>
      <c r="R191" s="1123"/>
      <c r="S191" s="537"/>
      <c r="T191" s="1120"/>
      <c r="U191" s="1120"/>
      <c r="V191" s="556"/>
      <c r="W191" s="1120"/>
      <c r="X191" s="534"/>
    </row>
    <row r="192" spans="2:24" ht="12.75" customHeight="1">
      <c r="B192" s="1461"/>
      <c r="C192" s="1462"/>
      <c r="D192" s="1402"/>
      <c r="E192" s="1470" t="s">
        <v>338</v>
      </c>
      <c r="F192" s="872" t="s">
        <v>336</v>
      </c>
      <c r="G192" s="1160"/>
      <c r="H192" s="1122" t="s">
        <v>2310</v>
      </c>
      <c r="I192" s="1161">
        <v>0.26100000000000001</v>
      </c>
      <c r="J192" s="827" t="s">
        <v>2311</v>
      </c>
      <c r="K192" s="828">
        <f t="shared" si="5"/>
        <v>0</v>
      </c>
      <c r="L192" s="3" t="str">
        <f t="shared" si="6"/>
        <v>(ｱﾐ)</v>
      </c>
      <c r="M192" s="557"/>
      <c r="N192" s="225" t="s">
        <v>2405</v>
      </c>
      <c r="O192" s="225" t="s">
        <v>988</v>
      </c>
      <c r="P192" s="536"/>
      <c r="Q192" s="1120"/>
      <c r="R192" s="1120"/>
      <c r="S192" s="537"/>
      <c r="T192" s="1454"/>
      <c r="U192" s="1454"/>
      <c r="V192" s="538"/>
      <c r="W192" s="1123"/>
      <c r="X192" s="534"/>
    </row>
    <row r="193" spans="2:24" ht="12.75" customHeight="1">
      <c r="B193" s="1461"/>
      <c r="C193" s="1462"/>
      <c r="D193" s="1402"/>
      <c r="E193" s="1471"/>
      <c r="F193" s="872" t="s">
        <v>335</v>
      </c>
      <c r="G193" s="1160"/>
      <c r="H193" s="1122" t="s">
        <v>2310</v>
      </c>
      <c r="I193" s="1161">
        <v>0.13</v>
      </c>
      <c r="J193" s="1122" t="s">
        <v>2311</v>
      </c>
      <c r="K193" s="828">
        <f t="shared" si="5"/>
        <v>0</v>
      </c>
      <c r="L193" s="3" t="str">
        <f t="shared" si="6"/>
        <v>(ｱﾑ)</v>
      </c>
      <c r="M193" s="557"/>
      <c r="N193" s="225" t="s">
        <v>2357</v>
      </c>
      <c r="O193" s="225" t="s">
        <v>989</v>
      </c>
      <c r="P193" s="536"/>
      <c r="Q193" s="1120"/>
      <c r="R193" s="1120"/>
      <c r="S193" s="537"/>
      <c r="T193" s="1120"/>
      <c r="U193" s="1120"/>
      <c r="V193" s="538"/>
      <c r="W193" s="1123"/>
      <c r="X193" s="534"/>
    </row>
    <row r="194" spans="2:24" ht="12.75" customHeight="1">
      <c r="B194" s="1461"/>
      <c r="C194" s="1462"/>
      <c r="D194" s="1402"/>
      <c r="E194" s="1470" t="s">
        <v>337</v>
      </c>
      <c r="F194" s="872" t="s">
        <v>336</v>
      </c>
      <c r="G194" s="1160"/>
      <c r="H194" s="1122" t="s">
        <v>2355</v>
      </c>
      <c r="I194" s="1161">
        <v>0.19600000000000001</v>
      </c>
      <c r="J194" s="827" t="s">
        <v>2356</v>
      </c>
      <c r="K194" s="828">
        <f t="shared" si="5"/>
        <v>0</v>
      </c>
      <c r="L194" s="3" t="str">
        <f t="shared" si="6"/>
        <v>(ｱﾒ)</v>
      </c>
      <c r="M194" s="557"/>
      <c r="N194" s="225" t="s">
        <v>2357</v>
      </c>
      <c r="O194" s="225" t="s">
        <v>990</v>
      </c>
      <c r="P194" s="536"/>
      <c r="Q194" s="1120"/>
      <c r="R194" s="1120"/>
      <c r="S194" s="537"/>
      <c r="T194" s="1454"/>
      <c r="U194" s="1454"/>
      <c r="V194" s="538"/>
      <c r="W194" s="1123"/>
      <c r="X194" s="534"/>
    </row>
    <row r="195" spans="2:24" ht="12.75" customHeight="1">
      <c r="B195" s="1461"/>
      <c r="C195" s="1462"/>
      <c r="D195" s="1402"/>
      <c r="E195" s="1472"/>
      <c r="F195" s="873" t="s">
        <v>542</v>
      </c>
      <c r="G195" s="1160"/>
      <c r="H195" s="1122" t="s">
        <v>2355</v>
      </c>
      <c r="I195" s="1161">
        <v>0.19600000000000001</v>
      </c>
      <c r="J195" s="827" t="s">
        <v>2356</v>
      </c>
      <c r="K195" s="828">
        <f t="shared" si="5"/>
        <v>0</v>
      </c>
      <c r="L195" s="3" t="str">
        <f t="shared" si="6"/>
        <v>(ｱﾓ)</v>
      </c>
      <c r="M195" s="557"/>
      <c r="N195" s="225" t="s">
        <v>1391</v>
      </c>
      <c r="O195" s="225" t="s">
        <v>991</v>
      </c>
      <c r="P195" s="536"/>
      <c r="Q195" s="1120"/>
      <c r="R195" s="1120"/>
      <c r="S195" s="537"/>
      <c r="T195" s="1120"/>
      <c r="U195" s="1120"/>
      <c r="V195" s="538"/>
      <c r="W195" s="1123"/>
      <c r="X195" s="534"/>
    </row>
    <row r="196" spans="2:24" ht="12.75" customHeight="1">
      <c r="B196" s="1461"/>
      <c r="C196" s="1462"/>
      <c r="D196" s="1402"/>
      <c r="E196" s="1471"/>
      <c r="F196" s="873" t="s">
        <v>543</v>
      </c>
      <c r="G196" s="1160"/>
      <c r="H196" s="1122" t="s">
        <v>120</v>
      </c>
      <c r="I196" s="1161">
        <v>0.23899999999999999</v>
      </c>
      <c r="J196" s="1122" t="s">
        <v>122</v>
      </c>
      <c r="K196" s="828">
        <f t="shared" si="5"/>
        <v>0</v>
      </c>
      <c r="L196" s="3" t="str">
        <f t="shared" si="6"/>
        <v>(ｱﾔ)</v>
      </c>
      <c r="M196" s="557"/>
      <c r="N196" s="225" t="s">
        <v>1391</v>
      </c>
      <c r="O196" s="225" t="s">
        <v>992</v>
      </c>
      <c r="P196" s="536"/>
      <c r="Q196" s="1120"/>
      <c r="R196" s="1120"/>
      <c r="S196" s="537"/>
      <c r="T196" s="1120"/>
      <c r="U196" s="1120"/>
      <c r="V196" s="538"/>
      <c r="W196" s="1123"/>
      <c r="X196" s="534"/>
    </row>
    <row r="197" spans="2:24" ht="12.75" customHeight="1">
      <c r="B197" s="1456">
        <v>14</v>
      </c>
      <c r="C197" s="1450" t="s">
        <v>1420</v>
      </c>
      <c r="D197" s="1463" t="s">
        <v>312</v>
      </c>
      <c r="E197" s="1470" t="s">
        <v>339</v>
      </c>
      <c r="F197" s="872" t="s">
        <v>336</v>
      </c>
      <c r="G197" s="1160"/>
      <c r="H197" s="1122" t="s">
        <v>120</v>
      </c>
      <c r="I197" s="1161">
        <v>0.33700000000000002</v>
      </c>
      <c r="J197" s="827" t="s">
        <v>122</v>
      </c>
      <c r="K197" s="828">
        <f t="shared" si="5"/>
        <v>0</v>
      </c>
      <c r="L197" s="3" t="str">
        <f t="shared" ref="L197:L210" si="7">$N$111&amp;N197&amp;O204&amp;$O$111</f>
        <v>(ｱﾜ)</v>
      </c>
      <c r="M197" s="557"/>
      <c r="N197" s="225" t="s">
        <v>1391</v>
      </c>
      <c r="O197" s="225" t="s">
        <v>993</v>
      </c>
      <c r="P197" s="536"/>
      <c r="Q197" s="1459"/>
      <c r="R197" s="1459"/>
      <c r="S197" s="537"/>
      <c r="T197" s="1454"/>
      <c r="U197" s="1454"/>
      <c r="V197" s="556"/>
      <c r="W197" s="1120"/>
      <c r="X197" s="534"/>
    </row>
    <row r="198" spans="2:24" ht="12.75" customHeight="1">
      <c r="B198" s="1448"/>
      <c r="C198" s="1462"/>
      <c r="D198" s="1402"/>
      <c r="E198" s="1471"/>
      <c r="F198" s="872" t="s">
        <v>335</v>
      </c>
      <c r="G198" s="1160"/>
      <c r="H198" s="1122" t="s">
        <v>120</v>
      </c>
      <c r="I198" s="1161">
        <v>0.16900000000000001</v>
      </c>
      <c r="J198" s="1122" t="s">
        <v>122</v>
      </c>
      <c r="K198" s="828">
        <f t="shared" si="5"/>
        <v>0</v>
      </c>
      <c r="L198" s="3" t="str">
        <f t="shared" si="7"/>
        <v>(ｱｦ)</v>
      </c>
      <c r="M198" s="557"/>
      <c r="N198" s="225" t="s">
        <v>1391</v>
      </c>
      <c r="O198" s="225" t="s">
        <v>994</v>
      </c>
      <c r="P198" s="536"/>
      <c r="Q198" s="1123"/>
      <c r="R198" s="1123"/>
      <c r="S198" s="537"/>
      <c r="T198" s="1120"/>
      <c r="U198" s="1120"/>
      <c r="V198" s="556"/>
      <c r="W198" s="1120"/>
      <c r="X198" s="534"/>
    </row>
    <row r="199" spans="2:24" ht="12.75" customHeight="1">
      <c r="B199" s="1448"/>
      <c r="C199" s="1462"/>
      <c r="D199" s="1402"/>
      <c r="E199" s="1470" t="s">
        <v>338</v>
      </c>
      <c r="F199" s="872" t="s">
        <v>336</v>
      </c>
      <c r="G199" s="1160"/>
      <c r="H199" s="1122" t="s">
        <v>120</v>
      </c>
      <c r="I199" s="1161">
        <v>0.253</v>
      </c>
      <c r="J199" s="827" t="s">
        <v>122</v>
      </c>
      <c r="K199" s="828">
        <f t="shared" si="5"/>
        <v>0</v>
      </c>
      <c r="L199" s="3" t="str">
        <f t="shared" si="7"/>
        <v>(ｱﾝ)</v>
      </c>
      <c r="M199" s="557"/>
      <c r="N199" s="225" t="s">
        <v>1391</v>
      </c>
      <c r="O199" s="225" t="s">
        <v>995</v>
      </c>
      <c r="P199" s="536"/>
      <c r="Q199" s="1120"/>
      <c r="R199" s="1120"/>
      <c r="S199" s="537"/>
      <c r="T199" s="1454"/>
      <c r="U199" s="1454"/>
      <c r="V199" s="538"/>
      <c r="W199" s="1123"/>
      <c r="X199" s="534"/>
    </row>
    <row r="200" spans="2:24" ht="12.75" customHeight="1">
      <c r="B200" s="1448"/>
      <c r="C200" s="1462"/>
      <c r="D200" s="1402"/>
      <c r="E200" s="1471"/>
      <c r="F200" s="872" t="s">
        <v>335</v>
      </c>
      <c r="G200" s="1160"/>
      <c r="H200" s="1122" t="s">
        <v>120</v>
      </c>
      <c r="I200" s="1161">
        <v>0.127</v>
      </c>
      <c r="J200" s="1122" t="s">
        <v>122</v>
      </c>
      <c r="K200" s="828">
        <f t="shared" si="5"/>
        <v>0</v>
      </c>
      <c r="L200" s="3" t="str">
        <f t="shared" si="7"/>
        <v>(ｱｱ)</v>
      </c>
      <c r="M200" s="557"/>
      <c r="N200" s="225" t="s">
        <v>1391</v>
      </c>
      <c r="O200" s="225" t="s">
        <v>996</v>
      </c>
      <c r="P200" s="536"/>
      <c r="Q200" s="1120"/>
      <c r="R200" s="1120"/>
      <c r="S200" s="537"/>
      <c r="T200" s="1120"/>
      <c r="U200" s="1120"/>
      <c r="V200" s="538"/>
      <c r="W200" s="1123"/>
      <c r="X200" s="534"/>
    </row>
    <row r="201" spans="2:24" ht="12.75" customHeight="1">
      <c r="B201" s="1448"/>
      <c r="C201" s="1462"/>
      <c r="D201" s="1402"/>
      <c r="E201" s="1470" t="s">
        <v>337</v>
      </c>
      <c r="F201" s="872" t="s">
        <v>336</v>
      </c>
      <c r="G201" s="1160"/>
      <c r="H201" s="1122" t="s">
        <v>120</v>
      </c>
      <c r="I201" s="1161">
        <v>0.19</v>
      </c>
      <c r="J201" s="827" t="s">
        <v>122</v>
      </c>
      <c r="K201" s="828">
        <f t="shared" si="5"/>
        <v>0</v>
      </c>
      <c r="L201" s="3" t="str">
        <f t="shared" si="7"/>
        <v>(ｱｲ)</v>
      </c>
      <c r="M201" s="557"/>
      <c r="N201" s="225" t="s">
        <v>1391</v>
      </c>
      <c r="O201" s="225" t="s">
        <v>997</v>
      </c>
      <c r="P201" s="536"/>
      <c r="Q201" s="1120"/>
      <c r="R201" s="1120"/>
      <c r="S201" s="537"/>
      <c r="T201" s="1454"/>
      <c r="U201" s="1454"/>
      <c r="V201" s="538"/>
      <c r="W201" s="1123"/>
      <c r="X201" s="534"/>
    </row>
    <row r="202" spans="2:24" ht="12.75" customHeight="1">
      <c r="B202" s="1448"/>
      <c r="C202" s="1462"/>
      <c r="D202" s="1402"/>
      <c r="E202" s="1472"/>
      <c r="F202" s="873" t="s">
        <v>542</v>
      </c>
      <c r="G202" s="1160"/>
      <c r="H202" s="1122" t="s">
        <v>120</v>
      </c>
      <c r="I202" s="1161">
        <v>0.19</v>
      </c>
      <c r="J202" s="1122" t="s">
        <v>122</v>
      </c>
      <c r="K202" s="828">
        <f t="shared" si="5"/>
        <v>0</v>
      </c>
      <c r="L202" s="3" t="str">
        <f t="shared" si="7"/>
        <v>(ｱｳ)</v>
      </c>
      <c r="M202" s="557"/>
      <c r="N202" s="225" t="s">
        <v>1391</v>
      </c>
      <c r="O202" s="225" t="s">
        <v>998</v>
      </c>
      <c r="P202" s="536"/>
      <c r="Q202" s="1120"/>
      <c r="R202" s="1120"/>
      <c r="S202" s="537"/>
      <c r="T202" s="1120"/>
      <c r="U202" s="1120"/>
      <c r="V202" s="538"/>
      <c r="W202" s="1123"/>
      <c r="X202" s="534"/>
    </row>
    <row r="203" spans="2:24" ht="12.75" customHeight="1">
      <c r="B203" s="1448"/>
      <c r="C203" s="1462"/>
      <c r="D203" s="1403"/>
      <c r="E203" s="1471"/>
      <c r="F203" s="873" t="s">
        <v>543</v>
      </c>
      <c r="G203" s="1160"/>
      <c r="H203" s="1122" t="s">
        <v>120</v>
      </c>
      <c r="I203" s="1161">
        <v>0.23200000000000001</v>
      </c>
      <c r="J203" s="1122" t="s">
        <v>122</v>
      </c>
      <c r="K203" s="828">
        <f t="shared" si="5"/>
        <v>0</v>
      </c>
      <c r="L203" s="3" t="str">
        <f t="shared" si="7"/>
        <v>(ｱｴ)</v>
      </c>
      <c r="M203" s="557"/>
      <c r="N203" s="225" t="s">
        <v>1391</v>
      </c>
      <c r="O203" s="225" t="s">
        <v>999</v>
      </c>
      <c r="P203" s="536"/>
      <c r="Q203" s="1120"/>
      <c r="R203" s="1120"/>
      <c r="S203" s="537"/>
      <c r="T203" s="1120"/>
      <c r="U203" s="1120"/>
      <c r="V203" s="538"/>
      <c r="W203" s="1123"/>
      <c r="X203" s="534"/>
    </row>
    <row r="204" spans="2:24" ht="12.75" customHeight="1">
      <c r="B204" s="1460">
        <v>15</v>
      </c>
      <c r="C204" s="1450" t="s">
        <v>1421</v>
      </c>
      <c r="D204" s="1463" t="s">
        <v>312</v>
      </c>
      <c r="E204" s="1470" t="s">
        <v>339</v>
      </c>
      <c r="F204" s="872" t="s">
        <v>336</v>
      </c>
      <c r="G204" s="1160"/>
      <c r="H204" s="1122" t="s">
        <v>120</v>
      </c>
      <c r="I204" s="1161">
        <v>0.36199999999999999</v>
      </c>
      <c r="J204" s="827" t="s">
        <v>122</v>
      </c>
      <c r="K204" s="828">
        <f t="shared" si="5"/>
        <v>0</v>
      </c>
      <c r="L204" s="3" t="str">
        <f t="shared" si="7"/>
        <v>(ｱｵ)</v>
      </c>
      <c r="M204" s="557"/>
      <c r="N204" s="225" t="s">
        <v>1391</v>
      </c>
      <c r="O204" s="225" t="s">
        <v>1000</v>
      </c>
      <c r="P204" s="536"/>
      <c r="Q204" s="1459"/>
      <c r="R204" s="1459"/>
      <c r="S204" s="537"/>
      <c r="T204" s="1454"/>
      <c r="U204" s="1454"/>
      <c r="V204" s="556"/>
      <c r="W204" s="1120"/>
      <c r="X204" s="534"/>
    </row>
    <row r="205" spans="2:24" ht="12.75" customHeight="1">
      <c r="B205" s="1461"/>
      <c r="C205" s="1462"/>
      <c r="D205" s="1402"/>
      <c r="E205" s="1471"/>
      <c r="F205" s="872" t="s">
        <v>335</v>
      </c>
      <c r="G205" s="1160"/>
      <c r="H205" s="1122" t="s">
        <v>120</v>
      </c>
      <c r="I205" s="1161">
        <v>0.18099999999999999</v>
      </c>
      <c r="J205" s="1122" t="s">
        <v>122</v>
      </c>
      <c r="K205" s="828">
        <f t="shared" si="5"/>
        <v>0</v>
      </c>
      <c r="L205" s="3" t="str">
        <f t="shared" si="7"/>
        <v>(ｱｶ)</v>
      </c>
      <c r="M205" s="557"/>
      <c r="N205" s="225" t="s">
        <v>1391</v>
      </c>
      <c r="O205" s="225" t="s">
        <v>1001</v>
      </c>
      <c r="P205" s="536"/>
      <c r="Q205" s="1123"/>
      <c r="R205" s="1123"/>
      <c r="S205" s="537"/>
      <c r="T205" s="1120"/>
      <c r="U205" s="1120"/>
      <c r="V205" s="556"/>
      <c r="W205" s="1120"/>
      <c r="X205" s="534"/>
    </row>
    <row r="206" spans="2:24" ht="12.75" customHeight="1">
      <c r="B206" s="1461"/>
      <c r="C206" s="1462"/>
      <c r="D206" s="1402"/>
      <c r="E206" s="1470" t="s">
        <v>338</v>
      </c>
      <c r="F206" s="872" t="s">
        <v>336</v>
      </c>
      <c r="G206" s="1160"/>
      <c r="H206" s="1122" t="s">
        <v>120</v>
      </c>
      <c r="I206" s="1161">
        <v>0.27100000000000002</v>
      </c>
      <c r="J206" s="827" t="s">
        <v>122</v>
      </c>
      <c r="K206" s="828">
        <f t="shared" si="5"/>
        <v>0</v>
      </c>
      <c r="L206" s="3" t="str">
        <f t="shared" si="7"/>
        <v>(ｱｷ)</v>
      </c>
      <c r="M206" s="557"/>
      <c r="N206" s="225" t="s">
        <v>1391</v>
      </c>
      <c r="O206" s="225" t="s">
        <v>1002</v>
      </c>
      <c r="P206" s="536"/>
      <c r="Q206" s="1120"/>
      <c r="R206" s="1120"/>
      <c r="S206" s="537"/>
      <c r="T206" s="1454"/>
      <c r="U206" s="1454"/>
      <c r="V206" s="538"/>
      <c r="W206" s="1123"/>
      <c r="X206" s="534"/>
    </row>
    <row r="207" spans="2:24" ht="12.75" customHeight="1">
      <c r="B207" s="1461"/>
      <c r="C207" s="1462"/>
      <c r="D207" s="1402"/>
      <c r="E207" s="1471"/>
      <c r="F207" s="872" t="s">
        <v>335</v>
      </c>
      <c r="G207" s="1160"/>
      <c r="H207" s="1122" t="s">
        <v>120</v>
      </c>
      <c r="I207" s="1161">
        <v>0.13600000000000001</v>
      </c>
      <c r="J207" s="1122" t="s">
        <v>122</v>
      </c>
      <c r="K207" s="828">
        <f t="shared" si="5"/>
        <v>0</v>
      </c>
      <c r="L207" s="3" t="str">
        <f t="shared" si="7"/>
        <v>(ｲｸ)</v>
      </c>
      <c r="M207" s="557"/>
      <c r="N207" s="1134" t="s">
        <v>1834</v>
      </c>
      <c r="O207" s="225" t="s">
        <v>1003</v>
      </c>
      <c r="P207" s="536"/>
      <c r="Q207" s="1120"/>
      <c r="R207" s="1120"/>
      <c r="S207" s="537"/>
      <c r="T207" s="1120"/>
      <c r="U207" s="1120"/>
      <c r="V207" s="538"/>
      <c r="W207" s="1123"/>
      <c r="X207" s="534"/>
    </row>
    <row r="208" spans="2:24" ht="12.75" customHeight="1">
      <c r="B208" s="1461"/>
      <c r="C208" s="1462"/>
      <c r="D208" s="1402"/>
      <c r="E208" s="1470" t="s">
        <v>337</v>
      </c>
      <c r="F208" s="872" t="s">
        <v>336</v>
      </c>
      <c r="G208" s="1160"/>
      <c r="H208" s="1122" t="s">
        <v>120</v>
      </c>
      <c r="I208" s="1161">
        <v>0.20300000000000001</v>
      </c>
      <c r="J208" s="827" t="s">
        <v>122</v>
      </c>
      <c r="K208" s="828">
        <f t="shared" si="5"/>
        <v>0</v>
      </c>
      <c r="L208" s="3" t="str">
        <f t="shared" si="7"/>
        <v>(ｲｹ)</v>
      </c>
      <c r="M208" s="557"/>
      <c r="N208" s="1134" t="s">
        <v>1834</v>
      </c>
      <c r="O208" s="225" t="s">
        <v>1004</v>
      </c>
      <c r="P208" s="536"/>
      <c r="Q208" s="1120"/>
      <c r="R208" s="1120"/>
      <c r="S208" s="537"/>
      <c r="T208" s="1454"/>
      <c r="U208" s="1454"/>
      <c r="V208" s="538"/>
      <c r="W208" s="1123"/>
      <c r="X208" s="534"/>
    </row>
    <row r="209" spans="1:24" ht="12.75" customHeight="1">
      <c r="B209" s="1461"/>
      <c r="C209" s="1462"/>
      <c r="D209" s="1402"/>
      <c r="E209" s="1472"/>
      <c r="F209" s="873" t="s">
        <v>542</v>
      </c>
      <c r="G209" s="1160"/>
      <c r="H209" s="1122" t="s">
        <v>120</v>
      </c>
      <c r="I209" s="1161">
        <v>0.20300000000000001</v>
      </c>
      <c r="J209" s="1122" t="s">
        <v>122</v>
      </c>
      <c r="K209" s="828">
        <f t="shared" si="5"/>
        <v>0</v>
      </c>
      <c r="L209" s="3" t="str">
        <f t="shared" si="7"/>
        <v>(ｲｺ)</v>
      </c>
      <c r="M209" s="557"/>
      <c r="N209" s="1134" t="s">
        <v>1834</v>
      </c>
      <c r="O209" s="225" t="s">
        <v>1005</v>
      </c>
      <c r="P209" s="536"/>
      <c r="Q209" s="1120"/>
      <c r="R209" s="1120"/>
      <c r="S209" s="537"/>
      <c r="T209" s="1120"/>
      <c r="U209" s="1120"/>
      <c r="V209" s="538"/>
      <c r="W209" s="1123"/>
      <c r="X209" s="534"/>
    </row>
    <row r="210" spans="1:24" ht="12.75" customHeight="1">
      <c r="B210" s="1461"/>
      <c r="C210" s="1462"/>
      <c r="D210" s="1402"/>
      <c r="E210" s="1471"/>
      <c r="F210" s="873" t="s">
        <v>543</v>
      </c>
      <c r="G210" s="1160"/>
      <c r="H210" s="1122" t="s">
        <v>120</v>
      </c>
      <c r="I210" s="1161">
        <v>0.249</v>
      </c>
      <c r="J210" s="1122" t="s">
        <v>122</v>
      </c>
      <c r="K210" s="828">
        <f t="shared" si="5"/>
        <v>0</v>
      </c>
      <c r="L210" s="3" t="str">
        <f t="shared" si="7"/>
        <v>(ｲｻ)</v>
      </c>
      <c r="M210" s="557"/>
      <c r="N210" s="1134" t="s">
        <v>1834</v>
      </c>
      <c r="O210" s="225" t="s">
        <v>1006</v>
      </c>
      <c r="P210" s="536"/>
      <c r="Q210" s="1120"/>
      <c r="R210" s="1120"/>
      <c r="S210" s="537"/>
      <c r="T210" s="1120"/>
      <c r="U210" s="1120"/>
      <c r="V210" s="538"/>
      <c r="W210" s="1123"/>
      <c r="X210" s="534"/>
    </row>
    <row r="211" spans="1:24" ht="12.75" customHeight="1">
      <c r="B211" s="1456">
        <v>16</v>
      </c>
      <c r="C211" s="1450" t="s">
        <v>1422</v>
      </c>
      <c r="D211" s="1463" t="s">
        <v>312</v>
      </c>
      <c r="E211" s="1470" t="s">
        <v>339</v>
      </c>
      <c r="F211" s="872" t="s">
        <v>336</v>
      </c>
      <c r="G211" s="1160"/>
      <c r="H211" s="1122" t="s">
        <v>120</v>
      </c>
      <c r="I211" s="1161">
        <v>0.35299999999999998</v>
      </c>
      <c r="J211" s="827" t="s">
        <v>122</v>
      </c>
      <c r="K211" s="828">
        <f t="shared" si="5"/>
        <v>0</v>
      </c>
      <c r="L211" s="3" t="str">
        <f t="shared" ref="L211:L217" si="8">$N$111&amp;N211&amp;O211&amp;$O$111</f>
        <v>(ｲｵ)</v>
      </c>
      <c r="M211" s="557"/>
      <c r="N211" s="1134" t="s">
        <v>1834</v>
      </c>
      <c r="O211" s="225" t="s">
        <v>1007</v>
      </c>
      <c r="P211" s="536"/>
      <c r="Q211" s="1459"/>
      <c r="R211" s="1459"/>
      <c r="S211" s="537"/>
      <c r="T211" s="1454"/>
      <c r="U211" s="1454"/>
      <c r="V211" s="556"/>
      <c r="W211" s="1120"/>
      <c r="X211" s="534"/>
    </row>
    <row r="212" spans="1:24" ht="12.75" customHeight="1">
      <c r="B212" s="1448"/>
      <c r="C212" s="1462"/>
      <c r="D212" s="1402"/>
      <c r="E212" s="1471"/>
      <c r="F212" s="872" t="s">
        <v>335</v>
      </c>
      <c r="G212" s="1160"/>
      <c r="H212" s="1122" t="s">
        <v>120</v>
      </c>
      <c r="I212" s="1161">
        <v>0.17699999999999999</v>
      </c>
      <c r="J212" s="1122" t="s">
        <v>122</v>
      </c>
      <c r="K212" s="828">
        <f t="shared" si="5"/>
        <v>0</v>
      </c>
      <c r="L212" s="3" t="str">
        <f t="shared" si="8"/>
        <v>(ｲｶ)</v>
      </c>
      <c r="M212" s="557"/>
      <c r="N212" s="1134" t="s">
        <v>1834</v>
      </c>
      <c r="O212" s="225" t="s">
        <v>1008</v>
      </c>
      <c r="P212" s="536"/>
      <c r="Q212" s="1123"/>
      <c r="R212" s="1123"/>
      <c r="S212" s="537"/>
      <c r="T212" s="1120"/>
      <c r="U212" s="1120"/>
      <c r="V212" s="556"/>
      <c r="W212" s="1120"/>
      <c r="X212" s="534"/>
    </row>
    <row r="213" spans="1:24" ht="12.75" customHeight="1">
      <c r="B213" s="1448"/>
      <c r="C213" s="1462"/>
      <c r="D213" s="1402"/>
      <c r="E213" s="1470" t="s">
        <v>338</v>
      </c>
      <c r="F213" s="872" t="s">
        <v>336</v>
      </c>
      <c r="G213" s="1160"/>
      <c r="H213" s="1122" t="s">
        <v>120</v>
      </c>
      <c r="I213" s="1161">
        <v>0.26500000000000001</v>
      </c>
      <c r="J213" s="827" t="s">
        <v>122</v>
      </c>
      <c r="K213" s="828">
        <f t="shared" si="5"/>
        <v>0</v>
      </c>
      <c r="L213" s="3" t="str">
        <f t="shared" si="8"/>
        <v>(ｲｷ)</v>
      </c>
      <c r="M213" s="557"/>
      <c r="N213" s="1134" t="s">
        <v>1834</v>
      </c>
      <c r="O213" s="225" t="s">
        <v>1009</v>
      </c>
      <c r="P213" s="536"/>
      <c r="Q213" s="1120"/>
      <c r="R213" s="1120"/>
      <c r="S213" s="537"/>
      <c r="T213" s="1454"/>
      <c r="U213" s="1454"/>
      <c r="V213" s="538"/>
      <c r="W213" s="1123"/>
      <c r="X213" s="534"/>
    </row>
    <row r="214" spans="1:24" ht="12.75" customHeight="1">
      <c r="B214" s="1448"/>
      <c r="C214" s="1462"/>
      <c r="D214" s="1402"/>
      <c r="E214" s="1471"/>
      <c r="F214" s="872" t="s">
        <v>335</v>
      </c>
      <c r="G214" s="1160"/>
      <c r="H214" s="1122" t="s">
        <v>120</v>
      </c>
      <c r="I214" s="1161">
        <v>0.13200000000000001</v>
      </c>
      <c r="J214" s="1122" t="s">
        <v>122</v>
      </c>
      <c r="K214" s="828">
        <f t="shared" si="5"/>
        <v>0</v>
      </c>
      <c r="L214" s="3" t="str">
        <f t="shared" si="8"/>
        <v>(ｲｸ)</v>
      </c>
      <c r="M214" s="557"/>
      <c r="N214" s="1134" t="s">
        <v>1834</v>
      </c>
      <c r="O214" s="225" t="s">
        <v>1010</v>
      </c>
      <c r="P214" s="536"/>
      <c r="Q214" s="1120"/>
      <c r="R214" s="1120"/>
      <c r="S214" s="537"/>
      <c r="T214" s="1120"/>
      <c r="U214" s="1120"/>
      <c r="V214" s="538"/>
      <c r="W214" s="1123"/>
      <c r="X214" s="534"/>
    </row>
    <row r="215" spans="1:24" ht="12.75" customHeight="1">
      <c r="B215" s="1448"/>
      <c r="C215" s="1462"/>
      <c r="D215" s="1402"/>
      <c r="E215" s="1470" t="s">
        <v>337</v>
      </c>
      <c r="F215" s="872" t="s">
        <v>336</v>
      </c>
      <c r="G215" s="1160"/>
      <c r="H215" s="1122" t="s">
        <v>120</v>
      </c>
      <c r="I215" s="1161">
        <v>0.19900000000000001</v>
      </c>
      <c r="J215" s="827" t="s">
        <v>122</v>
      </c>
      <c r="K215" s="828">
        <f t="shared" si="5"/>
        <v>0</v>
      </c>
      <c r="L215" s="3" t="str">
        <f t="shared" si="8"/>
        <v>(ｲｹ)</v>
      </c>
      <c r="M215" s="557"/>
      <c r="N215" s="1134" t="s">
        <v>1834</v>
      </c>
      <c r="O215" s="225" t="s">
        <v>1011</v>
      </c>
      <c r="P215" s="536"/>
      <c r="Q215" s="1120"/>
      <c r="R215" s="1120"/>
      <c r="S215" s="537"/>
      <c r="T215" s="1454"/>
      <c r="U215" s="1454"/>
      <c r="V215" s="538"/>
      <c r="W215" s="1123"/>
      <c r="X215" s="534"/>
    </row>
    <row r="216" spans="1:24" ht="12.75" customHeight="1">
      <c r="B216" s="1448"/>
      <c r="C216" s="1462"/>
      <c r="D216" s="1402"/>
      <c r="E216" s="1472"/>
      <c r="F216" s="873" t="s">
        <v>542</v>
      </c>
      <c r="G216" s="1160"/>
      <c r="H216" s="1122" t="s">
        <v>120</v>
      </c>
      <c r="I216" s="1161">
        <v>0.19900000000000001</v>
      </c>
      <c r="J216" s="1122" t="s">
        <v>122</v>
      </c>
      <c r="K216" s="828">
        <f t="shared" si="5"/>
        <v>0</v>
      </c>
      <c r="L216" s="3" t="str">
        <f t="shared" si="8"/>
        <v>(ｲｺ)</v>
      </c>
      <c r="M216" s="557"/>
      <c r="N216" s="1134" t="s">
        <v>1834</v>
      </c>
      <c r="O216" s="225" t="s">
        <v>1012</v>
      </c>
      <c r="P216" s="536"/>
      <c r="Q216" s="1120"/>
      <c r="R216" s="1120"/>
      <c r="S216" s="537"/>
      <c r="T216" s="1120"/>
      <c r="U216" s="1120"/>
      <c r="V216" s="538"/>
      <c r="W216" s="1123"/>
      <c r="X216" s="534"/>
    </row>
    <row r="217" spans="1:24" ht="12.75" customHeight="1">
      <c r="B217" s="1449"/>
      <c r="C217" s="1375"/>
      <c r="D217" s="1403"/>
      <c r="E217" s="1471"/>
      <c r="F217" s="873" t="s">
        <v>543</v>
      </c>
      <c r="G217" s="1160"/>
      <c r="H217" s="1122" t="s">
        <v>120</v>
      </c>
      <c r="I217" s="1161">
        <v>0.24299999999999999</v>
      </c>
      <c r="J217" s="1122" t="s">
        <v>122</v>
      </c>
      <c r="K217" s="828">
        <f t="shared" si="5"/>
        <v>0</v>
      </c>
      <c r="L217" s="3" t="str">
        <f t="shared" si="8"/>
        <v>(ｲｻ)</v>
      </c>
      <c r="M217" s="557"/>
      <c r="N217" s="1134" t="s">
        <v>2410</v>
      </c>
      <c r="O217" s="225" t="s">
        <v>1013</v>
      </c>
      <c r="P217" s="536"/>
      <c r="Q217" s="1120"/>
      <c r="R217" s="1120"/>
      <c r="S217" s="537"/>
      <c r="T217" s="1120"/>
      <c r="U217" s="1120"/>
      <c r="V217" s="538"/>
      <c r="W217" s="1123"/>
      <c r="X217" s="534"/>
    </row>
    <row r="218" spans="1:24" ht="22.7" customHeight="1">
      <c r="B218" s="219"/>
      <c r="C218" s="107"/>
      <c r="D218" s="107"/>
      <c r="E218" s="559"/>
      <c r="F218" s="560"/>
      <c r="G218" s="950"/>
      <c r="H218" s="948"/>
      <c r="I218" s="949"/>
      <c r="J218" s="948"/>
      <c r="K218" s="950"/>
      <c r="L218" s="557"/>
      <c r="M218" s="557"/>
      <c r="N218" s="4"/>
      <c r="O218" s="4"/>
      <c r="P218" s="536"/>
      <c r="Q218" s="1120"/>
      <c r="R218" s="1120"/>
      <c r="S218" s="537"/>
      <c r="T218" s="1120"/>
      <c r="U218" s="1120"/>
      <c r="V218" s="538"/>
      <c r="W218" s="1123"/>
      <c r="X218" s="534"/>
    </row>
    <row r="219" spans="1:24" ht="12.75" customHeight="1">
      <c r="B219" s="219"/>
      <c r="C219" s="107"/>
      <c r="D219" s="107"/>
      <c r="E219" s="559"/>
      <c r="F219" s="560"/>
      <c r="G219" s="93"/>
      <c r="H219" s="1129"/>
      <c r="I219" s="229"/>
      <c r="J219" s="1129"/>
      <c r="K219" s="93"/>
      <c r="L219" s="557"/>
      <c r="M219" s="557"/>
      <c r="N219" s="4"/>
      <c r="O219" s="4"/>
      <c r="P219" s="536"/>
      <c r="Q219" s="1120"/>
      <c r="R219" s="1120"/>
      <c r="S219" s="537"/>
      <c r="T219" s="1120"/>
      <c r="U219" s="1120"/>
      <c r="V219" s="538"/>
      <c r="W219" s="1123"/>
      <c r="X219" s="534"/>
    </row>
    <row r="220" spans="1:24" ht="12.75" customHeight="1">
      <c r="A220" s="529" t="s">
        <v>2411</v>
      </c>
      <c r="B220" s="9" t="s">
        <v>946</v>
      </c>
      <c r="F220" s="343"/>
      <c r="G220" s="561"/>
      <c r="H220" s="300"/>
      <c r="I220" s="562"/>
      <c r="J220" s="300"/>
      <c r="K220" s="561"/>
      <c r="L220" s="557"/>
      <c r="M220" s="557"/>
      <c r="N220" s="4"/>
      <c r="O220" s="4"/>
      <c r="P220" s="536"/>
      <c r="Q220" s="1120"/>
      <c r="R220" s="1120"/>
      <c r="S220" s="537"/>
      <c r="T220" s="1120"/>
      <c r="U220" s="1120"/>
      <c r="V220" s="538"/>
      <c r="W220" s="1123"/>
      <c r="X220" s="534"/>
    </row>
    <row r="221" spans="1:24" ht="12.75" customHeight="1">
      <c r="B221" s="1460">
        <v>17</v>
      </c>
      <c r="C221" s="1450" t="s">
        <v>1423</v>
      </c>
      <c r="D221" s="1463" t="s">
        <v>312</v>
      </c>
      <c r="E221" s="1470" t="s">
        <v>339</v>
      </c>
      <c r="F221" s="872" t="s">
        <v>336</v>
      </c>
      <c r="G221" s="1160"/>
      <c r="H221" s="1122" t="s">
        <v>2412</v>
      </c>
      <c r="I221" s="1161">
        <v>0.375</v>
      </c>
      <c r="J221" s="827" t="s">
        <v>2413</v>
      </c>
      <c r="K221" s="828">
        <f t="shared" ref="K221:K284" si="9">ROUND(G221*I221,0)</f>
        <v>0</v>
      </c>
      <c r="L221" s="3" t="str">
        <f t="shared" ref="L221:L284" si="10">$N$111&amp;N221&amp;O221&amp;$O$111</f>
        <v>(ｲｼ)</v>
      </c>
      <c r="M221" s="557"/>
      <c r="N221" s="1134" t="s">
        <v>2410</v>
      </c>
      <c r="O221" s="225" t="s">
        <v>1014</v>
      </c>
      <c r="P221" s="536"/>
      <c r="Q221" s="1459"/>
      <c r="R221" s="1459"/>
      <c r="S221" s="537"/>
      <c r="T221" s="1454"/>
      <c r="U221" s="1454"/>
      <c r="V221" s="556"/>
      <c r="W221" s="1120"/>
      <c r="X221" s="534"/>
    </row>
    <row r="222" spans="1:24" ht="12.75" customHeight="1">
      <c r="B222" s="1461"/>
      <c r="C222" s="1462"/>
      <c r="D222" s="1402"/>
      <c r="E222" s="1471"/>
      <c r="F222" s="872" t="s">
        <v>335</v>
      </c>
      <c r="G222" s="1160"/>
      <c r="H222" s="1122" t="s">
        <v>2412</v>
      </c>
      <c r="I222" s="1161">
        <v>0.187</v>
      </c>
      <c r="J222" s="1122" t="s">
        <v>2413</v>
      </c>
      <c r="K222" s="828">
        <f t="shared" si="9"/>
        <v>0</v>
      </c>
      <c r="L222" s="3" t="str">
        <f t="shared" si="10"/>
        <v>(ｲｽ)</v>
      </c>
      <c r="M222" s="557"/>
      <c r="N222" s="1134" t="s">
        <v>2410</v>
      </c>
      <c r="O222" s="225" t="s">
        <v>1015</v>
      </c>
      <c r="P222" s="536"/>
      <c r="Q222" s="1123"/>
      <c r="R222" s="1123"/>
      <c r="S222" s="537"/>
      <c r="T222" s="1120"/>
      <c r="U222" s="1120"/>
      <c r="V222" s="556"/>
      <c r="W222" s="1120"/>
      <c r="X222" s="534"/>
    </row>
    <row r="223" spans="1:24" ht="12.75" customHeight="1">
      <c r="B223" s="1461"/>
      <c r="C223" s="1462"/>
      <c r="D223" s="1402"/>
      <c r="E223" s="1470" t="s">
        <v>338</v>
      </c>
      <c r="F223" s="872" t="s">
        <v>336</v>
      </c>
      <c r="G223" s="1160"/>
      <c r="H223" s="1122" t="s">
        <v>2412</v>
      </c>
      <c r="I223" s="1161">
        <v>0.28100000000000003</v>
      </c>
      <c r="J223" s="827" t="s">
        <v>2413</v>
      </c>
      <c r="K223" s="828">
        <f t="shared" si="9"/>
        <v>0</v>
      </c>
      <c r="L223" s="3" t="str">
        <f t="shared" si="10"/>
        <v>(ｲｾ)</v>
      </c>
      <c r="M223" s="557"/>
      <c r="N223" s="1134" t="s">
        <v>2410</v>
      </c>
      <c r="O223" s="225" t="s">
        <v>1016</v>
      </c>
      <c r="P223" s="536"/>
      <c r="Q223" s="1120"/>
      <c r="R223" s="1120"/>
      <c r="S223" s="537"/>
      <c r="T223" s="1454"/>
      <c r="U223" s="1454"/>
      <c r="V223" s="538"/>
      <c r="W223" s="1123"/>
      <c r="X223" s="534"/>
    </row>
    <row r="224" spans="1:24" ht="12.75" customHeight="1">
      <c r="B224" s="1461"/>
      <c r="C224" s="1462"/>
      <c r="D224" s="1402"/>
      <c r="E224" s="1471"/>
      <c r="F224" s="872" t="s">
        <v>335</v>
      </c>
      <c r="G224" s="1160"/>
      <c r="H224" s="1122" t="s">
        <v>2412</v>
      </c>
      <c r="I224" s="1161">
        <v>0.14099999999999999</v>
      </c>
      <c r="J224" s="1122" t="s">
        <v>2413</v>
      </c>
      <c r="K224" s="828">
        <f t="shared" si="9"/>
        <v>0</v>
      </c>
      <c r="L224" s="3" t="str">
        <f t="shared" si="10"/>
        <v>(ｲｿ)</v>
      </c>
      <c r="M224" s="557"/>
      <c r="N224" s="1134" t="s">
        <v>2410</v>
      </c>
      <c r="O224" s="225" t="s">
        <v>1017</v>
      </c>
      <c r="P224" s="536"/>
      <c r="Q224" s="1120"/>
      <c r="R224" s="1120"/>
      <c r="S224" s="537"/>
      <c r="T224" s="1120"/>
      <c r="U224" s="1120"/>
      <c r="V224" s="538"/>
      <c r="W224" s="1123"/>
      <c r="X224" s="534"/>
    </row>
    <row r="225" spans="2:24" ht="12.75" customHeight="1">
      <c r="B225" s="1461"/>
      <c r="C225" s="1462"/>
      <c r="D225" s="1402"/>
      <c r="E225" s="1470" t="s">
        <v>337</v>
      </c>
      <c r="F225" s="872" t="s">
        <v>336</v>
      </c>
      <c r="G225" s="1160"/>
      <c r="H225" s="1122" t="s">
        <v>2412</v>
      </c>
      <c r="I225" s="1161">
        <v>0.21099999999999999</v>
      </c>
      <c r="J225" s="827" t="s">
        <v>2413</v>
      </c>
      <c r="K225" s="828">
        <f t="shared" si="9"/>
        <v>0</v>
      </c>
      <c r="L225" s="3" t="str">
        <f t="shared" si="10"/>
        <v>(ｲﾀ)</v>
      </c>
      <c r="M225" s="557"/>
      <c r="N225" s="1134" t="s">
        <v>2410</v>
      </c>
      <c r="O225" s="225" t="s">
        <v>1018</v>
      </c>
      <c r="P225" s="536"/>
      <c r="Q225" s="1120"/>
      <c r="R225" s="1120"/>
      <c r="S225" s="537"/>
      <c r="T225" s="1454"/>
      <c r="U225" s="1454"/>
      <c r="V225" s="538"/>
      <c r="W225" s="1123"/>
      <c r="X225" s="534"/>
    </row>
    <row r="226" spans="2:24" ht="12.75" customHeight="1">
      <c r="B226" s="1461"/>
      <c r="C226" s="1462"/>
      <c r="D226" s="1402"/>
      <c r="E226" s="1472"/>
      <c r="F226" s="873" t="s">
        <v>542</v>
      </c>
      <c r="G226" s="1160"/>
      <c r="H226" s="1122" t="s">
        <v>2412</v>
      </c>
      <c r="I226" s="1161">
        <v>0.21099999999999999</v>
      </c>
      <c r="J226" s="1122" t="s">
        <v>2413</v>
      </c>
      <c r="K226" s="828">
        <f t="shared" si="9"/>
        <v>0</v>
      </c>
      <c r="L226" s="3" t="str">
        <f t="shared" si="10"/>
        <v>(ｲﾁ)</v>
      </c>
      <c r="M226" s="557"/>
      <c r="N226" s="1134" t="s">
        <v>2410</v>
      </c>
      <c r="O226" s="225" t="s">
        <v>1019</v>
      </c>
      <c r="P226" s="536"/>
      <c r="Q226" s="1120"/>
      <c r="R226" s="1120"/>
      <c r="S226" s="537"/>
      <c r="T226" s="1120"/>
      <c r="U226" s="1120"/>
      <c r="V226" s="538"/>
      <c r="W226" s="1123"/>
      <c r="X226" s="534"/>
    </row>
    <row r="227" spans="2:24" ht="12.75" customHeight="1">
      <c r="B227" s="1461"/>
      <c r="C227" s="1462"/>
      <c r="D227" s="1402"/>
      <c r="E227" s="1471"/>
      <c r="F227" s="873" t="s">
        <v>543</v>
      </c>
      <c r="G227" s="1160"/>
      <c r="H227" s="1122" t="s">
        <v>2412</v>
      </c>
      <c r="I227" s="1161">
        <v>0.25800000000000001</v>
      </c>
      <c r="J227" s="1122" t="s">
        <v>2413</v>
      </c>
      <c r="K227" s="828">
        <f t="shared" si="9"/>
        <v>0</v>
      </c>
      <c r="L227" s="3" t="str">
        <f t="shared" si="10"/>
        <v>(ｲﾂ)</v>
      </c>
      <c r="M227" s="557"/>
      <c r="N227" s="1134" t="s">
        <v>2410</v>
      </c>
      <c r="O227" s="225" t="s">
        <v>1020</v>
      </c>
      <c r="P227" s="536"/>
      <c r="Q227" s="1120"/>
      <c r="R227" s="1120"/>
      <c r="S227" s="537"/>
      <c r="T227" s="1120"/>
      <c r="U227" s="1120"/>
      <c r="V227" s="538"/>
      <c r="W227" s="1123"/>
      <c r="X227" s="534"/>
    </row>
    <row r="228" spans="2:24" ht="12.75" customHeight="1">
      <c r="B228" s="1456">
        <v>18</v>
      </c>
      <c r="C228" s="1450" t="s">
        <v>1424</v>
      </c>
      <c r="D228" s="1463" t="s">
        <v>312</v>
      </c>
      <c r="E228" s="1470" t="s">
        <v>339</v>
      </c>
      <c r="F228" s="872" t="s">
        <v>336</v>
      </c>
      <c r="G228" s="1160"/>
      <c r="H228" s="1122" t="s">
        <v>2412</v>
      </c>
      <c r="I228" s="1161">
        <v>0.36799999999999999</v>
      </c>
      <c r="J228" s="827" t="s">
        <v>2413</v>
      </c>
      <c r="K228" s="828">
        <f t="shared" si="9"/>
        <v>0</v>
      </c>
      <c r="L228" s="3" t="str">
        <f t="shared" si="10"/>
        <v>(ｲﾃ)</v>
      </c>
      <c r="M228" s="557"/>
      <c r="N228" s="1134" t="s">
        <v>2410</v>
      </c>
      <c r="O228" s="225" t="s">
        <v>1021</v>
      </c>
      <c r="P228" s="536"/>
      <c r="Q228" s="1459"/>
      <c r="R228" s="1459"/>
      <c r="S228" s="537"/>
      <c r="T228" s="1454"/>
      <c r="U228" s="1454"/>
      <c r="V228" s="556"/>
      <c r="W228" s="1120"/>
      <c r="X228" s="534"/>
    </row>
    <row r="229" spans="2:24" ht="12.75" customHeight="1">
      <c r="B229" s="1448"/>
      <c r="C229" s="1462"/>
      <c r="D229" s="1402"/>
      <c r="E229" s="1471"/>
      <c r="F229" s="872" t="s">
        <v>335</v>
      </c>
      <c r="G229" s="1160"/>
      <c r="H229" s="1122" t="s">
        <v>2412</v>
      </c>
      <c r="I229" s="1161">
        <v>0.184</v>
      </c>
      <c r="J229" s="1122" t="s">
        <v>2413</v>
      </c>
      <c r="K229" s="828">
        <f t="shared" si="9"/>
        <v>0</v>
      </c>
      <c r="L229" s="3" t="str">
        <f t="shared" si="10"/>
        <v>(ｲﾄ)</v>
      </c>
      <c r="M229" s="557"/>
      <c r="N229" s="1134" t="s">
        <v>1834</v>
      </c>
      <c r="O229" s="225" t="s">
        <v>1022</v>
      </c>
      <c r="P229" s="536"/>
      <c r="Q229" s="1123"/>
      <c r="R229" s="1123"/>
      <c r="S229" s="537"/>
      <c r="T229" s="1120"/>
      <c r="U229" s="1120"/>
      <c r="V229" s="556"/>
      <c r="W229" s="1120"/>
      <c r="X229" s="534"/>
    </row>
    <row r="230" spans="2:24" ht="12.75" customHeight="1">
      <c r="B230" s="1448"/>
      <c r="C230" s="1462"/>
      <c r="D230" s="1402"/>
      <c r="E230" s="1470" t="s">
        <v>338</v>
      </c>
      <c r="F230" s="872" t="s">
        <v>336</v>
      </c>
      <c r="G230" s="1160"/>
      <c r="H230" s="1122" t="s">
        <v>120</v>
      </c>
      <c r="I230" s="1161">
        <v>0.27600000000000002</v>
      </c>
      <c r="J230" s="827" t="s">
        <v>122</v>
      </c>
      <c r="K230" s="828">
        <f t="shared" si="9"/>
        <v>0</v>
      </c>
      <c r="L230" s="3" t="str">
        <f t="shared" si="10"/>
        <v>(ｲﾅ)</v>
      </c>
      <c r="M230" s="557"/>
      <c r="N230" s="1134" t="s">
        <v>1834</v>
      </c>
      <c r="O230" s="225" t="s">
        <v>1023</v>
      </c>
      <c r="P230" s="536"/>
      <c r="Q230" s="1120"/>
      <c r="R230" s="1120"/>
      <c r="S230" s="537"/>
      <c r="T230" s="1454"/>
      <c r="U230" s="1454"/>
      <c r="V230" s="538"/>
      <c r="W230" s="1123"/>
      <c r="X230" s="534"/>
    </row>
    <row r="231" spans="2:24" ht="12.75" customHeight="1">
      <c r="B231" s="1448"/>
      <c r="C231" s="1462"/>
      <c r="D231" s="1402"/>
      <c r="E231" s="1471"/>
      <c r="F231" s="872" t="s">
        <v>335</v>
      </c>
      <c r="G231" s="1160"/>
      <c r="H231" s="1122" t="s">
        <v>120</v>
      </c>
      <c r="I231" s="1161">
        <v>0.13800000000000001</v>
      </c>
      <c r="J231" s="1122" t="s">
        <v>122</v>
      </c>
      <c r="K231" s="828">
        <f t="shared" si="9"/>
        <v>0</v>
      </c>
      <c r="L231" s="3" t="str">
        <f t="shared" si="10"/>
        <v>(ｲﾆ)</v>
      </c>
      <c r="M231" s="557"/>
      <c r="N231" s="1134" t="s">
        <v>1834</v>
      </c>
      <c r="O231" s="225" t="s">
        <v>1024</v>
      </c>
      <c r="P231" s="536"/>
      <c r="Q231" s="1120"/>
      <c r="R231" s="1120"/>
      <c r="S231" s="537"/>
      <c r="T231" s="1120"/>
      <c r="U231" s="1120"/>
      <c r="V231" s="538"/>
      <c r="W231" s="1123"/>
      <c r="X231" s="534"/>
    </row>
    <row r="232" spans="2:24" ht="12.75" customHeight="1">
      <c r="B232" s="1448"/>
      <c r="C232" s="1462"/>
      <c r="D232" s="1402"/>
      <c r="E232" s="1470" t="s">
        <v>337</v>
      </c>
      <c r="F232" s="872" t="s">
        <v>336</v>
      </c>
      <c r="G232" s="1160"/>
      <c r="H232" s="1122" t="s">
        <v>120</v>
      </c>
      <c r="I232" s="1161">
        <v>0.20699999999999999</v>
      </c>
      <c r="J232" s="827" t="s">
        <v>122</v>
      </c>
      <c r="K232" s="828">
        <f t="shared" si="9"/>
        <v>0</v>
      </c>
      <c r="L232" s="3" t="str">
        <f t="shared" si="10"/>
        <v>(ｲﾇ)</v>
      </c>
      <c r="M232" s="557"/>
      <c r="N232" s="1134" t="s">
        <v>1834</v>
      </c>
      <c r="O232" s="225" t="s">
        <v>979</v>
      </c>
      <c r="P232" s="536"/>
      <c r="Q232" s="1120"/>
      <c r="R232" s="1120"/>
      <c r="S232" s="537"/>
      <c r="T232" s="1454"/>
      <c r="U232" s="1454"/>
      <c r="V232" s="538"/>
      <c r="W232" s="1123"/>
      <c r="X232" s="534"/>
    </row>
    <row r="233" spans="2:24" ht="12.75" customHeight="1">
      <c r="B233" s="1448"/>
      <c r="C233" s="1462"/>
      <c r="D233" s="1402"/>
      <c r="E233" s="1472"/>
      <c r="F233" s="873" t="s">
        <v>542</v>
      </c>
      <c r="G233" s="1160"/>
      <c r="H233" s="1122" t="s">
        <v>120</v>
      </c>
      <c r="I233" s="1161">
        <v>0.20699999999999999</v>
      </c>
      <c r="J233" s="1122" t="s">
        <v>122</v>
      </c>
      <c r="K233" s="828">
        <f t="shared" si="9"/>
        <v>0</v>
      </c>
      <c r="L233" s="3" t="str">
        <f t="shared" si="10"/>
        <v>(ｲﾈ)</v>
      </c>
      <c r="M233" s="557"/>
      <c r="N233" s="1134" t="s">
        <v>1834</v>
      </c>
      <c r="O233" s="225" t="s">
        <v>980</v>
      </c>
      <c r="P233" s="536"/>
      <c r="Q233" s="1120"/>
      <c r="R233" s="1120"/>
      <c r="S233" s="537"/>
      <c r="T233" s="1120"/>
      <c r="U233" s="1120"/>
      <c r="V233" s="538"/>
      <c r="W233" s="1123"/>
      <c r="X233" s="534"/>
    </row>
    <row r="234" spans="2:24" ht="12.75" customHeight="1">
      <c r="B234" s="1449"/>
      <c r="C234" s="1375"/>
      <c r="D234" s="1403"/>
      <c r="E234" s="1471"/>
      <c r="F234" s="873" t="s">
        <v>543</v>
      </c>
      <c r="G234" s="1160"/>
      <c r="H234" s="1122" t="s">
        <v>120</v>
      </c>
      <c r="I234" s="1161">
        <v>0.253</v>
      </c>
      <c r="J234" s="1122" t="s">
        <v>122</v>
      </c>
      <c r="K234" s="828">
        <f t="shared" si="9"/>
        <v>0</v>
      </c>
      <c r="L234" s="3" t="str">
        <f t="shared" si="10"/>
        <v>(ｲﾉ)</v>
      </c>
      <c r="M234" s="557"/>
      <c r="N234" s="1134" t="s">
        <v>2414</v>
      </c>
      <c r="O234" s="225" t="s">
        <v>981</v>
      </c>
      <c r="P234" s="536"/>
      <c r="Q234" s="1120"/>
      <c r="R234" s="1120"/>
      <c r="S234" s="537"/>
      <c r="T234" s="1120"/>
      <c r="U234" s="1120"/>
      <c r="V234" s="538"/>
      <c r="W234" s="1123"/>
      <c r="X234" s="534"/>
    </row>
    <row r="235" spans="2:24" ht="12.75" customHeight="1">
      <c r="B235" s="1460">
        <v>19</v>
      </c>
      <c r="C235" s="1450" t="s">
        <v>1425</v>
      </c>
      <c r="D235" s="1463" t="s">
        <v>1229</v>
      </c>
      <c r="E235" s="1470" t="s">
        <v>337</v>
      </c>
      <c r="F235" s="872" t="s">
        <v>336</v>
      </c>
      <c r="G235" s="1160"/>
      <c r="H235" s="1122" t="s">
        <v>2415</v>
      </c>
      <c r="I235" s="1161">
        <v>0.219</v>
      </c>
      <c r="J235" s="827" t="s">
        <v>2416</v>
      </c>
      <c r="K235" s="828">
        <f t="shared" si="9"/>
        <v>0</v>
      </c>
      <c r="L235" s="3" t="str">
        <f t="shared" si="10"/>
        <v>(ｲﾊ)</v>
      </c>
      <c r="M235" s="557"/>
      <c r="N235" s="1134" t="s">
        <v>1004</v>
      </c>
      <c r="O235" s="225" t="s">
        <v>982</v>
      </c>
      <c r="P235" s="536"/>
      <c r="Q235" s="1120"/>
      <c r="R235" s="1120"/>
      <c r="S235" s="537"/>
      <c r="T235" s="1454"/>
      <c r="U235" s="1454"/>
      <c r="V235" s="538"/>
      <c r="W235" s="1123"/>
      <c r="X235" s="534"/>
    </row>
    <row r="236" spans="2:24" ht="12.75" customHeight="1">
      <c r="B236" s="1461"/>
      <c r="C236" s="1462"/>
      <c r="D236" s="1402"/>
      <c r="E236" s="1472"/>
      <c r="F236" s="873" t="s">
        <v>542</v>
      </c>
      <c r="G236" s="1160"/>
      <c r="H236" s="1122" t="s">
        <v>2417</v>
      </c>
      <c r="I236" s="1161">
        <v>0.219</v>
      </c>
      <c r="J236" s="1122" t="s">
        <v>2418</v>
      </c>
      <c r="K236" s="828">
        <f t="shared" si="9"/>
        <v>0</v>
      </c>
      <c r="L236" s="3" t="str">
        <f t="shared" si="10"/>
        <v>(ｲﾋ)</v>
      </c>
      <c r="M236" s="557"/>
      <c r="N236" s="1134" t="s">
        <v>1004</v>
      </c>
      <c r="O236" s="225" t="s">
        <v>983</v>
      </c>
      <c r="P236" s="536"/>
      <c r="Q236" s="1120"/>
      <c r="R236" s="1120"/>
      <c r="S236" s="537"/>
      <c r="T236" s="1120"/>
      <c r="U236" s="1120"/>
      <c r="V236" s="538"/>
      <c r="W236" s="1123"/>
      <c r="X236" s="534"/>
    </row>
    <row r="237" spans="2:24" ht="12.75" customHeight="1">
      <c r="B237" s="1473"/>
      <c r="C237" s="1375"/>
      <c r="D237" s="1403"/>
      <c r="E237" s="1471"/>
      <c r="F237" s="873" t="s">
        <v>543</v>
      </c>
      <c r="G237" s="1160"/>
      <c r="H237" s="1122" t="s">
        <v>120</v>
      </c>
      <c r="I237" s="1161">
        <v>0.26800000000000002</v>
      </c>
      <c r="J237" s="1122" t="s">
        <v>122</v>
      </c>
      <c r="K237" s="828">
        <f t="shared" si="9"/>
        <v>0</v>
      </c>
      <c r="L237" s="3" t="str">
        <f t="shared" si="10"/>
        <v>(ｲﾌ)</v>
      </c>
      <c r="M237" s="557"/>
      <c r="N237" s="1134" t="s">
        <v>1004</v>
      </c>
      <c r="O237" s="225" t="s">
        <v>984</v>
      </c>
      <c r="P237" s="536"/>
      <c r="Q237" s="1120"/>
      <c r="R237" s="1120"/>
      <c r="S237" s="537"/>
      <c r="T237" s="1120"/>
      <c r="U237" s="1120"/>
      <c r="V237" s="538"/>
      <c r="W237" s="1123"/>
      <c r="X237" s="534"/>
    </row>
    <row r="238" spans="2:24" ht="12.75" customHeight="1">
      <c r="B238" s="1456">
        <v>20</v>
      </c>
      <c r="C238" s="1450" t="s">
        <v>1839</v>
      </c>
      <c r="D238" s="1463" t="s">
        <v>1229</v>
      </c>
      <c r="E238" s="1470" t="s">
        <v>337</v>
      </c>
      <c r="F238" s="872" t="s">
        <v>336</v>
      </c>
      <c r="G238" s="1160"/>
      <c r="H238" s="1122" t="s">
        <v>120</v>
      </c>
      <c r="I238" s="1161">
        <v>0.217</v>
      </c>
      <c r="J238" s="827" t="s">
        <v>122</v>
      </c>
      <c r="K238" s="828">
        <f t="shared" si="9"/>
        <v>0</v>
      </c>
      <c r="L238" s="3" t="str">
        <f t="shared" si="10"/>
        <v>(ｲﾐ)</v>
      </c>
      <c r="M238" s="557"/>
      <c r="N238" s="1134" t="s">
        <v>1004</v>
      </c>
      <c r="O238" s="225" t="s">
        <v>988</v>
      </c>
      <c r="P238" s="536"/>
      <c r="Q238" s="1120"/>
      <c r="R238" s="1120"/>
      <c r="S238" s="537"/>
      <c r="T238" s="1454"/>
      <c r="U238" s="1454"/>
      <c r="V238" s="538"/>
      <c r="W238" s="1123"/>
      <c r="X238" s="534"/>
    </row>
    <row r="239" spans="2:24" ht="12.75" customHeight="1">
      <c r="B239" s="1448"/>
      <c r="C239" s="1462"/>
      <c r="D239" s="1402"/>
      <c r="E239" s="1472"/>
      <c r="F239" s="873" t="s">
        <v>542</v>
      </c>
      <c r="G239" s="1160"/>
      <c r="H239" s="1122" t="s">
        <v>120</v>
      </c>
      <c r="I239" s="1161">
        <v>0.217</v>
      </c>
      <c r="J239" s="1122" t="s">
        <v>122</v>
      </c>
      <c r="K239" s="828">
        <f t="shared" si="9"/>
        <v>0</v>
      </c>
      <c r="L239" s="3" t="str">
        <f t="shared" si="10"/>
        <v>(ｲﾑ)</v>
      </c>
      <c r="M239" s="557"/>
      <c r="N239" s="1134" t="s">
        <v>1004</v>
      </c>
      <c r="O239" s="225" t="s">
        <v>989</v>
      </c>
      <c r="P239" s="536"/>
      <c r="Q239" s="1120"/>
      <c r="R239" s="1120"/>
      <c r="S239" s="537"/>
      <c r="T239" s="1120"/>
      <c r="U239" s="1120"/>
      <c r="V239" s="538"/>
      <c r="W239" s="1123"/>
      <c r="X239" s="534"/>
    </row>
    <row r="240" spans="2:24" ht="12.75" customHeight="1">
      <c r="B240" s="1449"/>
      <c r="C240" s="1375"/>
      <c r="D240" s="1403"/>
      <c r="E240" s="1471"/>
      <c r="F240" s="873" t="s">
        <v>543</v>
      </c>
      <c r="G240" s="1160"/>
      <c r="H240" s="1122" t="s">
        <v>120</v>
      </c>
      <c r="I240" s="1161">
        <v>0.26500000000000001</v>
      </c>
      <c r="J240" s="1122" t="s">
        <v>122</v>
      </c>
      <c r="K240" s="828">
        <f t="shared" si="9"/>
        <v>0</v>
      </c>
      <c r="L240" s="3" t="str">
        <f t="shared" si="10"/>
        <v>(ｲﾒ)</v>
      </c>
      <c r="M240" s="557"/>
      <c r="N240" s="1134" t="s">
        <v>1004</v>
      </c>
      <c r="O240" s="225" t="s">
        <v>990</v>
      </c>
      <c r="P240" s="536"/>
      <c r="Q240" s="1120"/>
      <c r="R240" s="1120"/>
      <c r="S240" s="537"/>
      <c r="T240" s="1120"/>
      <c r="U240" s="1120"/>
      <c r="V240" s="538"/>
      <c r="W240" s="1123"/>
      <c r="X240" s="534"/>
    </row>
    <row r="241" spans="2:24" ht="12.75" customHeight="1">
      <c r="B241" s="1461">
        <v>21</v>
      </c>
      <c r="C241" s="1466" t="s">
        <v>1426</v>
      </c>
      <c r="D241" s="1463" t="s">
        <v>1229</v>
      </c>
      <c r="E241" s="1470" t="s">
        <v>337</v>
      </c>
      <c r="F241" s="872" t="s">
        <v>336</v>
      </c>
      <c r="G241" s="1160"/>
      <c r="H241" s="1122" t="s">
        <v>120</v>
      </c>
      <c r="I241" s="1161">
        <v>0.222</v>
      </c>
      <c r="J241" s="827" t="s">
        <v>122</v>
      </c>
      <c r="K241" s="828">
        <f t="shared" si="9"/>
        <v>0</v>
      </c>
      <c r="L241" s="3" t="str">
        <f t="shared" si="10"/>
        <v>(ｲﾖ)</v>
      </c>
      <c r="M241" s="557"/>
      <c r="N241" s="1134" t="s">
        <v>1004</v>
      </c>
      <c r="O241" s="225" t="s">
        <v>994</v>
      </c>
      <c r="P241" s="536"/>
      <c r="Q241" s="1120"/>
      <c r="R241" s="1120"/>
      <c r="S241" s="537"/>
      <c r="T241" s="1454"/>
      <c r="U241" s="1454"/>
      <c r="V241" s="538"/>
      <c r="W241" s="1123"/>
      <c r="X241" s="534"/>
    </row>
    <row r="242" spans="2:24" ht="12.75" customHeight="1">
      <c r="B242" s="1461"/>
      <c r="C242" s="1462"/>
      <c r="D242" s="1402"/>
      <c r="E242" s="1472"/>
      <c r="F242" s="873" t="s">
        <v>542</v>
      </c>
      <c r="G242" s="1160"/>
      <c r="H242" s="1122" t="s">
        <v>120</v>
      </c>
      <c r="I242" s="1161">
        <v>0.222</v>
      </c>
      <c r="J242" s="1122" t="s">
        <v>122</v>
      </c>
      <c r="K242" s="828">
        <f t="shared" si="9"/>
        <v>0</v>
      </c>
      <c r="L242" s="3" t="str">
        <f t="shared" si="10"/>
        <v>(ｲﾗ)</v>
      </c>
      <c r="M242" s="557"/>
      <c r="N242" s="1134" t="s">
        <v>1004</v>
      </c>
      <c r="O242" s="225" t="s">
        <v>995</v>
      </c>
      <c r="P242" s="536"/>
      <c r="Q242" s="1120"/>
      <c r="R242" s="1120"/>
      <c r="S242" s="537"/>
      <c r="T242" s="1120"/>
      <c r="U242" s="1120"/>
      <c r="V242" s="538"/>
      <c r="W242" s="1123"/>
      <c r="X242" s="534"/>
    </row>
    <row r="243" spans="2:24" ht="12.75" customHeight="1">
      <c r="B243" s="1461"/>
      <c r="C243" s="1462"/>
      <c r="D243" s="1403"/>
      <c r="E243" s="1471"/>
      <c r="F243" s="873" t="s">
        <v>543</v>
      </c>
      <c r="G243" s="1160"/>
      <c r="H243" s="1122" t="s">
        <v>120</v>
      </c>
      <c r="I243" s="1161">
        <v>0.27100000000000002</v>
      </c>
      <c r="J243" s="1122" t="s">
        <v>122</v>
      </c>
      <c r="K243" s="828">
        <f t="shared" si="9"/>
        <v>0</v>
      </c>
      <c r="L243" s="3" t="str">
        <f t="shared" si="10"/>
        <v>(ｲﾘ)</v>
      </c>
      <c r="M243" s="557"/>
      <c r="N243" s="1134" t="s">
        <v>1004</v>
      </c>
      <c r="O243" s="225" t="s">
        <v>996</v>
      </c>
      <c r="P243" s="536"/>
      <c r="Q243" s="1120"/>
      <c r="R243" s="1120"/>
      <c r="S243" s="537"/>
      <c r="T243" s="1120"/>
      <c r="U243" s="1120"/>
      <c r="V243" s="538"/>
      <c r="W243" s="1123"/>
      <c r="X243" s="534"/>
    </row>
    <row r="244" spans="2:24" ht="12.75" customHeight="1">
      <c r="B244" s="1461"/>
      <c r="C244" s="1462"/>
      <c r="D244" s="1402" t="s">
        <v>1230</v>
      </c>
      <c r="E244" s="1470" t="s">
        <v>337</v>
      </c>
      <c r="F244" s="872" t="s">
        <v>336</v>
      </c>
      <c r="G244" s="1160"/>
      <c r="H244" s="1122" t="s">
        <v>2412</v>
      </c>
      <c r="I244" s="1161">
        <v>5.6000000000000001E-2</v>
      </c>
      <c r="J244" s="827" t="s">
        <v>2413</v>
      </c>
      <c r="K244" s="828">
        <f t="shared" si="9"/>
        <v>0</v>
      </c>
      <c r="L244" s="3" t="str">
        <f t="shared" si="10"/>
        <v>(ｲﾙ)</v>
      </c>
      <c r="M244" s="557"/>
      <c r="N244" s="1134" t="s">
        <v>1004</v>
      </c>
      <c r="O244" s="225" t="s">
        <v>997</v>
      </c>
      <c r="P244" s="536"/>
      <c r="Q244" s="1120"/>
      <c r="R244" s="1120"/>
      <c r="S244" s="537"/>
      <c r="T244" s="1120"/>
      <c r="U244" s="1120"/>
      <c r="V244" s="538"/>
      <c r="W244" s="1123"/>
      <c r="X244" s="534"/>
    </row>
    <row r="245" spans="2:24" ht="12.75" customHeight="1">
      <c r="B245" s="1461"/>
      <c r="C245" s="1462"/>
      <c r="D245" s="1402"/>
      <c r="E245" s="1472"/>
      <c r="F245" s="873" t="s">
        <v>542</v>
      </c>
      <c r="G245" s="1160"/>
      <c r="H245" s="1122" t="s">
        <v>2412</v>
      </c>
      <c r="I245" s="1161">
        <v>5.6000000000000001E-2</v>
      </c>
      <c r="J245" s="1122" t="s">
        <v>2413</v>
      </c>
      <c r="K245" s="828">
        <f t="shared" si="9"/>
        <v>0</v>
      </c>
      <c r="L245" s="3" t="str">
        <f t="shared" si="10"/>
        <v>(ｲﾚ)</v>
      </c>
      <c r="M245" s="557"/>
      <c r="N245" s="1134" t="s">
        <v>1004</v>
      </c>
      <c r="O245" s="225" t="s">
        <v>998</v>
      </c>
      <c r="P245" s="536"/>
      <c r="Q245" s="1120"/>
      <c r="R245" s="1120"/>
      <c r="S245" s="537"/>
      <c r="T245" s="1120"/>
      <c r="U245" s="1120"/>
      <c r="V245" s="538"/>
      <c r="W245" s="1123"/>
      <c r="X245" s="534"/>
    </row>
    <row r="246" spans="2:24" ht="12.75" customHeight="1">
      <c r="B246" s="1473"/>
      <c r="C246" s="1375"/>
      <c r="D246" s="1403"/>
      <c r="E246" s="1471"/>
      <c r="F246" s="873" t="s">
        <v>543</v>
      </c>
      <c r="G246" s="1160"/>
      <c r="H246" s="1122" t="s">
        <v>2412</v>
      </c>
      <c r="I246" s="1161">
        <v>6.9000000000000006E-2</v>
      </c>
      <c r="J246" s="1122" t="s">
        <v>2413</v>
      </c>
      <c r="K246" s="828">
        <f t="shared" si="9"/>
        <v>0</v>
      </c>
      <c r="L246" s="3" t="str">
        <f t="shared" si="10"/>
        <v>(ｲﾛ)</v>
      </c>
      <c r="M246" s="557"/>
      <c r="N246" s="1134" t="s">
        <v>1004</v>
      </c>
      <c r="O246" s="225" t="s">
        <v>999</v>
      </c>
      <c r="P246" s="536"/>
      <c r="Q246" s="1120"/>
      <c r="R246" s="1120"/>
      <c r="S246" s="537"/>
      <c r="T246" s="1120"/>
      <c r="U246" s="1120"/>
      <c r="V246" s="538"/>
      <c r="W246" s="1123"/>
      <c r="X246" s="534"/>
    </row>
    <row r="247" spans="2:24" ht="12.75" customHeight="1">
      <c r="B247" s="1448">
        <v>22</v>
      </c>
      <c r="C247" s="1466" t="s">
        <v>1427</v>
      </c>
      <c r="D247" s="1463" t="s">
        <v>1229</v>
      </c>
      <c r="E247" s="1470" t="s">
        <v>337</v>
      </c>
      <c r="F247" s="872" t="s">
        <v>336</v>
      </c>
      <c r="G247" s="1160"/>
      <c r="H247" s="1122" t="s">
        <v>120</v>
      </c>
      <c r="I247" s="1161">
        <v>0.221</v>
      </c>
      <c r="J247" s="827" t="s">
        <v>122</v>
      </c>
      <c r="K247" s="828">
        <f t="shared" si="9"/>
        <v>0</v>
      </c>
      <c r="L247" s="3" t="str">
        <f t="shared" si="10"/>
        <v>(ｲﾜ)</v>
      </c>
      <c r="M247" s="557"/>
      <c r="N247" s="1134" t="s">
        <v>1004</v>
      </c>
      <c r="O247" s="225" t="s">
        <v>1000</v>
      </c>
      <c r="P247" s="536"/>
      <c r="Q247" s="1120"/>
      <c r="R247" s="1120"/>
      <c r="S247" s="537"/>
      <c r="T247" s="1454"/>
      <c r="U247" s="1454"/>
      <c r="V247" s="538"/>
      <c r="W247" s="1123"/>
      <c r="X247" s="534"/>
    </row>
    <row r="248" spans="2:24" ht="12.75" customHeight="1">
      <c r="B248" s="1448"/>
      <c r="C248" s="1462"/>
      <c r="D248" s="1402"/>
      <c r="E248" s="1472"/>
      <c r="F248" s="873" t="s">
        <v>542</v>
      </c>
      <c r="G248" s="1160"/>
      <c r="H248" s="1122" t="s">
        <v>120</v>
      </c>
      <c r="I248" s="1161">
        <v>0.221</v>
      </c>
      <c r="J248" s="1122" t="s">
        <v>122</v>
      </c>
      <c r="K248" s="828">
        <f t="shared" si="9"/>
        <v>0</v>
      </c>
      <c r="L248" s="3" t="str">
        <f t="shared" si="10"/>
        <v>(ｲｦ)</v>
      </c>
      <c r="M248" s="557"/>
      <c r="N248" s="1134" t="s">
        <v>1004</v>
      </c>
      <c r="O248" s="225" t="s">
        <v>1001</v>
      </c>
      <c r="P248" s="536"/>
      <c r="Q248" s="1120"/>
      <c r="R248" s="1120"/>
      <c r="S248" s="537"/>
      <c r="T248" s="1120"/>
      <c r="U248" s="1120"/>
      <c r="V248" s="538"/>
      <c r="W248" s="1123"/>
      <c r="X248" s="534"/>
    </row>
    <row r="249" spans="2:24" ht="12.75" customHeight="1">
      <c r="B249" s="1448"/>
      <c r="C249" s="1462"/>
      <c r="D249" s="1403"/>
      <c r="E249" s="1471"/>
      <c r="F249" s="873" t="s">
        <v>543</v>
      </c>
      <c r="G249" s="1160"/>
      <c r="H249" s="1122" t="s">
        <v>120</v>
      </c>
      <c r="I249" s="1161">
        <v>0.27</v>
      </c>
      <c r="J249" s="1122" t="s">
        <v>122</v>
      </c>
      <c r="K249" s="828">
        <f t="shared" si="9"/>
        <v>0</v>
      </c>
      <c r="L249" s="3" t="str">
        <f t="shared" si="10"/>
        <v>(ｲﾝ)</v>
      </c>
      <c r="M249" s="557"/>
      <c r="N249" s="1134" t="s">
        <v>1004</v>
      </c>
      <c r="O249" s="225" t="s">
        <v>1002</v>
      </c>
      <c r="P249" s="536"/>
      <c r="Q249" s="1120"/>
      <c r="R249" s="1120"/>
      <c r="S249" s="537"/>
      <c r="T249" s="1120"/>
      <c r="U249" s="1120"/>
      <c r="V249" s="538"/>
      <c r="W249" s="1123"/>
      <c r="X249" s="534"/>
    </row>
    <row r="250" spans="2:24" ht="12.75" customHeight="1">
      <c r="B250" s="1448"/>
      <c r="C250" s="1462"/>
      <c r="D250" s="1402" t="s">
        <v>1230</v>
      </c>
      <c r="E250" s="1470" t="s">
        <v>337</v>
      </c>
      <c r="F250" s="872" t="s">
        <v>336</v>
      </c>
      <c r="G250" s="1160"/>
      <c r="H250" s="1122" t="s">
        <v>120</v>
      </c>
      <c r="I250" s="1161">
        <v>5.6000000000000001E-2</v>
      </c>
      <c r="J250" s="827" t="s">
        <v>122</v>
      </c>
      <c r="K250" s="828">
        <f t="shared" si="9"/>
        <v>0</v>
      </c>
      <c r="L250" s="3" t="str">
        <f t="shared" si="10"/>
        <v>(ｳｱ)</v>
      </c>
      <c r="M250" s="557"/>
      <c r="N250" s="1134" t="s">
        <v>1005</v>
      </c>
      <c r="O250" s="225" t="s">
        <v>1003</v>
      </c>
      <c r="P250" s="536"/>
      <c r="Q250" s="1120"/>
      <c r="R250" s="1120"/>
      <c r="S250" s="537"/>
      <c r="T250" s="1120"/>
      <c r="U250" s="1120"/>
      <c r="V250" s="538"/>
      <c r="W250" s="1123"/>
      <c r="X250" s="534"/>
    </row>
    <row r="251" spans="2:24" ht="12.75" customHeight="1">
      <c r="B251" s="1448"/>
      <c r="C251" s="1462"/>
      <c r="D251" s="1402"/>
      <c r="E251" s="1472"/>
      <c r="F251" s="873" t="s">
        <v>542</v>
      </c>
      <c r="G251" s="1160"/>
      <c r="H251" s="1122" t="s">
        <v>120</v>
      </c>
      <c r="I251" s="1161">
        <v>5.6000000000000001E-2</v>
      </c>
      <c r="J251" s="1122" t="s">
        <v>122</v>
      </c>
      <c r="K251" s="828">
        <f t="shared" si="9"/>
        <v>0</v>
      </c>
      <c r="L251" s="3" t="str">
        <f t="shared" si="10"/>
        <v>(ｳｲ)</v>
      </c>
      <c r="M251" s="557"/>
      <c r="N251" s="1134" t="s">
        <v>1005</v>
      </c>
      <c r="O251" s="225" t="s">
        <v>1004</v>
      </c>
      <c r="P251" s="536"/>
      <c r="Q251" s="1120"/>
      <c r="R251" s="1120"/>
      <c r="S251" s="537"/>
      <c r="T251" s="1120"/>
      <c r="U251" s="1120"/>
      <c r="V251" s="538"/>
      <c r="W251" s="1123"/>
      <c r="X251" s="534"/>
    </row>
    <row r="252" spans="2:24" ht="12.75" customHeight="1">
      <c r="B252" s="1449"/>
      <c r="C252" s="1375"/>
      <c r="D252" s="1403"/>
      <c r="E252" s="1471"/>
      <c r="F252" s="873" t="s">
        <v>543</v>
      </c>
      <c r="G252" s="1160"/>
      <c r="H252" s="1122" t="s">
        <v>120</v>
      </c>
      <c r="I252" s="1161">
        <v>6.9000000000000006E-2</v>
      </c>
      <c r="J252" s="1122" t="s">
        <v>122</v>
      </c>
      <c r="K252" s="828">
        <f t="shared" si="9"/>
        <v>0</v>
      </c>
      <c r="L252" s="3" t="str">
        <f t="shared" si="10"/>
        <v>(ｳｳ)</v>
      </c>
      <c r="M252" s="557"/>
      <c r="N252" s="1134" t="s">
        <v>1005</v>
      </c>
      <c r="O252" s="225" t="s">
        <v>1005</v>
      </c>
      <c r="P252" s="536"/>
      <c r="Q252" s="1120"/>
      <c r="R252" s="1120"/>
      <c r="S252" s="537"/>
      <c r="T252" s="1120"/>
      <c r="U252" s="1120"/>
      <c r="V252" s="538"/>
      <c r="W252" s="1123"/>
      <c r="X252" s="534"/>
    </row>
    <row r="253" spans="2:24" ht="12.75" customHeight="1">
      <c r="B253" s="1460">
        <v>23</v>
      </c>
      <c r="C253" s="1450" t="s">
        <v>1428</v>
      </c>
      <c r="D253" s="1463" t="s">
        <v>1229</v>
      </c>
      <c r="E253" s="1470" t="s">
        <v>337</v>
      </c>
      <c r="F253" s="872" t="s">
        <v>336</v>
      </c>
      <c r="G253" s="1160"/>
      <c r="H253" s="1122" t="s">
        <v>120</v>
      </c>
      <c r="I253" s="1161">
        <v>0.25</v>
      </c>
      <c r="J253" s="827" t="s">
        <v>122</v>
      </c>
      <c r="K253" s="828">
        <f t="shared" si="9"/>
        <v>0</v>
      </c>
      <c r="L253" s="3" t="str">
        <f t="shared" si="10"/>
        <v>(ｳｴ)</v>
      </c>
      <c r="M253" s="557"/>
      <c r="N253" s="1134" t="s">
        <v>1005</v>
      </c>
      <c r="O253" s="225" t="s">
        <v>1006</v>
      </c>
      <c r="P253" s="536"/>
      <c r="Q253" s="1120"/>
      <c r="R253" s="1120"/>
      <c r="S253" s="537"/>
      <c r="T253" s="1454"/>
      <c r="U253" s="1454"/>
      <c r="V253" s="538"/>
      <c r="W253" s="1123"/>
      <c r="X253" s="534"/>
    </row>
    <row r="254" spans="2:24" ht="12.75" customHeight="1">
      <c r="B254" s="1461"/>
      <c r="C254" s="1466"/>
      <c r="D254" s="1402"/>
      <c r="E254" s="1472"/>
      <c r="F254" s="873" t="s">
        <v>542</v>
      </c>
      <c r="G254" s="1160"/>
      <c r="H254" s="1122" t="s">
        <v>120</v>
      </c>
      <c r="I254" s="1161">
        <v>0.22500000000000001</v>
      </c>
      <c r="J254" s="1122" t="s">
        <v>122</v>
      </c>
      <c r="K254" s="828">
        <f t="shared" si="9"/>
        <v>0</v>
      </c>
      <c r="L254" s="3" t="str">
        <f t="shared" si="10"/>
        <v>(ｳｵ)</v>
      </c>
      <c r="M254" s="557"/>
      <c r="N254" s="1134" t="s">
        <v>1005</v>
      </c>
      <c r="O254" s="225" t="s">
        <v>1007</v>
      </c>
      <c r="P254" s="536"/>
      <c r="Q254" s="1120"/>
      <c r="R254" s="1120"/>
      <c r="S254" s="537"/>
      <c r="T254" s="1120"/>
      <c r="U254" s="1120"/>
      <c r="V254" s="538"/>
      <c r="W254" s="1123"/>
      <c r="X254" s="534"/>
    </row>
    <row r="255" spans="2:24" ht="12.75" customHeight="1">
      <c r="B255" s="1461"/>
      <c r="C255" s="1466"/>
      <c r="D255" s="1402"/>
      <c r="E255" s="1471"/>
      <c r="F255" s="873" t="s">
        <v>543</v>
      </c>
      <c r="G255" s="1160"/>
      <c r="H255" s="1122" t="s">
        <v>120</v>
      </c>
      <c r="I255" s="1161">
        <v>0.25</v>
      </c>
      <c r="J255" s="1122" t="s">
        <v>122</v>
      </c>
      <c r="K255" s="828">
        <f t="shared" si="9"/>
        <v>0</v>
      </c>
      <c r="L255" s="3" t="str">
        <f t="shared" si="10"/>
        <v>(ｳｶ)</v>
      </c>
      <c r="M255" s="557"/>
      <c r="N255" s="1134" t="s">
        <v>1005</v>
      </c>
      <c r="O255" s="225" t="s">
        <v>1008</v>
      </c>
      <c r="P255" s="536"/>
      <c r="Q255" s="1120"/>
      <c r="R255" s="1120"/>
      <c r="S255" s="537"/>
      <c r="T255" s="1120"/>
      <c r="U255" s="1120"/>
      <c r="V255" s="538"/>
      <c r="W255" s="1123"/>
      <c r="X255" s="534"/>
    </row>
    <row r="256" spans="2:24" ht="12.75" customHeight="1">
      <c r="B256" s="1461"/>
      <c r="C256" s="1466"/>
      <c r="D256" s="1402"/>
      <c r="E256" s="1470" t="s">
        <v>1232</v>
      </c>
      <c r="F256" s="874" t="s">
        <v>336</v>
      </c>
      <c r="G256" s="1160"/>
      <c r="H256" s="1122" t="s">
        <v>120</v>
      </c>
      <c r="I256" s="1161">
        <v>0.4</v>
      </c>
      <c r="J256" s="827" t="s">
        <v>122</v>
      </c>
      <c r="K256" s="828">
        <f t="shared" si="9"/>
        <v>0</v>
      </c>
      <c r="L256" s="3" t="str">
        <f t="shared" si="10"/>
        <v>(ｳｷ)</v>
      </c>
      <c r="M256" s="557"/>
      <c r="N256" s="1134" t="s">
        <v>1005</v>
      </c>
      <c r="O256" s="225" t="s">
        <v>1009</v>
      </c>
      <c r="P256" s="536"/>
      <c r="Q256" s="1120"/>
      <c r="R256" s="1120"/>
      <c r="S256" s="537"/>
      <c r="T256" s="1120"/>
      <c r="U256" s="1120"/>
      <c r="V256" s="538"/>
      <c r="W256" s="1123"/>
      <c r="X256" s="534"/>
    </row>
    <row r="257" spans="2:24" ht="12.75" customHeight="1">
      <c r="B257" s="1461"/>
      <c r="C257" s="1466"/>
      <c r="D257" s="1403"/>
      <c r="E257" s="1471"/>
      <c r="F257" s="873" t="s">
        <v>543</v>
      </c>
      <c r="G257" s="1160"/>
      <c r="H257" s="1122" t="s">
        <v>120</v>
      </c>
      <c r="I257" s="1161">
        <v>0.1</v>
      </c>
      <c r="J257" s="1122" t="s">
        <v>122</v>
      </c>
      <c r="K257" s="828">
        <f t="shared" si="9"/>
        <v>0</v>
      </c>
      <c r="L257" s="3" t="str">
        <f t="shared" si="10"/>
        <v>(ｳｸ)</v>
      </c>
      <c r="M257" s="557"/>
      <c r="N257" s="1134" t="s">
        <v>1005</v>
      </c>
      <c r="O257" s="225" t="s">
        <v>1010</v>
      </c>
      <c r="P257" s="536"/>
      <c r="Q257" s="1120"/>
      <c r="R257" s="1120"/>
      <c r="S257" s="537"/>
      <c r="T257" s="1120"/>
      <c r="U257" s="1120"/>
      <c r="V257" s="538"/>
      <c r="W257" s="1123"/>
      <c r="X257" s="534"/>
    </row>
    <row r="258" spans="2:24" ht="12.75" customHeight="1">
      <c r="B258" s="1461"/>
      <c r="C258" s="1466"/>
      <c r="D258" s="1463" t="s">
        <v>1230</v>
      </c>
      <c r="E258" s="1470" t="s">
        <v>337</v>
      </c>
      <c r="F258" s="872" t="s">
        <v>336</v>
      </c>
      <c r="G258" s="1160"/>
      <c r="H258" s="1122" t="s">
        <v>120</v>
      </c>
      <c r="I258" s="1161">
        <v>0.19500000000000001</v>
      </c>
      <c r="J258" s="827" t="s">
        <v>122</v>
      </c>
      <c r="K258" s="828">
        <f t="shared" si="9"/>
        <v>0</v>
      </c>
      <c r="L258" s="3" t="str">
        <f t="shared" si="10"/>
        <v>(ｳｹ)</v>
      </c>
      <c r="M258" s="557"/>
      <c r="N258" s="1134" t="s">
        <v>1005</v>
      </c>
      <c r="O258" s="225" t="s">
        <v>1011</v>
      </c>
      <c r="P258" s="536"/>
      <c r="Q258" s="1120"/>
      <c r="R258" s="1120"/>
      <c r="S258" s="537"/>
      <c r="T258" s="1120"/>
      <c r="U258" s="1120"/>
      <c r="V258" s="538"/>
      <c r="W258" s="1123"/>
      <c r="X258" s="534"/>
    </row>
    <row r="259" spans="2:24" ht="12.75" customHeight="1">
      <c r="B259" s="1461"/>
      <c r="C259" s="1466"/>
      <c r="D259" s="1402"/>
      <c r="E259" s="1472"/>
      <c r="F259" s="873" t="s">
        <v>542</v>
      </c>
      <c r="G259" s="1160"/>
      <c r="H259" s="1122" t="s">
        <v>120</v>
      </c>
      <c r="I259" s="1161">
        <v>0.17499999999999999</v>
      </c>
      <c r="J259" s="1122" t="s">
        <v>122</v>
      </c>
      <c r="K259" s="828">
        <f t="shared" si="9"/>
        <v>0</v>
      </c>
      <c r="L259" s="3" t="str">
        <f t="shared" si="10"/>
        <v>(ｳｺ)</v>
      </c>
      <c r="M259" s="557"/>
      <c r="N259" s="1134" t="s">
        <v>1005</v>
      </c>
      <c r="O259" s="225" t="s">
        <v>1012</v>
      </c>
      <c r="P259" s="536"/>
      <c r="Q259" s="1120"/>
      <c r="R259" s="1120"/>
      <c r="S259" s="537"/>
      <c r="T259" s="1120"/>
      <c r="U259" s="1120"/>
      <c r="V259" s="538"/>
      <c r="W259" s="1123"/>
      <c r="X259" s="534"/>
    </row>
    <row r="260" spans="2:24" ht="12.75" customHeight="1">
      <c r="B260" s="1461"/>
      <c r="C260" s="1466"/>
      <c r="D260" s="1402"/>
      <c r="E260" s="1471"/>
      <c r="F260" s="873" t="s">
        <v>543</v>
      </c>
      <c r="G260" s="1160"/>
      <c r="H260" s="1122" t="s">
        <v>120</v>
      </c>
      <c r="I260" s="1161">
        <v>0.19500000000000001</v>
      </c>
      <c r="J260" s="1122" t="s">
        <v>122</v>
      </c>
      <c r="K260" s="828">
        <f t="shared" si="9"/>
        <v>0</v>
      </c>
      <c r="L260" s="3" t="str">
        <f t="shared" si="10"/>
        <v>(ｳｻ)</v>
      </c>
      <c r="M260" s="557"/>
      <c r="N260" s="1134" t="s">
        <v>1005</v>
      </c>
      <c r="O260" s="225" t="s">
        <v>1013</v>
      </c>
      <c r="P260" s="536"/>
      <c r="Q260" s="1120"/>
      <c r="R260" s="1120"/>
      <c r="S260" s="537"/>
      <c r="T260" s="1120"/>
      <c r="U260" s="1120"/>
      <c r="V260" s="538"/>
      <c r="W260" s="1123"/>
      <c r="X260" s="534"/>
    </row>
    <row r="261" spans="2:24" ht="12.75" customHeight="1">
      <c r="B261" s="1461"/>
      <c r="C261" s="1466"/>
      <c r="D261" s="1402"/>
      <c r="E261" s="1470" t="s">
        <v>1232</v>
      </c>
      <c r="F261" s="874" t="s">
        <v>336</v>
      </c>
      <c r="G261" s="1160"/>
      <c r="H261" s="1122" t="s">
        <v>120</v>
      </c>
      <c r="I261" s="1161">
        <v>0.312</v>
      </c>
      <c r="J261" s="827" t="s">
        <v>122</v>
      </c>
      <c r="K261" s="828">
        <f t="shared" si="9"/>
        <v>0</v>
      </c>
      <c r="L261" s="3" t="str">
        <f t="shared" si="10"/>
        <v>(ｳｼ)</v>
      </c>
      <c r="M261" s="557"/>
      <c r="N261" s="1134" t="s">
        <v>1005</v>
      </c>
      <c r="O261" s="225" t="s">
        <v>1014</v>
      </c>
      <c r="P261" s="536"/>
      <c r="Q261" s="1120"/>
      <c r="R261" s="1120"/>
      <c r="S261" s="537"/>
      <c r="T261" s="1120"/>
      <c r="U261" s="1120"/>
      <c r="V261" s="538"/>
      <c r="W261" s="1123"/>
      <c r="X261" s="534"/>
    </row>
    <row r="262" spans="2:24" ht="12.75" customHeight="1">
      <c r="B262" s="1473"/>
      <c r="C262" s="1451"/>
      <c r="D262" s="1403"/>
      <c r="E262" s="1471"/>
      <c r="F262" s="873" t="s">
        <v>543</v>
      </c>
      <c r="G262" s="1160"/>
      <c r="H262" s="1122" t="s">
        <v>120</v>
      </c>
      <c r="I262" s="1161">
        <v>7.8E-2</v>
      </c>
      <c r="J262" s="1122" t="s">
        <v>122</v>
      </c>
      <c r="K262" s="828">
        <f t="shared" si="9"/>
        <v>0</v>
      </c>
      <c r="L262" s="3" t="str">
        <f t="shared" si="10"/>
        <v>(ｳｽ)</v>
      </c>
      <c r="M262" s="557"/>
      <c r="N262" s="1134" t="s">
        <v>1005</v>
      </c>
      <c r="O262" s="225" t="s">
        <v>1015</v>
      </c>
      <c r="P262" s="536"/>
      <c r="Q262" s="1120"/>
      <c r="R262" s="1120"/>
      <c r="S262" s="537"/>
      <c r="T262" s="1120"/>
      <c r="U262" s="1120"/>
      <c r="V262" s="538"/>
      <c r="W262" s="1123"/>
      <c r="X262" s="534"/>
    </row>
    <row r="263" spans="2:24" ht="12.75" customHeight="1">
      <c r="B263" s="1465">
        <v>24</v>
      </c>
      <c r="C263" s="1450" t="s">
        <v>1840</v>
      </c>
      <c r="D263" s="1458" t="s">
        <v>1229</v>
      </c>
      <c r="E263" s="1467" t="s">
        <v>337</v>
      </c>
      <c r="F263" s="872" t="s">
        <v>336</v>
      </c>
      <c r="G263" s="1160"/>
      <c r="H263" s="1122" t="s">
        <v>120</v>
      </c>
      <c r="I263" s="1161">
        <v>0.25</v>
      </c>
      <c r="J263" s="827" t="s">
        <v>122</v>
      </c>
      <c r="K263" s="828">
        <f t="shared" si="9"/>
        <v>0</v>
      </c>
      <c r="L263" s="3" t="str">
        <f t="shared" si="10"/>
        <v>(ｳｾ)</v>
      </c>
      <c r="M263" s="557"/>
      <c r="N263" s="1134" t="s">
        <v>1005</v>
      </c>
      <c r="O263" s="225" t="s">
        <v>1016</v>
      </c>
      <c r="P263" s="536"/>
      <c r="Q263" s="1120"/>
      <c r="R263" s="1120"/>
      <c r="S263" s="537"/>
      <c r="T263" s="1454"/>
      <c r="U263" s="1454"/>
      <c r="V263" s="538"/>
      <c r="W263" s="1123"/>
      <c r="X263" s="534"/>
    </row>
    <row r="264" spans="2:24" ht="12.75" customHeight="1">
      <c r="B264" s="1465"/>
      <c r="C264" s="1466"/>
      <c r="D264" s="1458"/>
      <c r="E264" s="1468"/>
      <c r="F264" s="873" t="s">
        <v>542</v>
      </c>
      <c r="G264" s="1160"/>
      <c r="H264" s="1122" t="s">
        <v>120</v>
      </c>
      <c r="I264" s="1161">
        <v>0.22500000000000001</v>
      </c>
      <c r="J264" s="1122" t="s">
        <v>122</v>
      </c>
      <c r="K264" s="828">
        <f t="shared" si="9"/>
        <v>0</v>
      </c>
      <c r="L264" s="3" t="str">
        <f t="shared" si="10"/>
        <v>(ｳｿ)</v>
      </c>
      <c r="M264" s="557"/>
      <c r="N264" s="1134" t="s">
        <v>1005</v>
      </c>
      <c r="O264" s="225" t="s">
        <v>1017</v>
      </c>
      <c r="P264" s="536"/>
      <c r="Q264" s="1120"/>
      <c r="R264" s="1120"/>
      <c r="S264" s="537"/>
      <c r="T264" s="1120"/>
      <c r="U264" s="1120"/>
      <c r="V264" s="538"/>
      <c r="W264" s="1123"/>
      <c r="X264" s="534"/>
    </row>
    <row r="265" spans="2:24" ht="12.75" customHeight="1">
      <c r="B265" s="1465"/>
      <c r="C265" s="1466"/>
      <c r="D265" s="1458"/>
      <c r="E265" s="1469"/>
      <c r="F265" s="873" t="s">
        <v>543</v>
      </c>
      <c r="G265" s="1160"/>
      <c r="H265" s="1122" t="s">
        <v>120</v>
      </c>
      <c r="I265" s="1161">
        <v>0.25</v>
      </c>
      <c r="J265" s="1122" t="s">
        <v>122</v>
      </c>
      <c r="K265" s="828">
        <f t="shared" si="9"/>
        <v>0</v>
      </c>
      <c r="L265" s="3" t="str">
        <f t="shared" si="10"/>
        <v>(ｳﾀ)</v>
      </c>
      <c r="M265" s="557"/>
      <c r="N265" s="1134" t="s">
        <v>1005</v>
      </c>
      <c r="O265" s="225" t="s">
        <v>1018</v>
      </c>
      <c r="P265" s="536"/>
      <c r="Q265" s="1120"/>
      <c r="R265" s="1120"/>
      <c r="S265" s="537"/>
      <c r="T265" s="1120"/>
      <c r="U265" s="1120"/>
      <c r="V265" s="538"/>
      <c r="W265" s="1123"/>
      <c r="X265" s="534"/>
    </row>
    <row r="266" spans="2:24" ht="12.75" customHeight="1">
      <c r="B266" s="1465"/>
      <c r="C266" s="1466"/>
      <c r="D266" s="1458"/>
      <c r="E266" s="1467" t="s">
        <v>1232</v>
      </c>
      <c r="F266" s="874" t="s">
        <v>336</v>
      </c>
      <c r="G266" s="1160"/>
      <c r="H266" s="1122" t="s">
        <v>120</v>
      </c>
      <c r="I266" s="1161">
        <v>0.4</v>
      </c>
      <c r="J266" s="827" t="s">
        <v>122</v>
      </c>
      <c r="K266" s="828">
        <f t="shared" si="9"/>
        <v>0</v>
      </c>
      <c r="L266" s="3" t="str">
        <f t="shared" si="10"/>
        <v>(ｳﾁ)</v>
      </c>
      <c r="M266" s="557"/>
      <c r="N266" s="1134" t="s">
        <v>1005</v>
      </c>
      <c r="O266" s="225" t="s">
        <v>1019</v>
      </c>
      <c r="P266" s="536"/>
      <c r="Q266" s="1120"/>
      <c r="R266" s="1120"/>
      <c r="S266" s="537"/>
      <c r="T266" s="1120"/>
      <c r="U266" s="1120"/>
      <c r="V266" s="538"/>
      <c r="W266" s="1123"/>
      <c r="X266" s="534"/>
    </row>
    <row r="267" spans="2:24" ht="12.75" customHeight="1">
      <c r="B267" s="1465"/>
      <c r="C267" s="1466"/>
      <c r="D267" s="1458"/>
      <c r="E267" s="1469"/>
      <c r="F267" s="873" t="s">
        <v>543</v>
      </c>
      <c r="G267" s="1160"/>
      <c r="H267" s="1122" t="s">
        <v>120</v>
      </c>
      <c r="I267" s="1161">
        <v>0.1</v>
      </c>
      <c r="J267" s="1122" t="s">
        <v>122</v>
      </c>
      <c r="K267" s="828">
        <f t="shared" si="9"/>
        <v>0</v>
      </c>
      <c r="L267" s="3" t="str">
        <f t="shared" si="10"/>
        <v>(ｳﾂ)</v>
      </c>
      <c r="M267" s="557"/>
      <c r="N267" s="1134" t="s">
        <v>1005</v>
      </c>
      <c r="O267" s="225" t="s">
        <v>1020</v>
      </c>
      <c r="P267" s="536"/>
      <c r="Q267" s="1120"/>
      <c r="R267" s="1120"/>
      <c r="S267" s="537"/>
      <c r="T267" s="1120"/>
      <c r="U267" s="1120"/>
      <c r="V267" s="538"/>
      <c r="W267" s="1123"/>
      <c r="X267" s="534"/>
    </row>
    <row r="268" spans="2:24" ht="12.75" customHeight="1">
      <c r="B268" s="1465"/>
      <c r="C268" s="1466"/>
      <c r="D268" s="1458" t="s">
        <v>1230</v>
      </c>
      <c r="E268" s="1467" t="s">
        <v>337</v>
      </c>
      <c r="F268" s="872" t="s">
        <v>336</v>
      </c>
      <c r="G268" s="1160"/>
      <c r="H268" s="1122" t="s">
        <v>120</v>
      </c>
      <c r="I268" s="1161">
        <v>0.19500000000000001</v>
      </c>
      <c r="J268" s="827" t="s">
        <v>122</v>
      </c>
      <c r="K268" s="828">
        <f t="shared" si="9"/>
        <v>0</v>
      </c>
      <c r="L268" s="3" t="str">
        <f t="shared" si="10"/>
        <v>(ｳﾃ)</v>
      </c>
      <c r="M268" s="557"/>
      <c r="N268" s="1134" t="s">
        <v>1005</v>
      </c>
      <c r="O268" s="225" t="s">
        <v>1021</v>
      </c>
      <c r="P268" s="536"/>
      <c r="Q268" s="1120"/>
      <c r="R268" s="1120"/>
      <c r="S268" s="537"/>
      <c r="T268" s="1120"/>
      <c r="U268" s="1120"/>
      <c r="V268" s="538"/>
      <c r="W268" s="1123"/>
      <c r="X268" s="534"/>
    </row>
    <row r="269" spans="2:24" ht="12.75" customHeight="1">
      <c r="B269" s="1465"/>
      <c r="C269" s="1466"/>
      <c r="D269" s="1458"/>
      <c r="E269" s="1468"/>
      <c r="F269" s="873" t="s">
        <v>542</v>
      </c>
      <c r="G269" s="1160"/>
      <c r="H269" s="1122" t="s">
        <v>2419</v>
      </c>
      <c r="I269" s="1161">
        <v>0.17499999999999999</v>
      </c>
      <c r="J269" s="1122" t="s">
        <v>2420</v>
      </c>
      <c r="K269" s="828">
        <f t="shared" si="9"/>
        <v>0</v>
      </c>
      <c r="L269" s="3" t="str">
        <f t="shared" si="10"/>
        <v>(ｳﾄ)</v>
      </c>
      <c r="M269" s="557"/>
      <c r="N269" s="1134" t="s">
        <v>1005</v>
      </c>
      <c r="O269" s="225" t="s">
        <v>1022</v>
      </c>
      <c r="P269" s="536"/>
      <c r="Q269" s="1120"/>
      <c r="R269" s="1120"/>
      <c r="S269" s="537"/>
      <c r="T269" s="1120"/>
      <c r="U269" s="1120"/>
      <c r="V269" s="538"/>
      <c r="W269" s="1123"/>
      <c r="X269" s="534"/>
    </row>
    <row r="270" spans="2:24" ht="12.75" customHeight="1">
      <c r="B270" s="1465"/>
      <c r="C270" s="1466"/>
      <c r="D270" s="1458"/>
      <c r="E270" s="1469"/>
      <c r="F270" s="873" t="s">
        <v>543</v>
      </c>
      <c r="G270" s="1160"/>
      <c r="H270" s="1122" t="s">
        <v>120</v>
      </c>
      <c r="I270" s="1161">
        <v>0.19500000000000001</v>
      </c>
      <c r="J270" s="1122" t="s">
        <v>122</v>
      </c>
      <c r="K270" s="828">
        <f t="shared" si="9"/>
        <v>0</v>
      </c>
      <c r="L270" s="3" t="str">
        <f t="shared" si="10"/>
        <v>(ｳﾅ)</v>
      </c>
      <c r="M270" s="557"/>
      <c r="N270" s="1134" t="s">
        <v>1005</v>
      </c>
      <c r="O270" s="225" t="s">
        <v>1023</v>
      </c>
      <c r="P270" s="536"/>
      <c r="Q270" s="1120"/>
      <c r="R270" s="1120"/>
      <c r="S270" s="537"/>
      <c r="T270" s="1120"/>
      <c r="U270" s="1120"/>
      <c r="V270" s="538"/>
      <c r="W270" s="1123"/>
      <c r="X270" s="534"/>
    </row>
    <row r="271" spans="2:24" ht="12.75" customHeight="1">
      <c r="B271" s="1465"/>
      <c r="C271" s="1466"/>
      <c r="D271" s="1458"/>
      <c r="E271" s="1470" t="s">
        <v>1232</v>
      </c>
      <c r="F271" s="874" t="s">
        <v>336</v>
      </c>
      <c r="G271" s="1160"/>
      <c r="H271" s="1122" t="s">
        <v>120</v>
      </c>
      <c r="I271" s="1161">
        <v>0.311</v>
      </c>
      <c r="J271" s="827" t="s">
        <v>122</v>
      </c>
      <c r="K271" s="828">
        <f t="shared" si="9"/>
        <v>0</v>
      </c>
      <c r="L271" s="3" t="str">
        <f t="shared" si="10"/>
        <v>(ｳﾆ)</v>
      </c>
      <c r="M271" s="557"/>
      <c r="N271" s="1134" t="s">
        <v>1005</v>
      </c>
      <c r="O271" s="225" t="s">
        <v>1024</v>
      </c>
      <c r="P271" s="536"/>
      <c r="Q271" s="1120"/>
      <c r="R271" s="1120"/>
      <c r="S271" s="537"/>
      <c r="T271" s="1120"/>
      <c r="U271" s="1120"/>
      <c r="V271" s="538"/>
      <c r="W271" s="1123"/>
      <c r="X271" s="534"/>
    </row>
    <row r="272" spans="2:24" ht="12.75" customHeight="1">
      <c r="B272" s="1465"/>
      <c r="C272" s="1451"/>
      <c r="D272" s="1458"/>
      <c r="E272" s="1471"/>
      <c r="F272" s="873" t="s">
        <v>543</v>
      </c>
      <c r="G272" s="1160"/>
      <c r="H272" s="1122" t="s">
        <v>2421</v>
      </c>
      <c r="I272" s="1161">
        <v>7.8E-2</v>
      </c>
      <c r="J272" s="1122" t="s">
        <v>2422</v>
      </c>
      <c r="K272" s="828">
        <f t="shared" si="9"/>
        <v>0</v>
      </c>
      <c r="L272" s="3" t="str">
        <f t="shared" si="10"/>
        <v>(ｳﾇ)</v>
      </c>
      <c r="M272" s="557"/>
      <c r="N272" s="1134" t="s">
        <v>1005</v>
      </c>
      <c r="O272" s="225" t="s">
        <v>979</v>
      </c>
      <c r="P272" s="536"/>
      <c r="Q272" s="1120"/>
      <c r="R272" s="1120"/>
      <c r="S272" s="537"/>
      <c r="T272" s="1120"/>
      <c r="U272" s="1120"/>
      <c r="V272" s="538"/>
      <c r="W272" s="1123"/>
      <c r="X272" s="534"/>
    </row>
    <row r="273" spans="2:24" ht="12.75" customHeight="1">
      <c r="B273" s="1460">
        <v>25</v>
      </c>
      <c r="C273" s="1450" t="s">
        <v>1429</v>
      </c>
      <c r="D273" s="1463" t="s">
        <v>1229</v>
      </c>
      <c r="E273" s="1470" t="s">
        <v>337</v>
      </c>
      <c r="F273" s="872" t="s">
        <v>336</v>
      </c>
      <c r="G273" s="1160"/>
      <c r="H273" s="1122" t="s">
        <v>2412</v>
      </c>
      <c r="I273" s="1161">
        <v>0.25</v>
      </c>
      <c r="J273" s="827" t="s">
        <v>2413</v>
      </c>
      <c r="K273" s="828">
        <f t="shared" si="9"/>
        <v>0</v>
      </c>
      <c r="L273" s="3" t="str">
        <f t="shared" si="10"/>
        <v>(ｳﾈ)</v>
      </c>
      <c r="M273" s="557"/>
      <c r="N273" s="1134" t="s">
        <v>1005</v>
      </c>
      <c r="O273" s="225" t="s">
        <v>980</v>
      </c>
      <c r="P273" s="536"/>
      <c r="Q273" s="1120"/>
      <c r="R273" s="1120"/>
      <c r="S273" s="537"/>
      <c r="T273" s="1454"/>
      <c r="U273" s="1454"/>
      <c r="V273" s="538"/>
      <c r="W273" s="1123"/>
      <c r="X273" s="534"/>
    </row>
    <row r="274" spans="2:24" ht="12.75" customHeight="1">
      <c r="B274" s="1461"/>
      <c r="C274" s="1466"/>
      <c r="D274" s="1402"/>
      <c r="E274" s="1472"/>
      <c r="F274" s="873" t="s">
        <v>542</v>
      </c>
      <c r="G274" s="1160"/>
      <c r="H274" s="1122" t="s">
        <v>120</v>
      </c>
      <c r="I274" s="1161">
        <v>0.22500000000000001</v>
      </c>
      <c r="J274" s="1122" t="s">
        <v>122</v>
      </c>
      <c r="K274" s="828">
        <f t="shared" si="9"/>
        <v>0</v>
      </c>
      <c r="L274" s="3" t="str">
        <f t="shared" si="10"/>
        <v>(ｳﾉ)</v>
      </c>
      <c r="M274" s="557"/>
      <c r="N274" s="1134" t="s">
        <v>1005</v>
      </c>
      <c r="O274" s="225" t="s">
        <v>981</v>
      </c>
      <c r="P274" s="536"/>
      <c r="Q274" s="1120"/>
      <c r="R274" s="1120"/>
      <c r="S274" s="537"/>
      <c r="T274" s="1120"/>
      <c r="U274" s="1120"/>
      <c r="V274" s="538"/>
      <c r="W274" s="1123"/>
      <c r="X274" s="534"/>
    </row>
    <row r="275" spans="2:24" ht="12.75" customHeight="1">
      <c r="B275" s="1461"/>
      <c r="C275" s="1466"/>
      <c r="D275" s="1402"/>
      <c r="E275" s="1471"/>
      <c r="F275" s="873" t="s">
        <v>543</v>
      </c>
      <c r="G275" s="1160"/>
      <c r="H275" s="1122" t="s">
        <v>120</v>
      </c>
      <c r="I275" s="1161">
        <v>0.25</v>
      </c>
      <c r="J275" s="1122" t="s">
        <v>122</v>
      </c>
      <c r="K275" s="828">
        <f t="shared" si="9"/>
        <v>0</v>
      </c>
      <c r="L275" s="3" t="str">
        <f t="shared" si="10"/>
        <v>(ｳﾊ)</v>
      </c>
      <c r="M275" s="557"/>
      <c r="N275" s="1134" t="s">
        <v>1005</v>
      </c>
      <c r="O275" s="225" t="s">
        <v>982</v>
      </c>
      <c r="P275" s="536"/>
      <c r="Q275" s="1120"/>
      <c r="R275" s="1120"/>
      <c r="S275" s="537"/>
      <c r="T275" s="1120"/>
      <c r="U275" s="1120"/>
      <c r="V275" s="538"/>
      <c r="W275" s="1123"/>
      <c r="X275" s="534"/>
    </row>
    <row r="276" spans="2:24" ht="12.75" customHeight="1">
      <c r="B276" s="1461"/>
      <c r="C276" s="1466"/>
      <c r="D276" s="1402"/>
      <c r="E276" s="1470" t="s">
        <v>1232</v>
      </c>
      <c r="F276" s="874" t="s">
        <v>336</v>
      </c>
      <c r="G276" s="1160"/>
      <c r="H276" s="1122" t="s">
        <v>120</v>
      </c>
      <c r="I276" s="1161">
        <v>0.4</v>
      </c>
      <c r="J276" s="827" t="s">
        <v>122</v>
      </c>
      <c r="K276" s="828">
        <f t="shared" si="9"/>
        <v>0</v>
      </c>
      <c r="L276" s="3" t="str">
        <f t="shared" si="10"/>
        <v>(ｳﾋ)</v>
      </c>
      <c r="M276" s="557"/>
      <c r="N276" s="1134" t="s">
        <v>1005</v>
      </c>
      <c r="O276" s="225" t="s">
        <v>983</v>
      </c>
      <c r="P276" s="536"/>
      <c r="Q276" s="1120"/>
      <c r="R276" s="1120"/>
      <c r="S276" s="537"/>
      <c r="T276" s="1120"/>
      <c r="U276" s="1120"/>
      <c r="V276" s="538"/>
      <c r="W276" s="1123"/>
      <c r="X276" s="534"/>
    </row>
    <row r="277" spans="2:24" ht="12.75" customHeight="1">
      <c r="B277" s="1461"/>
      <c r="C277" s="1466"/>
      <c r="D277" s="1403"/>
      <c r="E277" s="1471"/>
      <c r="F277" s="873" t="s">
        <v>543</v>
      </c>
      <c r="G277" s="1160"/>
      <c r="H277" s="1122" t="s">
        <v>120</v>
      </c>
      <c r="I277" s="1161">
        <v>0.1</v>
      </c>
      <c r="J277" s="1122" t="s">
        <v>122</v>
      </c>
      <c r="K277" s="828">
        <f t="shared" si="9"/>
        <v>0</v>
      </c>
      <c r="L277" s="3" t="str">
        <f t="shared" si="10"/>
        <v>(ｳﾌ)</v>
      </c>
      <c r="M277" s="557"/>
      <c r="N277" s="1134" t="s">
        <v>1005</v>
      </c>
      <c r="O277" s="225" t="s">
        <v>984</v>
      </c>
      <c r="P277" s="536"/>
      <c r="Q277" s="1120"/>
      <c r="R277" s="1120"/>
      <c r="S277" s="537"/>
      <c r="T277" s="1120"/>
      <c r="U277" s="1120"/>
      <c r="V277" s="538"/>
      <c r="W277" s="1123"/>
      <c r="X277" s="534"/>
    </row>
    <row r="278" spans="2:24" ht="12.75" customHeight="1">
      <c r="B278" s="1461"/>
      <c r="C278" s="1466"/>
      <c r="D278" s="1463" t="s">
        <v>1230</v>
      </c>
      <c r="E278" s="1470" t="s">
        <v>337</v>
      </c>
      <c r="F278" s="872" t="s">
        <v>336</v>
      </c>
      <c r="G278" s="1160"/>
      <c r="H278" s="1122" t="s">
        <v>120</v>
      </c>
      <c r="I278" s="1161">
        <v>0.222</v>
      </c>
      <c r="J278" s="827" t="s">
        <v>122</v>
      </c>
      <c r="K278" s="828">
        <f t="shared" si="9"/>
        <v>0</v>
      </c>
      <c r="L278" s="3" t="str">
        <f t="shared" si="10"/>
        <v>(ｳﾍ)</v>
      </c>
      <c r="M278" s="557"/>
      <c r="N278" s="1134" t="s">
        <v>1005</v>
      </c>
      <c r="O278" s="225" t="s">
        <v>985</v>
      </c>
      <c r="P278" s="536"/>
      <c r="Q278" s="1120"/>
      <c r="R278" s="1120"/>
      <c r="S278" s="537"/>
      <c r="T278" s="1120"/>
      <c r="U278" s="1120"/>
      <c r="V278" s="538"/>
      <c r="W278" s="1123"/>
      <c r="X278" s="534"/>
    </row>
    <row r="279" spans="2:24" ht="12.75" customHeight="1">
      <c r="B279" s="1461"/>
      <c r="C279" s="1466"/>
      <c r="D279" s="1402"/>
      <c r="E279" s="1472"/>
      <c r="F279" s="873" t="s">
        <v>542</v>
      </c>
      <c r="G279" s="1160"/>
      <c r="H279" s="1122" t="s">
        <v>120</v>
      </c>
      <c r="I279" s="1161">
        <v>0.2</v>
      </c>
      <c r="J279" s="1122" t="s">
        <v>122</v>
      </c>
      <c r="K279" s="828">
        <f t="shared" si="9"/>
        <v>0</v>
      </c>
      <c r="L279" s="3" t="str">
        <f t="shared" si="10"/>
        <v>(ｳﾎ)</v>
      </c>
      <c r="M279" s="557"/>
      <c r="N279" s="1134" t="s">
        <v>1005</v>
      </c>
      <c r="O279" s="225" t="s">
        <v>986</v>
      </c>
      <c r="P279" s="536"/>
      <c r="Q279" s="1120"/>
      <c r="R279" s="1120"/>
      <c r="S279" s="537"/>
      <c r="T279" s="1120"/>
      <c r="U279" s="1120"/>
      <c r="V279" s="538"/>
      <c r="W279" s="1123"/>
      <c r="X279" s="534"/>
    </row>
    <row r="280" spans="2:24" ht="12.75" customHeight="1">
      <c r="B280" s="1461"/>
      <c r="C280" s="1466"/>
      <c r="D280" s="1402"/>
      <c r="E280" s="1471"/>
      <c r="F280" s="873" t="s">
        <v>543</v>
      </c>
      <c r="G280" s="1160"/>
      <c r="H280" s="1122" t="s">
        <v>2423</v>
      </c>
      <c r="I280" s="1161">
        <v>0.222</v>
      </c>
      <c r="J280" s="1122" t="s">
        <v>2424</v>
      </c>
      <c r="K280" s="828">
        <f t="shared" si="9"/>
        <v>0</v>
      </c>
      <c r="L280" s="3" t="str">
        <f t="shared" si="10"/>
        <v>(ｳﾏ)</v>
      </c>
      <c r="M280" s="557"/>
      <c r="N280" s="1134" t="s">
        <v>1005</v>
      </c>
      <c r="O280" s="225" t="s">
        <v>987</v>
      </c>
      <c r="P280" s="536"/>
      <c r="Q280" s="1120"/>
      <c r="R280" s="1120"/>
      <c r="S280" s="537"/>
      <c r="T280" s="1120"/>
      <c r="U280" s="1120"/>
      <c r="V280" s="538"/>
      <c r="W280" s="1123"/>
      <c r="X280" s="534"/>
    </row>
    <row r="281" spans="2:24" ht="12.75" customHeight="1">
      <c r="B281" s="1461"/>
      <c r="C281" s="1466"/>
      <c r="D281" s="1402"/>
      <c r="E281" s="1470" t="s">
        <v>1232</v>
      </c>
      <c r="F281" s="874" t="s">
        <v>336</v>
      </c>
      <c r="G281" s="1160"/>
      <c r="H281" s="1122" t="s">
        <v>2425</v>
      </c>
      <c r="I281" s="1161">
        <v>0.35599999999999998</v>
      </c>
      <c r="J281" s="827" t="s">
        <v>2426</v>
      </c>
      <c r="K281" s="828">
        <f t="shared" si="9"/>
        <v>0</v>
      </c>
      <c r="L281" s="3" t="str">
        <f t="shared" si="10"/>
        <v>(ｳﾐ)</v>
      </c>
      <c r="M281" s="557"/>
      <c r="N281" s="1134" t="s">
        <v>1005</v>
      </c>
      <c r="O281" s="225" t="s">
        <v>988</v>
      </c>
      <c r="P281" s="536"/>
      <c r="Q281" s="1120"/>
      <c r="R281" s="1120"/>
      <c r="S281" s="537"/>
      <c r="T281" s="1120"/>
      <c r="U281" s="1120"/>
      <c r="V281" s="538"/>
      <c r="W281" s="1123"/>
      <c r="X281" s="534"/>
    </row>
    <row r="282" spans="2:24" ht="12.75" customHeight="1">
      <c r="B282" s="1473"/>
      <c r="C282" s="1451"/>
      <c r="D282" s="1403"/>
      <c r="E282" s="1471"/>
      <c r="F282" s="873" t="s">
        <v>543</v>
      </c>
      <c r="G282" s="1160"/>
      <c r="H282" s="1122" t="s">
        <v>120</v>
      </c>
      <c r="I282" s="1161">
        <v>8.8999999999999996E-2</v>
      </c>
      <c r="J282" s="1122" t="s">
        <v>122</v>
      </c>
      <c r="K282" s="828">
        <f t="shared" si="9"/>
        <v>0</v>
      </c>
      <c r="L282" s="3" t="str">
        <f t="shared" si="10"/>
        <v>(ｳﾑ)</v>
      </c>
      <c r="M282" s="557"/>
      <c r="N282" s="1134" t="s">
        <v>1005</v>
      </c>
      <c r="O282" s="225" t="s">
        <v>989</v>
      </c>
      <c r="P282" s="536"/>
      <c r="Q282" s="1120"/>
      <c r="R282" s="1120"/>
      <c r="S282" s="537"/>
      <c r="T282" s="1120"/>
      <c r="U282" s="1120"/>
      <c r="V282" s="538"/>
      <c r="W282" s="1123"/>
      <c r="X282" s="534"/>
    </row>
    <row r="283" spans="2:24" ht="12.75" customHeight="1">
      <c r="B283" s="1465">
        <v>26</v>
      </c>
      <c r="C283" s="1450" t="s">
        <v>1841</v>
      </c>
      <c r="D283" s="1458" t="s">
        <v>1229</v>
      </c>
      <c r="E283" s="1467" t="s">
        <v>337</v>
      </c>
      <c r="F283" s="872" t="s">
        <v>336</v>
      </c>
      <c r="G283" s="1160"/>
      <c r="H283" s="1122" t="s">
        <v>120</v>
      </c>
      <c r="I283" s="1161">
        <v>0.25</v>
      </c>
      <c r="J283" s="827" t="s">
        <v>122</v>
      </c>
      <c r="K283" s="828">
        <f t="shared" si="9"/>
        <v>0</v>
      </c>
      <c r="L283" s="3" t="str">
        <f t="shared" si="10"/>
        <v>(ｳﾒ)</v>
      </c>
      <c r="M283" s="557"/>
      <c r="N283" s="1134" t="s">
        <v>1005</v>
      </c>
      <c r="O283" s="225" t="s">
        <v>990</v>
      </c>
      <c r="P283" s="536"/>
      <c r="Q283" s="1120"/>
      <c r="R283" s="392"/>
      <c r="S283" s="535"/>
      <c r="T283" s="1454"/>
      <c r="U283" s="1454"/>
      <c r="V283" s="538"/>
      <c r="W283" s="1123"/>
      <c r="X283" s="534"/>
    </row>
    <row r="284" spans="2:24" ht="12.75" customHeight="1">
      <c r="B284" s="1465"/>
      <c r="C284" s="1466"/>
      <c r="D284" s="1458"/>
      <c r="E284" s="1468"/>
      <c r="F284" s="873" t="s">
        <v>542</v>
      </c>
      <c r="G284" s="1160"/>
      <c r="H284" s="1122" t="s">
        <v>120</v>
      </c>
      <c r="I284" s="1161">
        <v>0.22500000000000001</v>
      </c>
      <c r="J284" s="1122" t="s">
        <v>122</v>
      </c>
      <c r="K284" s="828">
        <f t="shared" si="9"/>
        <v>0</v>
      </c>
      <c r="L284" s="3" t="str">
        <f t="shared" si="10"/>
        <v>(ｳﾓ)</v>
      </c>
      <c r="M284" s="557"/>
      <c r="N284" s="1134" t="s">
        <v>1005</v>
      </c>
      <c r="O284" s="225" t="s">
        <v>991</v>
      </c>
      <c r="P284" s="536"/>
      <c r="Q284" s="1120"/>
      <c r="R284" s="392"/>
      <c r="S284" s="535"/>
      <c r="T284" s="1120"/>
      <c r="U284" s="1120"/>
      <c r="V284" s="538"/>
      <c r="W284" s="1123"/>
      <c r="X284" s="534"/>
    </row>
    <row r="285" spans="2:24" ht="12.75" customHeight="1">
      <c r="B285" s="1465"/>
      <c r="C285" s="1466"/>
      <c r="D285" s="1458"/>
      <c r="E285" s="1469"/>
      <c r="F285" s="873" t="s">
        <v>543</v>
      </c>
      <c r="G285" s="1160"/>
      <c r="H285" s="1122" t="s">
        <v>2423</v>
      </c>
      <c r="I285" s="1161">
        <v>0.25</v>
      </c>
      <c r="J285" s="1122" t="s">
        <v>2424</v>
      </c>
      <c r="K285" s="828">
        <f t="shared" ref="K285:K332" si="11">ROUND(G285*I285,0)</f>
        <v>0</v>
      </c>
      <c r="L285" s="3" t="str">
        <f t="shared" ref="L285:L332" si="12">$N$111&amp;N285&amp;O285&amp;$O$111</f>
        <v>(ｳﾔ)</v>
      </c>
      <c r="M285" s="557"/>
      <c r="N285" s="1134" t="s">
        <v>1005</v>
      </c>
      <c r="O285" s="225" t="s">
        <v>992</v>
      </c>
      <c r="P285" s="536"/>
      <c r="Q285" s="1120"/>
      <c r="R285" s="392"/>
      <c r="S285" s="535"/>
      <c r="T285" s="1120"/>
      <c r="U285" s="1120"/>
      <c r="V285" s="538"/>
      <c r="W285" s="1123"/>
      <c r="X285" s="534"/>
    </row>
    <row r="286" spans="2:24" ht="12.75" customHeight="1">
      <c r="B286" s="1465"/>
      <c r="C286" s="1466"/>
      <c r="D286" s="1458"/>
      <c r="E286" s="1467" t="s">
        <v>1232</v>
      </c>
      <c r="F286" s="874" t="s">
        <v>336</v>
      </c>
      <c r="G286" s="1160"/>
      <c r="H286" s="1122" t="s">
        <v>120</v>
      </c>
      <c r="I286" s="1161">
        <v>0.4</v>
      </c>
      <c r="J286" s="827" t="s">
        <v>122</v>
      </c>
      <c r="K286" s="828">
        <f t="shared" si="11"/>
        <v>0</v>
      </c>
      <c r="L286" s="3" t="str">
        <f t="shared" si="12"/>
        <v>(ｳﾕ)</v>
      </c>
      <c r="M286" s="557"/>
      <c r="N286" s="1134" t="s">
        <v>1005</v>
      </c>
      <c r="O286" s="225" t="s">
        <v>993</v>
      </c>
      <c r="P286" s="536"/>
      <c r="Q286" s="1120"/>
      <c r="R286" s="392"/>
      <c r="S286" s="535"/>
      <c r="T286" s="1120"/>
      <c r="U286" s="1120"/>
      <c r="V286" s="538"/>
      <c r="W286" s="1123"/>
      <c r="X286" s="534"/>
    </row>
    <row r="287" spans="2:24" ht="12.75" customHeight="1">
      <c r="B287" s="1465"/>
      <c r="C287" s="1466"/>
      <c r="D287" s="1458"/>
      <c r="E287" s="1469"/>
      <c r="F287" s="873" t="s">
        <v>543</v>
      </c>
      <c r="G287" s="1160"/>
      <c r="H287" s="1122" t="s">
        <v>120</v>
      </c>
      <c r="I287" s="1161">
        <v>0.1</v>
      </c>
      <c r="J287" s="1122" t="s">
        <v>122</v>
      </c>
      <c r="K287" s="828">
        <f t="shared" si="11"/>
        <v>0</v>
      </c>
      <c r="L287" s="3" t="str">
        <f t="shared" si="12"/>
        <v>(ｳﾖ)</v>
      </c>
      <c r="M287" s="557"/>
      <c r="N287" s="1134" t="s">
        <v>1005</v>
      </c>
      <c r="O287" s="225" t="s">
        <v>994</v>
      </c>
      <c r="P287" s="536"/>
      <c r="Q287" s="1120"/>
      <c r="R287" s="392"/>
      <c r="S287" s="535"/>
      <c r="T287" s="1120"/>
      <c r="U287" s="1120"/>
      <c r="V287" s="538"/>
      <c r="W287" s="1123"/>
      <c r="X287" s="534"/>
    </row>
    <row r="288" spans="2:24" ht="12.75" customHeight="1">
      <c r="B288" s="1465"/>
      <c r="C288" s="1466"/>
      <c r="D288" s="1458" t="s">
        <v>1230</v>
      </c>
      <c r="E288" s="1467" t="s">
        <v>337</v>
      </c>
      <c r="F288" s="872" t="s">
        <v>336</v>
      </c>
      <c r="G288" s="1160"/>
      <c r="H288" s="1122" t="s">
        <v>120</v>
      </c>
      <c r="I288" s="1161">
        <v>0.23400000000000001</v>
      </c>
      <c r="J288" s="827" t="s">
        <v>122</v>
      </c>
      <c r="K288" s="828">
        <f t="shared" si="11"/>
        <v>0</v>
      </c>
      <c r="L288" s="3" t="str">
        <f t="shared" si="12"/>
        <v>(ｳﾗ)</v>
      </c>
      <c r="M288" s="557"/>
      <c r="N288" s="1134" t="s">
        <v>1005</v>
      </c>
      <c r="O288" s="225" t="s">
        <v>995</v>
      </c>
      <c r="P288" s="536"/>
      <c r="Q288" s="1120"/>
      <c r="R288" s="392"/>
      <c r="S288" s="535"/>
      <c r="T288" s="1120"/>
      <c r="U288" s="1120"/>
      <c r="V288" s="538"/>
      <c r="W288" s="1123"/>
      <c r="X288" s="534"/>
    </row>
    <row r="289" spans="2:24" ht="12.75" customHeight="1">
      <c r="B289" s="1465"/>
      <c r="C289" s="1466"/>
      <c r="D289" s="1458"/>
      <c r="E289" s="1468"/>
      <c r="F289" s="873" t="s">
        <v>542</v>
      </c>
      <c r="G289" s="1160"/>
      <c r="H289" s="1122" t="s">
        <v>120</v>
      </c>
      <c r="I289" s="1161">
        <v>0.21099999999999999</v>
      </c>
      <c r="J289" s="1122" t="s">
        <v>122</v>
      </c>
      <c r="K289" s="828">
        <f t="shared" si="11"/>
        <v>0</v>
      </c>
      <c r="L289" s="3" t="str">
        <f t="shared" si="12"/>
        <v>(ｳﾘ)</v>
      </c>
      <c r="M289" s="557"/>
      <c r="N289" s="1134" t="s">
        <v>1005</v>
      </c>
      <c r="O289" s="225" t="s">
        <v>996</v>
      </c>
      <c r="P289" s="536"/>
      <c r="Q289" s="1120"/>
      <c r="R289" s="392"/>
      <c r="S289" s="535"/>
      <c r="T289" s="1120"/>
      <c r="U289" s="1120"/>
      <c r="V289" s="538"/>
      <c r="W289" s="1123"/>
      <c r="X289" s="534"/>
    </row>
    <row r="290" spans="2:24" ht="12.75" customHeight="1">
      <c r="B290" s="1465"/>
      <c r="C290" s="1466"/>
      <c r="D290" s="1458"/>
      <c r="E290" s="1469"/>
      <c r="F290" s="873" t="s">
        <v>543</v>
      </c>
      <c r="G290" s="1160"/>
      <c r="H290" s="1122" t="s">
        <v>120</v>
      </c>
      <c r="I290" s="1161">
        <v>0.23400000000000001</v>
      </c>
      <c r="J290" s="1122" t="s">
        <v>122</v>
      </c>
      <c r="K290" s="828">
        <f t="shared" si="11"/>
        <v>0</v>
      </c>
      <c r="L290" s="3" t="str">
        <f t="shared" si="12"/>
        <v>(ｳﾗ)</v>
      </c>
      <c r="M290" s="557"/>
      <c r="N290" s="1134" t="s">
        <v>1005</v>
      </c>
      <c r="O290" s="225" t="s">
        <v>995</v>
      </c>
      <c r="P290" s="536"/>
      <c r="Q290" s="1120"/>
      <c r="R290" s="392"/>
      <c r="S290" s="535"/>
      <c r="T290" s="1120"/>
      <c r="U290" s="1120"/>
      <c r="V290" s="538"/>
      <c r="W290" s="1123"/>
      <c r="X290" s="534"/>
    </row>
    <row r="291" spans="2:24" ht="12.75" customHeight="1">
      <c r="B291" s="1465"/>
      <c r="C291" s="1466"/>
      <c r="D291" s="1458"/>
      <c r="E291" s="1470" t="s">
        <v>1232</v>
      </c>
      <c r="F291" s="874" t="s">
        <v>336</v>
      </c>
      <c r="G291" s="1160"/>
      <c r="H291" s="1122" t="s">
        <v>120</v>
      </c>
      <c r="I291" s="1161">
        <v>0.375</v>
      </c>
      <c r="J291" s="827" t="s">
        <v>122</v>
      </c>
      <c r="K291" s="828">
        <f t="shared" si="11"/>
        <v>0</v>
      </c>
      <c r="L291" s="3" t="str">
        <f t="shared" si="12"/>
        <v>(ｳﾘ)</v>
      </c>
      <c r="M291" s="557"/>
      <c r="N291" s="1134" t="s">
        <v>1005</v>
      </c>
      <c r="O291" s="225" t="s">
        <v>996</v>
      </c>
      <c r="P291" s="536"/>
      <c r="Q291" s="1120"/>
      <c r="R291" s="392"/>
      <c r="S291" s="535"/>
      <c r="T291" s="1120"/>
      <c r="U291" s="1120"/>
      <c r="V291" s="538"/>
      <c r="W291" s="1123"/>
      <c r="X291" s="534"/>
    </row>
    <row r="292" spans="2:24" ht="12.75" customHeight="1">
      <c r="B292" s="1465"/>
      <c r="C292" s="1451"/>
      <c r="D292" s="1458"/>
      <c r="E292" s="1471"/>
      <c r="F292" s="873" t="s">
        <v>543</v>
      </c>
      <c r="G292" s="1160"/>
      <c r="H292" s="1122" t="s">
        <v>2423</v>
      </c>
      <c r="I292" s="1161">
        <v>9.4E-2</v>
      </c>
      <c r="J292" s="1122" t="s">
        <v>2424</v>
      </c>
      <c r="K292" s="828">
        <f t="shared" si="11"/>
        <v>0</v>
      </c>
      <c r="L292" s="3" t="str">
        <f t="shared" si="12"/>
        <v>(ｳﾙ)</v>
      </c>
      <c r="M292" s="557"/>
      <c r="N292" s="1134" t="s">
        <v>1005</v>
      </c>
      <c r="O292" s="225" t="s">
        <v>997</v>
      </c>
      <c r="P292" s="536"/>
      <c r="Q292" s="1120"/>
      <c r="R292" s="1120"/>
      <c r="S292" s="537"/>
      <c r="T292" s="1120"/>
      <c r="U292" s="1120"/>
      <c r="V292" s="538"/>
      <c r="W292" s="1123"/>
      <c r="X292" s="534"/>
    </row>
    <row r="293" spans="2:24" ht="12.75" customHeight="1">
      <c r="B293" s="1465">
        <v>27</v>
      </c>
      <c r="C293" s="1450" t="s">
        <v>1842</v>
      </c>
      <c r="D293" s="1458" t="s">
        <v>1229</v>
      </c>
      <c r="E293" s="1467" t="s">
        <v>337</v>
      </c>
      <c r="F293" s="872" t="s">
        <v>336</v>
      </c>
      <c r="G293" s="1160"/>
      <c r="H293" s="1122" t="s">
        <v>2425</v>
      </c>
      <c r="I293" s="1161">
        <v>0.25</v>
      </c>
      <c r="J293" s="827" t="s">
        <v>2426</v>
      </c>
      <c r="K293" s="828">
        <f t="shared" si="11"/>
        <v>0</v>
      </c>
      <c r="L293" s="3" t="str">
        <f t="shared" si="12"/>
        <v>(ｳﾚ)</v>
      </c>
      <c r="M293" s="557"/>
      <c r="N293" s="1134" t="s">
        <v>1005</v>
      </c>
      <c r="O293" s="225" t="s">
        <v>1835</v>
      </c>
      <c r="P293" s="536"/>
      <c r="Q293" s="1120"/>
      <c r="R293" s="392"/>
      <c r="S293" s="535"/>
      <c r="T293" s="1454"/>
      <c r="U293" s="1454"/>
      <c r="V293" s="538"/>
      <c r="W293" s="1123"/>
      <c r="X293" s="534"/>
    </row>
    <row r="294" spans="2:24" ht="12.75" customHeight="1">
      <c r="B294" s="1465"/>
      <c r="C294" s="1466"/>
      <c r="D294" s="1458"/>
      <c r="E294" s="1468"/>
      <c r="F294" s="873" t="s">
        <v>542</v>
      </c>
      <c r="G294" s="1160"/>
      <c r="H294" s="1122" t="s">
        <v>120</v>
      </c>
      <c r="I294" s="1161">
        <v>0.22500000000000001</v>
      </c>
      <c r="J294" s="1122" t="s">
        <v>122</v>
      </c>
      <c r="K294" s="828">
        <f t="shared" si="11"/>
        <v>0</v>
      </c>
      <c r="L294" s="3" t="str">
        <f t="shared" si="12"/>
        <v>(ｳﾛ)</v>
      </c>
      <c r="M294" s="557"/>
      <c r="N294" s="1134" t="s">
        <v>1005</v>
      </c>
      <c r="O294" s="225" t="s">
        <v>1836</v>
      </c>
      <c r="P294" s="536"/>
      <c r="Q294" s="1120"/>
      <c r="R294" s="392"/>
      <c r="S294" s="535"/>
      <c r="T294" s="1120"/>
      <c r="U294" s="1120"/>
      <c r="V294" s="538"/>
      <c r="W294" s="1123"/>
      <c r="X294" s="534"/>
    </row>
    <row r="295" spans="2:24" ht="12.75" customHeight="1">
      <c r="B295" s="1465"/>
      <c r="C295" s="1466"/>
      <c r="D295" s="1458"/>
      <c r="E295" s="1469"/>
      <c r="F295" s="873" t="s">
        <v>543</v>
      </c>
      <c r="G295" s="1160"/>
      <c r="H295" s="1122" t="s">
        <v>120</v>
      </c>
      <c r="I295" s="1161">
        <v>0.25</v>
      </c>
      <c r="J295" s="1122" t="s">
        <v>122</v>
      </c>
      <c r="K295" s="828">
        <f t="shared" si="11"/>
        <v>0</v>
      </c>
      <c r="L295" s="3" t="str">
        <f t="shared" si="12"/>
        <v>(ｳﾜ)</v>
      </c>
      <c r="M295" s="557"/>
      <c r="N295" s="1134" t="s">
        <v>1005</v>
      </c>
      <c r="O295" s="225" t="s">
        <v>1837</v>
      </c>
      <c r="P295" s="536"/>
      <c r="Q295" s="1120"/>
      <c r="R295" s="392"/>
      <c r="S295" s="535"/>
      <c r="T295" s="1120"/>
      <c r="U295" s="1120"/>
      <c r="V295" s="538"/>
      <c r="W295" s="1123"/>
      <c r="X295" s="534"/>
    </row>
    <row r="296" spans="2:24" ht="12.75" customHeight="1">
      <c r="B296" s="1465"/>
      <c r="C296" s="1466"/>
      <c r="D296" s="1458"/>
      <c r="E296" s="1467" t="s">
        <v>1232</v>
      </c>
      <c r="F296" s="874" t="s">
        <v>336</v>
      </c>
      <c r="G296" s="1160"/>
      <c r="H296" s="1122" t="s">
        <v>120</v>
      </c>
      <c r="I296" s="1161">
        <v>0.4</v>
      </c>
      <c r="J296" s="827" t="s">
        <v>122</v>
      </c>
      <c r="K296" s="828">
        <f t="shared" si="11"/>
        <v>0</v>
      </c>
      <c r="L296" s="3" t="str">
        <f t="shared" si="12"/>
        <v>(ｳｦ)</v>
      </c>
      <c r="M296" s="557"/>
      <c r="N296" s="1134" t="s">
        <v>1005</v>
      </c>
      <c r="O296" s="225" t="s">
        <v>2427</v>
      </c>
      <c r="P296" s="536"/>
      <c r="Q296" s="1120"/>
      <c r="R296" s="392"/>
      <c r="S296" s="535"/>
      <c r="T296" s="1120"/>
      <c r="U296" s="1120"/>
      <c r="V296" s="538"/>
      <c r="W296" s="1123"/>
      <c r="X296" s="534"/>
    </row>
    <row r="297" spans="2:24" ht="12.75" customHeight="1">
      <c r="B297" s="1465"/>
      <c r="C297" s="1466"/>
      <c r="D297" s="1458"/>
      <c r="E297" s="1469"/>
      <c r="F297" s="873" t="s">
        <v>543</v>
      </c>
      <c r="G297" s="1160"/>
      <c r="H297" s="1122" t="s">
        <v>2423</v>
      </c>
      <c r="I297" s="1161">
        <v>0.1</v>
      </c>
      <c r="J297" s="1122" t="s">
        <v>2424</v>
      </c>
      <c r="K297" s="828">
        <f t="shared" si="11"/>
        <v>0</v>
      </c>
      <c r="L297" s="3" t="str">
        <f t="shared" si="12"/>
        <v>(ｳﾝ)</v>
      </c>
      <c r="M297" s="557"/>
      <c r="N297" s="1134" t="s">
        <v>1005</v>
      </c>
      <c r="O297" s="225" t="s">
        <v>1838</v>
      </c>
      <c r="P297" s="536"/>
      <c r="Q297" s="1120"/>
      <c r="R297" s="392"/>
      <c r="S297" s="535"/>
      <c r="T297" s="1120"/>
      <c r="U297" s="1120"/>
      <c r="V297" s="538"/>
      <c r="W297" s="1123"/>
      <c r="X297" s="534"/>
    </row>
    <row r="298" spans="2:24" ht="12.75" customHeight="1">
      <c r="B298" s="1465"/>
      <c r="C298" s="1466"/>
      <c r="D298" s="1458" t="s">
        <v>1230</v>
      </c>
      <c r="E298" s="1467" t="s">
        <v>337</v>
      </c>
      <c r="F298" s="872" t="s">
        <v>336</v>
      </c>
      <c r="G298" s="1160"/>
      <c r="H298" s="1122" t="s">
        <v>120</v>
      </c>
      <c r="I298" s="1161">
        <v>0.25</v>
      </c>
      <c r="J298" s="827" t="s">
        <v>122</v>
      </c>
      <c r="K298" s="828">
        <f t="shared" si="11"/>
        <v>0</v>
      </c>
      <c r="L298" s="3" t="str">
        <f t="shared" si="12"/>
        <v>(ｴｱ)</v>
      </c>
      <c r="M298" s="557"/>
      <c r="N298" s="1134" t="s">
        <v>1392</v>
      </c>
      <c r="O298" s="225" t="s">
        <v>1003</v>
      </c>
      <c r="P298" s="536"/>
      <c r="Q298" s="1120"/>
      <c r="R298" s="392"/>
      <c r="S298" s="535"/>
      <c r="T298" s="1120"/>
      <c r="U298" s="1120"/>
      <c r="V298" s="538"/>
      <c r="W298" s="1123"/>
      <c r="X298" s="534"/>
    </row>
    <row r="299" spans="2:24" ht="12.75" customHeight="1">
      <c r="B299" s="1465"/>
      <c r="C299" s="1466"/>
      <c r="D299" s="1458"/>
      <c r="E299" s="1468"/>
      <c r="F299" s="873" t="s">
        <v>542</v>
      </c>
      <c r="G299" s="1160"/>
      <c r="H299" s="1122" t="s">
        <v>120</v>
      </c>
      <c r="I299" s="1161">
        <v>0.22500000000000001</v>
      </c>
      <c r="J299" s="1122" t="s">
        <v>122</v>
      </c>
      <c r="K299" s="828">
        <f t="shared" si="11"/>
        <v>0</v>
      </c>
      <c r="L299" s="3" t="str">
        <f t="shared" si="12"/>
        <v>(ｴｲ)</v>
      </c>
      <c r="M299" s="557"/>
      <c r="N299" s="1134" t="s">
        <v>1392</v>
      </c>
      <c r="O299" s="225" t="s">
        <v>1004</v>
      </c>
      <c r="P299" s="536"/>
      <c r="Q299" s="1120"/>
      <c r="R299" s="392"/>
      <c r="S299" s="535"/>
      <c r="T299" s="1120"/>
      <c r="U299" s="1120"/>
      <c r="V299" s="538"/>
      <c r="W299" s="1123"/>
      <c r="X299" s="534"/>
    </row>
    <row r="300" spans="2:24" ht="12.75" customHeight="1">
      <c r="B300" s="1465"/>
      <c r="C300" s="1466"/>
      <c r="D300" s="1458"/>
      <c r="E300" s="1469"/>
      <c r="F300" s="873" t="s">
        <v>543</v>
      </c>
      <c r="G300" s="1160"/>
      <c r="H300" s="1122" t="s">
        <v>120</v>
      </c>
      <c r="I300" s="1161">
        <v>0.25</v>
      </c>
      <c r="J300" s="1122" t="s">
        <v>122</v>
      </c>
      <c r="K300" s="828">
        <f t="shared" si="11"/>
        <v>0</v>
      </c>
      <c r="L300" s="3" t="str">
        <f t="shared" si="12"/>
        <v>(ｴｳ)</v>
      </c>
      <c r="M300" s="557"/>
      <c r="N300" s="1134" t="s">
        <v>1392</v>
      </c>
      <c r="O300" s="225" t="s">
        <v>1005</v>
      </c>
      <c r="P300" s="536"/>
      <c r="Q300" s="1120"/>
      <c r="R300" s="392"/>
      <c r="S300" s="535"/>
      <c r="T300" s="1120"/>
      <c r="U300" s="1120"/>
      <c r="V300" s="538"/>
      <c r="W300" s="1123"/>
      <c r="X300" s="534"/>
    </row>
    <row r="301" spans="2:24" ht="12.75" customHeight="1">
      <c r="B301" s="1465"/>
      <c r="C301" s="1466"/>
      <c r="D301" s="1458"/>
      <c r="E301" s="1470" t="s">
        <v>1232</v>
      </c>
      <c r="F301" s="874" t="s">
        <v>336</v>
      </c>
      <c r="G301" s="1160"/>
      <c r="H301" s="1122" t="s">
        <v>120</v>
      </c>
      <c r="I301" s="1161">
        <v>0.4</v>
      </c>
      <c r="J301" s="827" t="s">
        <v>122</v>
      </c>
      <c r="K301" s="828">
        <f t="shared" si="11"/>
        <v>0</v>
      </c>
      <c r="L301" s="3" t="str">
        <f t="shared" si="12"/>
        <v>(ｴｴ)</v>
      </c>
      <c r="M301" s="557"/>
      <c r="N301" s="1134" t="s">
        <v>1392</v>
      </c>
      <c r="O301" s="225" t="s">
        <v>1006</v>
      </c>
      <c r="P301" s="536"/>
      <c r="Q301" s="1120"/>
      <c r="R301" s="392"/>
      <c r="S301" s="535"/>
      <c r="T301" s="1120"/>
      <c r="U301" s="1120"/>
      <c r="V301" s="538"/>
      <c r="W301" s="1123"/>
      <c r="X301" s="534"/>
    </row>
    <row r="302" spans="2:24" ht="12.75" customHeight="1">
      <c r="B302" s="1465"/>
      <c r="C302" s="1451"/>
      <c r="D302" s="1458"/>
      <c r="E302" s="1471"/>
      <c r="F302" s="873" t="s">
        <v>543</v>
      </c>
      <c r="G302" s="1160"/>
      <c r="H302" s="1122" t="s">
        <v>120</v>
      </c>
      <c r="I302" s="1161">
        <v>0.1</v>
      </c>
      <c r="J302" s="1122" t="s">
        <v>122</v>
      </c>
      <c r="K302" s="828">
        <f t="shared" si="11"/>
        <v>0</v>
      </c>
      <c r="L302" s="3" t="str">
        <f t="shared" si="12"/>
        <v>(ｴｵ)</v>
      </c>
      <c r="M302" s="557"/>
      <c r="N302" s="1134" t="s">
        <v>1392</v>
      </c>
      <c r="O302" s="225" t="s">
        <v>1007</v>
      </c>
      <c r="P302" s="536"/>
      <c r="Q302" s="1120"/>
      <c r="R302" s="1120"/>
      <c r="S302" s="537"/>
      <c r="T302" s="1120"/>
      <c r="U302" s="1120"/>
      <c r="V302" s="538"/>
      <c r="W302" s="1123"/>
      <c r="X302" s="534"/>
    </row>
    <row r="303" spans="2:24" ht="12.75" customHeight="1">
      <c r="B303" s="1465">
        <v>28</v>
      </c>
      <c r="C303" s="1450" t="s">
        <v>1843</v>
      </c>
      <c r="D303" s="1458" t="s">
        <v>1229</v>
      </c>
      <c r="E303" s="1467" t="s">
        <v>337</v>
      </c>
      <c r="F303" s="872" t="s">
        <v>336</v>
      </c>
      <c r="G303" s="1160"/>
      <c r="H303" s="1122" t="s">
        <v>120</v>
      </c>
      <c r="I303" s="1161">
        <v>0.25</v>
      </c>
      <c r="J303" s="827" t="s">
        <v>122</v>
      </c>
      <c r="K303" s="828">
        <f t="shared" si="11"/>
        <v>0</v>
      </c>
      <c r="L303" s="3" t="str">
        <f t="shared" si="12"/>
        <v>(ｴｶ)</v>
      </c>
      <c r="M303" s="557"/>
      <c r="N303" s="1134" t="s">
        <v>1392</v>
      </c>
      <c r="O303" s="225" t="s">
        <v>1008</v>
      </c>
      <c r="P303" s="536"/>
      <c r="Q303" s="1120"/>
      <c r="R303" s="392"/>
      <c r="S303" s="535"/>
      <c r="T303" s="1454"/>
      <c r="U303" s="1454"/>
      <c r="V303" s="538"/>
      <c r="W303" s="1123"/>
      <c r="X303" s="534"/>
    </row>
    <row r="304" spans="2:24" ht="12.75" customHeight="1">
      <c r="B304" s="1465"/>
      <c r="C304" s="1466"/>
      <c r="D304" s="1458"/>
      <c r="E304" s="1468"/>
      <c r="F304" s="873" t="s">
        <v>542</v>
      </c>
      <c r="G304" s="1160"/>
      <c r="H304" s="1122" t="s">
        <v>120</v>
      </c>
      <c r="I304" s="1161">
        <v>0.22500000000000001</v>
      </c>
      <c r="J304" s="1122" t="s">
        <v>122</v>
      </c>
      <c r="K304" s="828">
        <f t="shared" si="11"/>
        <v>0</v>
      </c>
      <c r="L304" s="3" t="str">
        <f t="shared" si="12"/>
        <v>(ｴｷ)</v>
      </c>
      <c r="M304" s="557"/>
      <c r="N304" s="1134" t="s">
        <v>2428</v>
      </c>
      <c r="O304" s="225" t="s">
        <v>1009</v>
      </c>
      <c r="P304" s="536"/>
      <c r="Q304" s="1120"/>
      <c r="R304" s="392"/>
      <c r="S304" s="535"/>
      <c r="T304" s="1120"/>
      <c r="U304" s="1120"/>
      <c r="V304" s="538"/>
      <c r="W304" s="1123"/>
      <c r="X304" s="534"/>
    </row>
    <row r="305" spans="2:24" ht="12.75" customHeight="1">
      <c r="B305" s="1465"/>
      <c r="C305" s="1466"/>
      <c r="D305" s="1458"/>
      <c r="E305" s="1469"/>
      <c r="F305" s="873" t="s">
        <v>543</v>
      </c>
      <c r="G305" s="1160"/>
      <c r="H305" s="1122" t="s">
        <v>2425</v>
      </c>
      <c r="I305" s="1161">
        <v>0.25</v>
      </c>
      <c r="J305" s="1122" t="s">
        <v>2426</v>
      </c>
      <c r="K305" s="828">
        <f t="shared" si="11"/>
        <v>0</v>
      </c>
      <c r="L305" s="3" t="str">
        <f t="shared" si="12"/>
        <v>(ｴｸ)</v>
      </c>
      <c r="M305" s="557"/>
      <c r="N305" s="1134" t="s">
        <v>1392</v>
      </c>
      <c r="O305" s="225" t="s">
        <v>1010</v>
      </c>
      <c r="P305" s="536"/>
      <c r="Q305" s="1120"/>
      <c r="R305" s="392"/>
      <c r="S305" s="535"/>
      <c r="T305" s="1120"/>
      <c r="U305" s="1120"/>
      <c r="V305" s="538"/>
      <c r="W305" s="1123"/>
      <c r="X305" s="534"/>
    </row>
    <row r="306" spans="2:24" ht="12.75" customHeight="1">
      <c r="B306" s="1465"/>
      <c r="C306" s="1466"/>
      <c r="D306" s="1458"/>
      <c r="E306" s="1467" t="s">
        <v>1232</v>
      </c>
      <c r="F306" s="874" t="s">
        <v>336</v>
      </c>
      <c r="G306" s="1160"/>
      <c r="H306" s="1122" t="s">
        <v>120</v>
      </c>
      <c r="I306" s="1161">
        <v>0.4</v>
      </c>
      <c r="J306" s="827" t="s">
        <v>122</v>
      </c>
      <c r="K306" s="828">
        <f t="shared" si="11"/>
        <v>0</v>
      </c>
      <c r="L306" s="3" t="str">
        <f t="shared" si="12"/>
        <v>(ｴｹ)</v>
      </c>
      <c r="M306" s="557"/>
      <c r="N306" s="1134" t="s">
        <v>1392</v>
      </c>
      <c r="O306" s="225" t="s">
        <v>1011</v>
      </c>
      <c r="P306" s="536"/>
      <c r="Q306" s="1120"/>
      <c r="R306" s="392"/>
      <c r="S306" s="535"/>
      <c r="T306" s="1120"/>
      <c r="U306" s="1120"/>
      <c r="V306" s="538"/>
      <c r="W306" s="1123"/>
      <c r="X306" s="534"/>
    </row>
    <row r="307" spans="2:24" ht="12.75" customHeight="1">
      <c r="B307" s="1465"/>
      <c r="C307" s="1466"/>
      <c r="D307" s="1458"/>
      <c r="E307" s="1469"/>
      <c r="F307" s="873" t="s">
        <v>543</v>
      </c>
      <c r="G307" s="1160"/>
      <c r="H307" s="1122" t="s">
        <v>120</v>
      </c>
      <c r="I307" s="1161">
        <v>0.1</v>
      </c>
      <c r="J307" s="1122" t="s">
        <v>122</v>
      </c>
      <c r="K307" s="828">
        <f t="shared" si="11"/>
        <v>0</v>
      </c>
      <c r="L307" s="3" t="str">
        <f t="shared" si="12"/>
        <v>(ｴｺ)</v>
      </c>
      <c r="M307" s="557"/>
      <c r="N307" s="1134" t="s">
        <v>1392</v>
      </c>
      <c r="O307" s="225" t="s">
        <v>1012</v>
      </c>
      <c r="P307" s="536"/>
      <c r="Q307" s="1120"/>
      <c r="R307" s="392"/>
      <c r="S307" s="535"/>
      <c r="T307" s="1120"/>
      <c r="U307" s="1120"/>
      <c r="V307" s="538"/>
      <c r="W307" s="1123"/>
      <c r="X307" s="534"/>
    </row>
    <row r="308" spans="2:24" ht="12.75" customHeight="1">
      <c r="B308" s="1465"/>
      <c r="C308" s="1466"/>
      <c r="D308" s="1458" t="s">
        <v>1230</v>
      </c>
      <c r="E308" s="1467" t="s">
        <v>337</v>
      </c>
      <c r="F308" s="872" t="s">
        <v>336</v>
      </c>
      <c r="G308" s="1160"/>
      <c r="H308" s="1122" t="s">
        <v>120</v>
      </c>
      <c r="I308" s="1161">
        <v>0.25</v>
      </c>
      <c r="J308" s="827" t="s">
        <v>122</v>
      </c>
      <c r="K308" s="828">
        <f t="shared" si="11"/>
        <v>0</v>
      </c>
      <c r="L308" s="3" t="str">
        <f t="shared" si="12"/>
        <v>(ｴｻ)</v>
      </c>
      <c r="M308" s="557"/>
      <c r="N308" s="1134" t="s">
        <v>2429</v>
      </c>
      <c r="O308" s="225" t="s">
        <v>1013</v>
      </c>
      <c r="P308" s="536"/>
      <c r="Q308" s="1120"/>
      <c r="R308" s="392"/>
      <c r="S308" s="535"/>
      <c r="T308" s="1120"/>
      <c r="U308" s="1120"/>
      <c r="V308" s="538"/>
      <c r="W308" s="1123"/>
      <c r="X308" s="534"/>
    </row>
    <row r="309" spans="2:24" ht="12.75" customHeight="1">
      <c r="B309" s="1465"/>
      <c r="C309" s="1466"/>
      <c r="D309" s="1458"/>
      <c r="E309" s="1468"/>
      <c r="F309" s="873" t="s">
        <v>542</v>
      </c>
      <c r="G309" s="1160"/>
      <c r="H309" s="1122" t="s">
        <v>2423</v>
      </c>
      <c r="I309" s="1161">
        <v>0.22500000000000001</v>
      </c>
      <c r="J309" s="1122" t="s">
        <v>2424</v>
      </c>
      <c r="K309" s="828">
        <f t="shared" si="11"/>
        <v>0</v>
      </c>
      <c r="L309" s="3" t="str">
        <f t="shared" si="12"/>
        <v>(ｴｼ)</v>
      </c>
      <c r="M309" s="557"/>
      <c r="N309" s="1134" t="s">
        <v>1392</v>
      </c>
      <c r="O309" s="225" t="s">
        <v>1014</v>
      </c>
      <c r="P309" s="536"/>
      <c r="Q309" s="1120"/>
      <c r="R309" s="392"/>
      <c r="S309" s="535"/>
      <c r="T309" s="1120"/>
      <c r="U309" s="1120"/>
      <c r="V309" s="538"/>
      <c r="W309" s="1123"/>
      <c r="X309" s="534"/>
    </row>
    <row r="310" spans="2:24" ht="12.75" customHeight="1">
      <c r="B310" s="1465"/>
      <c r="C310" s="1466"/>
      <c r="D310" s="1458"/>
      <c r="E310" s="1469"/>
      <c r="F310" s="873" t="s">
        <v>543</v>
      </c>
      <c r="G310" s="1160"/>
      <c r="H310" s="1122" t="s">
        <v>120</v>
      </c>
      <c r="I310" s="1161">
        <v>0.25</v>
      </c>
      <c r="J310" s="1122" t="s">
        <v>122</v>
      </c>
      <c r="K310" s="828">
        <f t="shared" si="11"/>
        <v>0</v>
      </c>
      <c r="L310" s="3" t="str">
        <f t="shared" si="12"/>
        <v>(ｴｽ)</v>
      </c>
      <c r="M310" s="557"/>
      <c r="N310" s="1134" t="s">
        <v>1392</v>
      </c>
      <c r="O310" s="225" t="s">
        <v>1015</v>
      </c>
      <c r="P310" s="536"/>
      <c r="Q310" s="1120"/>
      <c r="R310" s="392"/>
      <c r="S310" s="535"/>
      <c r="T310" s="1120"/>
      <c r="U310" s="1120"/>
      <c r="V310" s="538"/>
      <c r="W310" s="1123"/>
      <c r="X310" s="534"/>
    </row>
    <row r="311" spans="2:24" ht="12.75" customHeight="1">
      <c r="B311" s="1465"/>
      <c r="C311" s="1466"/>
      <c r="D311" s="1458"/>
      <c r="E311" s="1470" t="s">
        <v>1232</v>
      </c>
      <c r="F311" s="874" t="s">
        <v>336</v>
      </c>
      <c r="G311" s="1160"/>
      <c r="H311" s="1122" t="s">
        <v>120</v>
      </c>
      <c r="I311" s="1161">
        <v>0.4</v>
      </c>
      <c r="J311" s="827" t="s">
        <v>122</v>
      </c>
      <c r="K311" s="828">
        <f t="shared" si="11"/>
        <v>0</v>
      </c>
      <c r="L311" s="3" t="str">
        <f t="shared" si="12"/>
        <v>(ｴｾ)</v>
      </c>
      <c r="M311" s="557"/>
      <c r="N311" s="1134" t="s">
        <v>1392</v>
      </c>
      <c r="O311" s="225" t="s">
        <v>1016</v>
      </c>
      <c r="P311" s="536"/>
      <c r="Q311" s="1120"/>
      <c r="R311" s="392"/>
      <c r="S311" s="535"/>
      <c r="T311" s="1120"/>
      <c r="U311" s="1120"/>
      <c r="V311" s="538"/>
      <c r="W311" s="1123"/>
      <c r="X311" s="534"/>
    </row>
    <row r="312" spans="2:24" ht="12.75" customHeight="1">
      <c r="B312" s="1465"/>
      <c r="C312" s="1451"/>
      <c r="D312" s="1458"/>
      <c r="E312" s="1471"/>
      <c r="F312" s="873" t="s">
        <v>543</v>
      </c>
      <c r="G312" s="1160"/>
      <c r="H312" s="1122" t="s">
        <v>120</v>
      </c>
      <c r="I312" s="1161">
        <v>0.1</v>
      </c>
      <c r="J312" s="1122" t="s">
        <v>122</v>
      </c>
      <c r="K312" s="828">
        <f t="shared" si="11"/>
        <v>0</v>
      </c>
      <c r="L312" s="3" t="str">
        <f t="shared" si="12"/>
        <v>(ｴｿ)</v>
      </c>
      <c r="M312" s="557"/>
      <c r="N312" s="1134" t="s">
        <v>1392</v>
      </c>
      <c r="O312" s="225" t="s">
        <v>1017</v>
      </c>
      <c r="P312" s="536"/>
      <c r="Q312" s="1120"/>
      <c r="R312" s="1120"/>
      <c r="S312" s="537"/>
      <c r="T312" s="1120"/>
      <c r="U312" s="1120"/>
      <c r="V312" s="538"/>
      <c r="W312" s="1123"/>
      <c r="X312" s="534"/>
    </row>
    <row r="313" spans="2:24" ht="12.75" customHeight="1">
      <c r="B313" s="1465">
        <v>29</v>
      </c>
      <c r="C313" s="1450" t="s">
        <v>2430</v>
      </c>
      <c r="D313" s="1458" t="s">
        <v>1229</v>
      </c>
      <c r="E313" s="1467" t="s">
        <v>337</v>
      </c>
      <c r="F313" s="872" t="s">
        <v>336</v>
      </c>
      <c r="G313" s="1160"/>
      <c r="H313" s="1122" t="s">
        <v>120</v>
      </c>
      <c r="I313" s="1161">
        <v>0.25</v>
      </c>
      <c r="J313" s="827" t="s">
        <v>122</v>
      </c>
      <c r="K313" s="828">
        <f t="shared" si="11"/>
        <v>0</v>
      </c>
      <c r="L313" s="3" t="str">
        <f t="shared" si="12"/>
        <v>(ｴﾀ)</v>
      </c>
      <c r="M313" s="557"/>
      <c r="N313" s="1134" t="s">
        <v>1392</v>
      </c>
      <c r="O313" s="225" t="s">
        <v>2431</v>
      </c>
      <c r="P313" s="536"/>
      <c r="Q313" s="1120"/>
      <c r="R313" s="1120"/>
      <c r="S313" s="537"/>
      <c r="T313" s="1120"/>
      <c r="U313" s="1120"/>
      <c r="V313" s="538"/>
      <c r="W313" s="1123"/>
      <c r="X313" s="534"/>
    </row>
    <row r="314" spans="2:24" ht="12.75" customHeight="1">
      <c r="B314" s="1465"/>
      <c r="C314" s="1466"/>
      <c r="D314" s="1458"/>
      <c r="E314" s="1468"/>
      <c r="F314" s="873" t="s">
        <v>542</v>
      </c>
      <c r="G314" s="1160"/>
      <c r="H314" s="1122" t="s">
        <v>120</v>
      </c>
      <c r="I314" s="1161">
        <v>0.22500000000000001</v>
      </c>
      <c r="J314" s="1122" t="s">
        <v>122</v>
      </c>
      <c r="K314" s="828">
        <f t="shared" si="11"/>
        <v>0</v>
      </c>
      <c r="L314" s="3" t="str">
        <f t="shared" si="12"/>
        <v>(ｴﾁ)</v>
      </c>
      <c r="M314" s="557"/>
      <c r="N314" s="1134" t="s">
        <v>1392</v>
      </c>
      <c r="O314" s="225" t="s">
        <v>2432</v>
      </c>
      <c r="P314" s="536"/>
      <c r="Q314" s="1120"/>
      <c r="R314" s="1120"/>
      <c r="S314" s="537"/>
      <c r="T314" s="1120"/>
      <c r="U314" s="1120"/>
      <c r="V314" s="538"/>
      <c r="W314" s="1123"/>
      <c r="X314" s="534"/>
    </row>
    <row r="315" spans="2:24" ht="12.75" customHeight="1">
      <c r="B315" s="1465"/>
      <c r="C315" s="1466"/>
      <c r="D315" s="1458"/>
      <c r="E315" s="1469"/>
      <c r="F315" s="873" t="s">
        <v>543</v>
      </c>
      <c r="G315" s="1160"/>
      <c r="H315" s="1122" t="s">
        <v>120</v>
      </c>
      <c r="I315" s="1161">
        <v>0.25</v>
      </c>
      <c r="J315" s="1122" t="s">
        <v>122</v>
      </c>
      <c r="K315" s="828">
        <f t="shared" si="11"/>
        <v>0</v>
      </c>
      <c r="L315" s="3" t="str">
        <f t="shared" si="12"/>
        <v>(ｴﾂ)</v>
      </c>
      <c r="M315" s="557"/>
      <c r="N315" s="1134" t="s">
        <v>1392</v>
      </c>
      <c r="O315" s="225" t="s">
        <v>2433</v>
      </c>
      <c r="P315" s="536"/>
      <c r="Q315" s="1120"/>
      <c r="R315" s="1120"/>
      <c r="S315" s="537"/>
      <c r="T315" s="1120"/>
      <c r="U315" s="1120"/>
      <c r="V315" s="538"/>
      <c r="W315" s="1123"/>
      <c r="X315" s="534"/>
    </row>
    <row r="316" spans="2:24" ht="12.75" customHeight="1">
      <c r="B316" s="1465"/>
      <c r="C316" s="1466"/>
      <c r="D316" s="1458"/>
      <c r="E316" s="1467" t="s">
        <v>1232</v>
      </c>
      <c r="F316" s="874" t="s">
        <v>336</v>
      </c>
      <c r="G316" s="1160"/>
      <c r="H316" s="1122" t="s">
        <v>120</v>
      </c>
      <c r="I316" s="1161">
        <v>0.4</v>
      </c>
      <c r="J316" s="827" t="s">
        <v>122</v>
      </c>
      <c r="K316" s="828">
        <f t="shared" si="11"/>
        <v>0</v>
      </c>
      <c r="L316" s="3" t="str">
        <f t="shared" si="12"/>
        <v>(ｴﾃ)</v>
      </c>
      <c r="M316" s="557"/>
      <c r="N316" s="1134" t="s">
        <v>2428</v>
      </c>
      <c r="O316" s="225" t="s">
        <v>2434</v>
      </c>
      <c r="P316" s="536"/>
      <c r="Q316" s="1120"/>
      <c r="R316" s="1120"/>
      <c r="S316" s="537"/>
      <c r="T316" s="1120"/>
      <c r="U316" s="1120"/>
      <c r="V316" s="538"/>
      <c r="W316" s="1123"/>
      <c r="X316" s="534"/>
    </row>
    <row r="317" spans="2:24" ht="12.75" customHeight="1">
      <c r="B317" s="1465"/>
      <c r="C317" s="1466"/>
      <c r="D317" s="1458"/>
      <c r="E317" s="1469"/>
      <c r="F317" s="873" t="s">
        <v>543</v>
      </c>
      <c r="G317" s="1160"/>
      <c r="H317" s="1122" t="s">
        <v>2425</v>
      </c>
      <c r="I317" s="1161">
        <v>0.1</v>
      </c>
      <c r="J317" s="1122" t="s">
        <v>2426</v>
      </c>
      <c r="K317" s="828">
        <f t="shared" si="11"/>
        <v>0</v>
      </c>
      <c r="L317" s="3" t="str">
        <f t="shared" si="12"/>
        <v>(ｴﾄ)</v>
      </c>
      <c r="M317" s="557"/>
      <c r="N317" s="1134" t="s">
        <v>1392</v>
      </c>
      <c r="O317" s="225" t="s">
        <v>2435</v>
      </c>
      <c r="P317" s="536"/>
      <c r="Q317" s="1120"/>
      <c r="R317" s="1120"/>
      <c r="S317" s="537"/>
      <c r="T317" s="1120"/>
      <c r="U317" s="1120"/>
      <c r="V317" s="538"/>
      <c r="W317" s="1123"/>
      <c r="X317" s="534"/>
    </row>
    <row r="318" spans="2:24" ht="12.75" customHeight="1">
      <c r="B318" s="1465"/>
      <c r="C318" s="1466"/>
      <c r="D318" s="1458" t="s">
        <v>1230</v>
      </c>
      <c r="E318" s="1467" t="s">
        <v>337</v>
      </c>
      <c r="F318" s="872" t="s">
        <v>336</v>
      </c>
      <c r="G318" s="1160"/>
      <c r="H318" s="1122" t="s">
        <v>120</v>
      </c>
      <c r="I318" s="1161">
        <v>0.25</v>
      </c>
      <c r="J318" s="827" t="s">
        <v>122</v>
      </c>
      <c r="K318" s="828">
        <f t="shared" si="11"/>
        <v>0</v>
      </c>
      <c r="L318" s="3" t="str">
        <f t="shared" si="12"/>
        <v>(ｴﾅ)</v>
      </c>
      <c r="M318" s="557"/>
      <c r="N318" s="1134" t="s">
        <v>1392</v>
      </c>
      <c r="O318" s="225" t="s">
        <v>2436</v>
      </c>
      <c r="P318" s="536"/>
      <c r="Q318" s="1120"/>
      <c r="R318" s="1120"/>
      <c r="S318" s="537"/>
      <c r="T318" s="1120"/>
      <c r="U318" s="1120"/>
      <c r="V318" s="538"/>
      <c r="W318" s="1123"/>
      <c r="X318" s="534"/>
    </row>
    <row r="319" spans="2:24" ht="12.75" customHeight="1">
      <c r="B319" s="1465"/>
      <c r="C319" s="1466"/>
      <c r="D319" s="1458"/>
      <c r="E319" s="1468"/>
      <c r="F319" s="873" t="s">
        <v>542</v>
      </c>
      <c r="G319" s="1160"/>
      <c r="H319" s="1122" t="s">
        <v>120</v>
      </c>
      <c r="I319" s="1161">
        <v>0.22500000000000001</v>
      </c>
      <c r="J319" s="1122" t="s">
        <v>122</v>
      </c>
      <c r="K319" s="828">
        <f t="shared" si="11"/>
        <v>0</v>
      </c>
      <c r="L319" s="3" t="str">
        <f t="shared" si="12"/>
        <v>(ｴﾆ)</v>
      </c>
      <c r="M319" s="557"/>
      <c r="N319" s="1134" t="s">
        <v>1392</v>
      </c>
      <c r="O319" s="225" t="s">
        <v>2437</v>
      </c>
      <c r="P319" s="536"/>
      <c r="Q319" s="1120"/>
      <c r="R319" s="1120"/>
      <c r="S319" s="537"/>
      <c r="T319" s="1120"/>
      <c r="U319" s="1120"/>
      <c r="V319" s="538"/>
      <c r="W319" s="1123"/>
      <c r="X319" s="534"/>
    </row>
    <row r="320" spans="2:24" ht="12.75" customHeight="1">
      <c r="B320" s="1465"/>
      <c r="C320" s="1466"/>
      <c r="D320" s="1458"/>
      <c r="E320" s="1469"/>
      <c r="F320" s="873" t="s">
        <v>543</v>
      </c>
      <c r="G320" s="1160"/>
      <c r="H320" s="1122" t="s">
        <v>120</v>
      </c>
      <c r="I320" s="1161">
        <v>0.25</v>
      </c>
      <c r="J320" s="1122" t="s">
        <v>122</v>
      </c>
      <c r="K320" s="828">
        <f t="shared" si="11"/>
        <v>0</v>
      </c>
      <c r="L320" s="3" t="str">
        <f t="shared" si="12"/>
        <v>(ｴﾇ)</v>
      </c>
      <c r="M320" s="557"/>
      <c r="N320" s="1134" t="s">
        <v>2429</v>
      </c>
      <c r="O320" s="225" t="s">
        <v>2438</v>
      </c>
      <c r="P320" s="536"/>
      <c r="Q320" s="1120"/>
      <c r="R320" s="1120"/>
      <c r="S320" s="537"/>
      <c r="T320" s="1120"/>
      <c r="U320" s="1120"/>
      <c r="V320" s="538"/>
      <c r="W320" s="1123"/>
      <c r="X320" s="534"/>
    </row>
    <row r="321" spans="2:24" ht="12.75" customHeight="1">
      <c r="B321" s="1465"/>
      <c r="C321" s="1466"/>
      <c r="D321" s="1458"/>
      <c r="E321" s="1470" t="s">
        <v>1232</v>
      </c>
      <c r="F321" s="874" t="s">
        <v>336</v>
      </c>
      <c r="G321" s="1160"/>
      <c r="H321" s="1122" t="s">
        <v>2423</v>
      </c>
      <c r="I321" s="1161">
        <v>0.4</v>
      </c>
      <c r="J321" s="827" t="s">
        <v>2424</v>
      </c>
      <c r="K321" s="828">
        <f t="shared" si="11"/>
        <v>0</v>
      </c>
      <c r="L321" s="3" t="str">
        <f t="shared" si="12"/>
        <v>(ｴﾈ)</v>
      </c>
      <c r="M321" s="557"/>
      <c r="N321" s="1134" t="s">
        <v>1392</v>
      </c>
      <c r="O321" s="225" t="s">
        <v>2439</v>
      </c>
      <c r="P321" s="536"/>
      <c r="Q321" s="1120"/>
      <c r="R321" s="1120"/>
      <c r="S321" s="537"/>
      <c r="T321" s="1120"/>
      <c r="U321" s="1120"/>
      <c r="V321" s="538"/>
      <c r="W321" s="1123"/>
      <c r="X321" s="534"/>
    </row>
    <row r="322" spans="2:24" ht="12.75" customHeight="1">
      <c r="B322" s="1465"/>
      <c r="C322" s="1451"/>
      <c r="D322" s="1458"/>
      <c r="E322" s="1471"/>
      <c r="F322" s="873" t="s">
        <v>543</v>
      </c>
      <c r="G322" s="1160"/>
      <c r="H322" s="1122" t="s">
        <v>120</v>
      </c>
      <c r="I322" s="1161">
        <v>0.1</v>
      </c>
      <c r="J322" s="1122" t="s">
        <v>122</v>
      </c>
      <c r="K322" s="828">
        <f t="shared" si="11"/>
        <v>0</v>
      </c>
      <c r="L322" s="3" t="str">
        <f t="shared" si="12"/>
        <v>(ｴﾉ)</v>
      </c>
      <c r="M322" s="557"/>
      <c r="N322" s="1134" t="s">
        <v>2440</v>
      </c>
      <c r="O322" s="225" t="s">
        <v>2441</v>
      </c>
      <c r="P322" s="536"/>
      <c r="Q322" s="1120"/>
      <c r="R322" s="1120"/>
      <c r="S322" s="537"/>
      <c r="T322" s="1120"/>
      <c r="U322" s="1120"/>
      <c r="V322" s="538"/>
      <c r="W322" s="1123"/>
      <c r="X322" s="534"/>
    </row>
    <row r="323" spans="2:24" ht="12.75" customHeight="1">
      <c r="B323" s="1465">
        <v>30</v>
      </c>
      <c r="C323" s="1450" t="s">
        <v>2442</v>
      </c>
      <c r="D323" s="1458" t="s">
        <v>1229</v>
      </c>
      <c r="E323" s="1467" t="s">
        <v>337</v>
      </c>
      <c r="F323" s="872" t="s">
        <v>336</v>
      </c>
      <c r="G323" s="1160"/>
      <c r="H323" s="1122" t="s">
        <v>2443</v>
      </c>
      <c r="I323" s="1161">
        <v>0.25</v>
      </c>
      <c r="J323" s="827" t="s">
        <v>2444</v>
      </c>
      <c r="K323" s="828">
        <f t="shared" si="11"/>
        <v>0</v>
      </c>
      <c r="L323" s="3" t="str">
        <f t="shared" si="12"/>
        <v>(ｴﾊ)</v>
      </c>
      <c r="M323" s="557"/>
      <c r="N323" s="1134" t="s">
        <v>1392</v>
      </c>
      <c r="O323" s="225" t="s">
        <v>1844</v>
      </c>
      <c r="P323" s="536"/>
      <c r="Q323" s="1120"/>
      <c r="R323" s="1120"/>
      <c r="S323" s="537"/>
      <c r="T323" s="1120"/>
      <c r="U323" s="1120"/>
      <c r="V323" s="538"/>
      <c r="W323" s="1123"/>
      <c r="X323" s="534"/>
    </row>
    <row r="324" spans="2:24" ht="12.75" customHeight="1">
      <c r="B324" s="1465"/>
      <c r="C324" s="1466"/>
      <c r="D324" s="1458"/>
      <c r="E324" s="1468"/>
      <c r="F324" s="873" t="s">
        <v>542</v>
      </c>
      <c r="G324" s="1160"/>
      <c r="H324" s="1122" t="s">
        <v>120</v>
      </c>
      <c r="I324" s="1161">
        <v>0.22500000000000001</v>
      </c>
      <c r="J324" s="1122" t="s">
        <v>122</v>
      </c>
      <c r="K324" s="828">
        <f t="shared" si="11"/>
        <v>0</v>
      </c>
      <c r="L324" s="3" t="str">
        <f t="shared" si="12"/>
        <v>(ｴﾋ)</v>
      </c>
      <c r="M324" s="557"/>
      <c r="N324" s="1134" t="s">
        <v>2445</v>
      </c>
      <c r="O324" s="225" t="s">
        <v>2447</v>
      </c>
      <c r="P324" s="536"/>
      <c r="Q324" s="1120"/>
      <c r="R324" s="1120"/>
      <c r="S324" s="537"/>
      <c r="T324" s="1120"/>
      <c r="U324" s="1120"/>
      <c r="V324" s="538"/>
      <c r="W324" s="1123"/>
      <c r="X324" s="534"/>
    </row>
    <row r="325" spans="2:24" ht="12.75" customHeight="1">
      <c r="B325" s="1465"/>
      <c r="C325" s="1466"/>
      <c r="D325" s="1458"/>
      <c r="E325" s="1469"/>
      <c r="F325" s="873" t="s">
        <v>543</v>
      </c>
      <c r="G325" s="1160"/>
      <c r="H325" s="1122" t="s">
        <v>2448</v>
      </c>
      <c r="I325" s="1161">
        <v>0.25</v>
      </c>
      <c r="J325" s="1122" t="s">
        <v>2449</v>
      </c>
      <c r="K325" s="828">
        <f t="shared" si="11"/>
        <v>0</v>
      </c>
      <c r="L325" s="3" t="str">
        <f t="shared" si="12"/>
        <v>(ｴﾌ)</v>
      </c>
      <c r="M325" s="557"/>
      <c r="N325" s="1134" t="s">
        <v>1392</v>
      </c>
      <c r="O325" s="225" t="s">
        <v>2450</v>
      </c>
      <c r="P325" s="536"/>
      <c r="Q325" s="1120"/>
      <c r="R325" s="1120"/>
      <c r="S325" s="537"/>
      <c r="T325" s="1120"/>
      <c r="U325" s="1120"/>
      <c r="V325" s="538"/>
      <c r="W325" s="1123"/>
      <c r="X325" s="534"/>
    </row>
    <row r="326" spans="2:24" ht="12.75" customHeight="1">
      <c r="B326" s="1465"/>
      <c r="C326" s="1466"/>
      <c r="D326" s="1458"/>
      <c r="E326" s="1467" t="s">
        <v>1232</v>
      </c>
      <c r="F326" s="874" t="s">
        <v>336</v>
      </c>
      <c r="G326" s="1160"/>
      <c r="H326" s="1122" t="s">
        <v>120</v>
      </c>
      <c r="I326" s="1161">
        <v>0.4</v>
      </c>
      <c r="J326" s="827" t="s">
        <v>122</v>
      </c>
      <c r="K326" s="828">
        <f t="shared" si="11"/>
        <v>0</v>
      </c>
      <c r="L326" s="3" t="str">
        <f t="shared" si="12"/>
        <v>(ｴﾍ)</v>
      </c>
      <c r="M326" s="557"/>
      <c r="N326" s="1134" t="s">
        <v>2445</v>
      </c>
      <c r="O326" s="225" t="s">
        <v>2451</v>
      </c>
      <c r="P326" s="536"/>
      <c r="Q326" s="1120"/>
      <c r="R326" s="1120"/>
      <c r="S326" s="537"/>
      <c r="T326" s="1120"/>
      <c r="U326" s="1120"/>
      <c r="V326" s="538"/>
      <c r="W326" s="1123"/>
      <c r="X326" s="534"/>
    </row>
    <row r="327" spans="2:24" ht="12.75" customHeight="1">
      <c r="B327" s="1465"/>
      <c r="C327" s="1466"/>
      <c r="D327" s="1458"/>
      <c r="E327" s="1469"/>
      <c r="F327" s="873" t="s">
        <v>543</v>
      </c>
      <c r="G327" s="1160"/>
      <c r="H327" s="1122" t="s">
        <v>2448</v>
      </c>
      <c r="I327" s="1161">
        <v>0.1</v>
      </c>
      <c r="J327" s="1122" t="s">
        <v>2449</v>
      </c>
      <c r="K327" s="828">
        <f t="shared" si="11"/>
        <v>0</v>
      </c>
      <c r="L327" s="3" t="str">
        <f t="shared" si="12"/>
        <v>(ｴﾎ)</v>
      </c>
      <c r="M327" s="557"/>
      <c r="N327" s="1134" t="s">
        <v>1392</v>
      </c>
      <c r="O327" s="225" t="s">
        <v>1848</v>
      </c>
      <c r="P327" s="536"/>
      <c r="Q327" s="1120"/>
      <c r="R327" s="1120"/>
      <c r="S327" s="537"/>
      <c r="T327" s="1120"/>
      <c r="U327" s="1120"/>
      <c r="V327" s="538"/>
      <c r="W327" s="1123"/>
      <c r="X327" s="534"/>
    </row>
    <row r="328" spans="2:24" ht="12.75" customHeight="1">
      <c r="B328" s="1465"/>
      <c r="C328" s="1466"/>
      <c r="D328" s="1458" t="s">
        <v>1230</v>
      </c>
      <c r="E328" s="1467" t="s">
        <v>337</v>
      </c>
      <c r="F328" s="872" t="s">
        <v>336</v>
      </c>
      <c r="G328" s="1160"/>
      <c r="H328" s="1122" t="s">
        <v>120</v>
      </c>
      <c r="I328" s="1161">
        <v>0.25</v>
      </c>
      <c r="J328" s="827" t="s">
        <v>122</v>
      </c>
      <c r="K328" s="828">
        <f t="shared" si="11"/>
        <v>0</v>
      </c>
      <c r="L328" s="3" t="str">
        <f t="shared" si="12"/>
        <v>(ｴﾏ)</v>
      </c>
      <c r="M328" s="557"/>
      <c r="N328" s="1134" t="s">
        <v>2452</v>
      </c>
      <c r="O328" s="225" t="s">
        <v>2454</v>
      </c>
      <c r="P328" s="536"/>
      <c r="Q328" s="1120"/>
      <c r="R328" s="1120"/>
      <c r="S328" s="537"/>
      <c r="T328" s="1120"/>
      <c r="U328" s="1120"/>
      <c r="V328" s="538"/>
      <c r="W328" s="1123"/>
      <c r="X328" s="534"/>
    </row>
    <row r="329" spans="2:24" ht="12.75" customHeight="1">
      <c r="B329" s="1465"/>
      <c r="C329" s="1466"/>
      <c r="D329" s="1458"/>
      <c r="E329" s="1468"/>
      <c r="F329" s="873" t="s">
        <v>542</v>
      </c>
      <c r="G329" s="1160"/>
      <c r="H329" s="1122" t="s">
        <v>2455</v>
      </c>
      <c r="I329" s="1161">
        <v>0.22500000000000001</v>
      </c>
      <c r="J329" s="1122" t="s">
        <v>2456</v>
      </c>
      <c r="K329" s="828">
        <f t="shared" si="11"/>
        <v>0</v>
      </c>
      <c r="L329" s="3" t="str">
        <f t="shared" si="12"/>
        <v>(ｴﾐ)</v>
      </c>
      <c r="M329" s="557"/>
      <c r="N329" s="1134" t="s">
        <v>1392</v>
      </c>
      <c r="O329" s="225" t="s">
        <v>2457</v>
      </c>
      <c r="P329" s="536"/>
      <c r="Q329" s="1120"/>
      <c r="R329" s="1120"/>
      <c r="S329" s="537"/>
      <c r="T329" s="1120"/>
      <c r="U329" s="1120"/>
      <c r="V329" s="538"/>
      <c r="W329" s="1123"/>
      <c r="X329" s="534"/>
    </row>
    <row r="330" spans="2:24" ht="12.75" customHeight="1">
      <c r="B330" s="1465"/>
      <c r="C330" s="1466"/>
      <c r="D330" s="1458"/>
      <c r="E330" s="1469"/>
      <c r="F330" s="873" t="s">
        <v>543</v>
      </c>
      <c r="G330" s="1160"/>
      <c r="H330" s="1122" t="s">
        <v>120</v>
      </c>
      <c r="I330" s="1161">
        <v>0.25</v>
      </c>
      <c r="J330" s="1122" t="s">
        <v>122</v>
      </c>
      <c r="K330" s="828">
        <f t="shared" si="11"/>
        <v>0</v>
      </c>
      <c r="L330" s="3" t="str">
        <f t="shared" si="12"/>
        <v>(ｴﾑ)</v>
      </c>
      <c r="M330" s="557"/>
      <c r="N330" s="1134" t="s">
        <v>1392</v>
      </c>
      <c r="O330" s="225" t="s">
        <v>2458</v>
      </c>
      <c r="P330" s="536"/>
      <c r="Q330" s="1120"/>
      <c r="R330" s="1120"/>
      <c r="S330" s="537"/>
      <c r="T330" s="1120"/>
      <c r="U330" s="1120"/>
      <c r="V330" s="538"/>
      <c r="W330" s="1123"/>
      <c r="X330" s="534"/>
    </row>
    <row r="331" spans="2:24" ht="12.75" customHeight="1">
      <c r="B331" s="1465"/>
      <c r="C331" s="1466"/>
      <c r="D331" s="1458"/>
      <c r="E331" s="1470" t="s">
        <v>1232</v>
      </c>
      <c r="F331" s="874" t="s">
        <v>336</v>
      </c>
      <c r="G331" s="1160"/>
      <c r="H331" s="1122" t="s">
        <v>120</v>
      </c>
      <c r="I331" s="1161">
        <v>0.4</v>
      </c>
      <c r="J331" s="827" t="s">
        <v>122</v>
      </c>
      <c r="K331" s="828">
        <f t="shared" si="11"/>
        <v>0</v>
      </c>
      <c r="L331" s="3" t="str">
        <f t="shared" si="12"/>
        <v>(ｴﾒ)</v>
      </c>
      <c r="M331" s="557"/>
      <c r="N331" s="1134" t="s">
        <v>1392</v>
      </c>
      <c r="O331" s="225" t="s">
        <v>2459</v>
      </c>
      <c r="P331" s="536"/>
      <c r="Q331" s="1120"/>
      <c r="R331" s="1120"/>
      <c r="S331" s="537"/>
      <c r="T331" s="1120"/>
      <c r="U331" s="1120"/>
      <c r="V331" s="538"/>
      <c r="W331" s="1123"/>
      <c r="X331" s="534"/>
    </row>
    <row r="332" spans="2:24" ht="12.75" customHeight="1" thickBot="1">
      <c r="B332" s="1465"/>
      <c r="C332" s="1451"/>
      <c r="D332" s="1458"/>
      <c r="E332" s="1471"/>
      <c r="F332" s="873" t="s">
        <v>543</v>
      </c>
      <c r="G332" s="1160"/>
      <c r="H332" s="1122" t="s">
        <v>120</v>
      </c>
      <c r="I332" s="1161">
        <v>0.1</v>
      </c>
      <c r="J332" s="1122" t="s">
        <v>122</v>
      </c>
      <c r="K332" s="828">
        <f t="shared" si="11"/>
        <v>0</v>
      </c>
      <c r="L332" s="3" t="str">
        <f t="shared" si="12"/>
        <v>(ｴﾓ)</v>
      </c>
      <c r="M332" s="557"/>
      <c r="N332" s="1134" t="s">
        <v>2429</v>
      </c>
      <c r="O332" s="225" t="s">
        <v>2460</v>
      </c>
      <c r="P332" s="536"/>
      <c r="Q332" s="1120"/>
      <c r="R332" s="1120"/>
      <c r="S332" s="537"/>
      <c r="T332" s="1120"/>
      <c r="U332" s="1120"/>
      <c r="V332" s="538"/>
      <c r="W332" s="1123"/>
      <c r="X332" s="534"/>
    </row>
    <row r="333" spans="2:24" ht="22.7" customHeight="1">
      <c r="B333" s="219"/>
      <c r="C333" s="106"/>
      <c r="D333" s="107"/>
      <c r="E333" s="563"/>
      <c r="F333" s="564"/>
      <c r="G333" s="93"/>
      <c r="H333" s="107"/>
      <c r="I333" s="1332" t="s">
        <v>2461</v>
      </c>
      <c r="J333" s="1333"/>
      <c r="K333" s="90"/>
      <c r="M333" s="557"/>
      <c r="O333" s="225"/>
      <c r="P333" s="536"/>
      <c r="Q333" s="1120"/>
      <c r="R333" s="1120"/>
      <c r="S333" s="537"/>
      <c r="T333" s="1120"/>
      <c r="U333" s="1120"/>
      <c r="V333" s="538"/>
      <c r="W333" s="1123"/>
      <c r="X333" s="534"/>
    </row>
    <row r="334" spans="2:24" ht="18.95" customHeight="1" thickBot="1">
      <c r="F334" s="418"/>
      <c r="I334" s="1361" t="s">
        <v>121</v>
      </c>
      <c r="J334" s="1362"/>
      <c r="K334" s="89">
        <f>SUM(K112:K332)</f>
        <v>0</v>
      </c>
      <c r="L334" s="3" t="s">
        <v>2462</v>
      </c>
      <c r="M334" s="2" t="s">
        <v>2463</v>
      </c>
      <c r="O334" s="225"/>
      <c r="P334" s="536"/>
      <c r="Q334" s="1459"/>
      <c r="R334" s="1459"/>
      <c r="S334" s="537"/>
      <c r="T334" s="1454"/>
      <c r="U334" s="1454"/>
      <c r="V334" s="556"/>
      <c r="W334" s="1120"/>
      <c r="X334" s="534"/>
    </row>
    <row r="335" spans="2:24" ht="14.25">
      <c r="B335" s="219"/>
      <c r="C335" s="107"/>
      <c r="D335" s="107"/>
      <c r="E335" s="559"/>
      <c r="F335" s="560"/>
      <c r="G335" s="93"/>
      <c r="H335" s="1129"/>
      <c r="I335" s="229"/>
      <c r="J335" s="1129"/>
      <c r="K335" s="93"/>
      <c r="L335" s="3"/>
      <c r="M335" s="557"/>
      <c r="O335" s="225"/>
      <c r="P335" s="536"/>
      <c r="Q335" s="1120"/>
      <c r="R335" s="1120"/>
      <c r="S335" s="537"/>
      <c r="T335" s="1120"/>
      <c r="U335" s="1120"/>
      <c r="V335" s="538"/>
      <c r="W335" s="1123"/>
      <c r="X335" s="534"/>
    </row>
    <row r="336" spans="2:24" ht="14.25">
      <c r="B336" s="219"/>
      <c r="C336" s="107"/>
      <c r="D336" s="107"/>
      <c r="E336" s="559"/>
      <c r="F336" s="560"/>
      <c r="G336" s="93"/>
      <c r="H336" s="1129"/>
      <c r="I336" s="229"/>
      <c r="J336" s="1129"/>
      <c r="K336" s="93"/>
      <c r="L336" s="3"/>
      <c r="M336" s="557"/>
      <c r="O336" s="225"/>
      <c r="P336" s="536"/>
      <c r="Q336" s="1120"/>
      <c r="R336" s="1120"/>
      <c r="S336" s="537"/>
      <c r="T336" s="1120"/>
      <c r="U336" s="1120"/>
      <c r="V336" s="538"/>
      <c r="W336" s="1123"/>
      <c r="X336" s="534"/>
    </row>
    <row r="337" spans="1:24" ht="18.95" customHeight="1">
      <c r="A337" s="99">
        <v>7</v>
      </c>
      <c r="B337" s="455" t="s">
        <v>544</v>
      </c>
      <c r="F337" s="418"/>
      <c r="G337" s="93"/>
      <c r="H337" s="1129"/>
      <c r="I337" s="229"/>
      <c r="J337" s="1129"/>
      <c r="K337" s="93"/>
      <c r="M337" s="557"/>
      <c r="O337" s="225"/>
      <c r="P337" s="536"/>
      <c r="Q337" s="1120"/>
      <c r="R337" s="1120"/>
      <c r="S337" s="537"/>
      <c r="T337" s="1120"/>
      <c r="U337" s="1120"/>
      <c r="V337" s="538"/>
      <c r="W337" s="1123"/>
      <c r="X337" s="534"/>
    </row>
    <row r="338" spans="1:24" ht="11.25" customHeight="1">
      <c r="A338" s="104"/>
      <c r="B338" s="565"/>
      <c r="F338" s="418"/>
      <c r="M338" s="557"/>
      <c r="O338" s="225"/>
      <c r="P338" s="536"/>
      <c r="Q338" s="1459"/>
      <c r="R338" s="1459"/>
      <c r="S338" s="537"/>
      <c r="T338" s="1482"/>
      <c r="U338" s="1482"/>
      <c r="V338" s="556"/>
      <c r="W338" s="566"/>
      <c r="X338" s="534"/>
    </row>
    <row r="339" spans="1:24" ht="23.1" customHeight="1">
      <c r="B339" s="841">
        <v>1</v>
      </c>
      <c r="C339" s="1163" t="s">
        <v>1430</v>
      </c>
      <c r="D339" s="1464" t="s">
        <v>312</v>
      </c>
      <c r="E339" s="1464"/>
      <c r="F339" s="1464"/>
      <c r="G339" s="1160"/>
      <c r="H339" s="1122" t="s">
        <v>2464</v>
      </c>
      <c r="I339" s="1161">
        <v>0.39600000000000002</v>
      </c>
      <c r="J339" s="827" t="s">
        <v>2465</v>
      </c>
      <c r="K339" s="828">
        <f t="shared" ref="K339:K370" si="13">ROUND(G339*I339,0)</f>
        <v>0</v>
      </c>
      <c r="L339" s="3" t="str">
        <f>$N$111&amp;N339&amp;O339&amp;$O$111</f>
        <v>(ｱ)</v>
      </c>
      <c r="M339" s="557"/>
      <c r="N339" s="225" t="s">
        <v>2466</v>
      </c>
      <c r="O339" s="225"/>
      <c r="P339" s="536"/>
      <c r="Q339" s="1459"/>
      <c r="R339" s="1459"/>
      <c r="S339" s="537"/>
      <c r="T339" s="1454"/>
      <c r="U339" s="1454"/>
      <c r="V339" s="556"/>
      <c r="W339" s="1120"/>
      <c r="X339" s="534"/>
    </row>
    <row r="340" spans="1:24" ht="23.1" customHeight="1">
      <c r="B340" s="841">
        <v>2</v>
      </c>
      <c r="C340" s="1163" t="s">
        <v>1431</v>
      </c>
      <c r="D340" s="1464" t="s">
        <v>312</v>
      </c>
      <c r="E340" s="1464"/>
      <c r="F340" s="1464"/>
      <c r="G340" s="1160"/>
      <c r="H340" s="1122" t="s">
        <v>2464</v>
      </c>
      <c r="I340" s="1161">
        <v>0.376</v>
      </c>
      <c r="J340" s="827" t="s">
        <v>2465</v>
      </c>
      <c r="K340" s="828">
        <f t="shared" si="13"/>
        <v>0</v>
      </c>
      <c r="L340" s="3" t="str">
        <f t="shared" ref="L340:L370" si="14">$N$111&amp;N340&amp;O340&amp;$O$111</f>
        <v>(ｲ)</v>
      </c>
      <c r="M340" s="557"/>
      <c r="N340" s="225" t="s">
        <v>1004</v>
      </c>
      <c r="O340" s="225"/>
      <c r="P340" s="536"/>
      <c r="Q340" s="1459"/>
      <c r="R340" s="1459"/>
      <c r="S340" s="537"/>
      <c r="T340" s="1454"/>
      <c r="U340" s="1454"/>
      <c r="V340" s="556"/>
      <c r="W340" s="1120"/>
      <c r="X340" s="534"/>
    </row>
    <row r="341" spans="1:24" ht="23.1" customHeight="1">
      <c r="B341" s="841">
        <v>3</v>
      </c>
      <c r="C341" s="1163" t="s">
        <v>1432</v>
      </c>
      <c r="D341" s="1464" t="s">
        <v>312</v>
      </c>
      <c r="E341" s="1464"/>
      <c r="F341" s="1464"/>
      <c r="G341" s="1160"/>
      <c r="H341" s="1122" t="s">
        <v>2464</v>
      </c>
      <c r="I341" s="1161">
        <v>0.41799999999999998</v>
      </c>
      <c r="J341" s="827" t="s">
        <v>2465</v>
      </c>
      <c r="K341" s="828">
        <f t="shared" si="13"/>
        <v>0</v>
      </c>
      <c r="L341" s="3" t="str">
        <f t="shared" si="14"/>
        <v>(ｳ)</v>
      </c>
      <c r="M341" s="557"/>
      <c r="N341" s="225" t="s">
        <v>1005</v>
      </c>
      <c r="O341" s="225"/>
      <c r="P341" s="536"/>
      <c r="Q341" s="1459"/>
      <c r="R341" s="1459"/>
      <c r="S341" s="537"/>
      <c r="T341" s="1454"/>
      <c r="U341" s="1454"/>
      <c r="V341" s="556"/>
      <c r="W341" s="1120"/>
      <c r="X341" s="534"/>
    </row>
    <row r="342" spans="1:24" ht="23.1" customHeight="1">
      <c r="B342" s="841">
        <v>4</v>
      </c>
      <c r="C342" s="1163" t="s">
        <v>1433</v>
      </c>
      <c r="D342" s="1464" t="s">
        <v>312</v>
      </c>
      <c r="E342" s="1464"/>
      <c r="F342" s="1464"/>
      <c r="G342" s="1160"/>
      <c r="H342" s="1122" t="s">
        <v>2464</v>
      </c>
      <c r="I342" s="1161">
        <v>0.40200000000000002</v>
      </c>
      <c r="J342" s="827" t="s">
        <v>2465</v>
      </c>
      <c r="K342" s="828">
        <f t="shared" si="13"/>
        <v>0</v>
      </c>
      <c r="L342" s="3" t="str">
        <f t="shared" si="14"/>
        <v>(ｴ)</v>
      </c>
      <c r="M342" s="557"/>
      <c r="N342" s="225" t="s">
        <v>1006</v>
      </c>
      <c r="O342" s="1126"/>
      <c r="P342" s="536"/>
      <c r="Q342" s="1459"/>
      <c r="R342" s="1459"/>
      <c r="S342" s="537"/>
      <c r="T342" s="1454"/>
      <c r="U342" s="1454"/>
      <c r="V342" s="556"/>
      <c r="W342" s="1120"/>
      <c r="X342" s="534"/>
    </row>
    <row r="343" spans="1:24" ht="23.1" customHeight="1">
      <c r="B343" s="841">
        <v>5</v>
      </c>
      <c r="C343" s="1163" t="s">
        <v>1434</v>
      </c>
      <c r="D343" s="1464" t="s">
        <v>312</v>
      </c>
      <c r="E343" s="1464"/>
      <c r="F343" s="1464"/>
      <c r="G343" s="1160"/>
      <c r="H343" s="1122" t="s">
        <v>2464</v>
      </c>
      <c r="I343" s="1161">
        <v>0.435</v>
      </c>
      <c r="J343" s="827" t="s">
        <v>2465</v>
      </c>
      <c r="K343" s="828">
        <f t="shared" si="13"/>
        <v>0</v>
      </c>
      <c r="L343" s="3" t="str">
        <f t="shared" si="14"/>
        <v>(ｵ)</v>
      </c>
      <c r="M343" s="557"/>
      <c r="N343" s="225" t="s">
        <v>1007</v>
      </c>
      <c r="O343" s="1126"/>
      <c r="P343" s="536"/>
      <c r="Q343" s="1459"/>
      <c r="R343" s="1459"/>
      <c r="S343" s="537"/>
      <c r="T343" s="1454"/>
      <c r="U343" s="1454"/>
      <c r="V343" s="556"/>
      <c r="W343" s="1120"/>
      <c r="X343" s="534"/>
    </row>
    <row r="344" spans="1:24" ht="23.1" customHeight="1">
      <c r="B344" s="841">
        <v>6</v>
      </c>
      <c r="C344" s="1163" t="s">
        <v>1435</v>
      </c>
      <c r="D344" s="1464" t="s">
        <v>312</v>
      </c>
      <c r="E344" s="1464"/>
      <c r="F344" s="1464"/>
      <c r="G344" s="1160"/>
      <c r="H344" s="1122" t="s">
        <v>2464</v>
      </c>
      <c r="I344" s="1161">
        <v>0.42199999999999999</v>
      </c>
      <c r="J344" s="827" t="s">
        <v>2465</v>
      </c>
      <c r="K344" s="828">
        <f t="shared" si="13"/>
        <v>0</v>
      </c>
      <c r="L344" s="3" t="str">
        <f t="shared" si="14"/>
        <v>(ｶ)</v>
      </c>
      <c r="N344" s="225" t="s">
        <v>2467</v>
      </c>
      <c r="O344" s="1126"/>
      <c r="P344" s="536"/>
      <c r="Q344" s="1459"/>
      <c r="R344" s="1459"/>
      <c r="S344" s="537"/>
      <c r="T344" s="1454"/>
      <c r="U344" s="1454"/>
      <c r="V344" s="556"/>
      <c r="W344" s="1120"/>
      <c r="X344" s="534"/>
    </row>
    <row r="345" spans="1:24" ht="23.1" customHeight="1">
      <c r="B345" s="841">
        <v>7</v>
      </c>
      <c r="C345" s="1163" t="s">
        <v>1436</v>
      </c>
      <c r="D345" s="1464" t="s">
        <v>312</v>
      </c>
      <c r="E345" s="1464"/>
      <c r="F345" s="1464"/>
      <c r="G345" s="1160"/>
      <c r="H345" s="1122" t="s">
        <v>2464</v>
      </c>
      <c r="I345" s="1161">
        <v>0.45200000000000001</v>
      </c>
      <c r="J345" s="827" t="s">
        <v>2465</v>
      </c>
      <c r="K345" s="828">
        <f t="shared" si="13"/>
        <v>0</v>
      </c>
      <c r="L345" s="3" t="str">
        <f t="shared" si="14"/>
        <v>(ｷ)</v>
      </c>
      <c r="N345" s="225" t="s">
        <v>1009</v>
      </c>
      <c r="O345" s="1126"/>
      <c r="P345" s="536"/>
      <c r="Q345" s="1459"/>
      <c r="R345" s="1459"/>
      <c r="S345" s="537"/>
      <c r="T345" s="1454"/>
      <c r="U345" s="1454"/>
      <c r="V345" s="556"/>
      <c r="W345" s="1120"/>
      <c r="X345" s="534"/>
    </row>
    <row r="346" spans="1:24" ht="23.1" customHeight="1">
      <c r="B346" s="841">
        <v>8</v>
      </c>
      <c r="C346" s="1163" t="s">
        <v>1437</v>
      </c>
      <c r="D346" s="1464" t="s">
        <v>312</v>
      </c>
      <c r="E346" s="1464"/>
      <c r="F346" s="1464"/>
      <c r="G346" s="1160"/>
      <c r="H346" s="1122" t="s">
        <v>2464</v>
      </c>
      <c r="I346" s="1161">
        <v>0.441</v>
      </c>
      <c r="J346" s="827" t="s">
        <v>2465</v>
      </c>
      <c r="K346" s="828">
        <f t="shared" si="13"/>
        <v>0</v>
      </c>
      <c r="L346" s="3" t="str">
        <f t="shared" si="14"/>
        <v>(ｸ)</v>
      </c>
      <c r="N346" s="225" t="s">
        <v>2468</v>
      </c>
      <c r="O346" s="1126"/>
      <c r="P346" s="536"/>
      <c r="Q346" s="1459"/>
      <c r="R346" s="1459"/>
      <c r="S346" s="537"/>
      <c r="T346" s="1454"/>
      <c r="U346" s="1454"/>
      <c r="V346" s="556"/>
      <c r="W346" s="1120"/>
      <c r="X346" s="534"/>
    </row>
    <row r="347" spans="1:24" ht="23.1" customHeight="1">
      <c r="B347" s="841">
        <v>9</v>
      </c>
      <c r="C347" s="1163" t="s">
        <v>1438</v>
      </c>
      <c r="D347" s="1464" t="s">
        <v>312</v>
      </c>
      <c r="E347" s="1464"/>
      <c r="F347" s="1464"/>
      <c r="G347" s="1160"/>
      <c r="H347" s="1122" t="s">
        <v>2464</v>
      </c>
      <c r="I347" s="1161">
        <v>0.46800000000000003</v>
      </c>
      <c r="J347" s="827" t="s">
        <v>2465</v>
      </c>
      <c r="K347" s="828">
        <f t="shared" si="13"/>
        <v>0</v>
      </c>
      <c r="L347" s="3" t="str">
        <f t="shared" si="14"/>
        <v>(ｹ)</v>
      </c>
      <c r="N347" s="225" t="s">
        <v>2469</v>
      </c>
      <c r="O347" s="1126"/>
      <c r="P347" s="536"/>
      <c r="Q347" s="1459"/>
      <c r="R347" s="1459"/>
      <c r="S347" s="537"/>
      <c r="T347" s="1454"/>
      <c r="U347" s="1454"/>
      <c r="V347" s="556"/>
      <c r="W347" s="1120"/>
      <c r="X347" s="534"/>
    </row>
    <row r="348" spans="1:24" ht="23.1" customHeight="1">
      <c r="B348" s="841">
        <v>10</v>
      </c>
      <c r="C348" s="1163" t="s">
        <v>1439</v>
      </c>
      <c r="D348" s="1464" t="s">
        <v>312</v>
      </c>
      <c r="E348" s="1464"/>
      <c r="F348" s="1464"/>
      <c r="G348" s="1160"/>
      <c r="H348" s="1122" t="s">
        <v>2464</v>
      </c>
      <c r="I348" s="1161">
        <v>0.46</v>
      </c>
      <c r="J348" s="827" t="s">
        <v>2465</v>
      </c>
      <c r="K348" s="828">
        <f t="shared" si="13"/>
        <v>0</v>
      </c>
      <c r="L348" s="3" t="str">
        <f t="shared" si="14"/>
        <v>(ｺ)</v>
      </c>
      <c r="N348" s="225" t="s">
        <v>2470</v>
      </c>
      <c r="O348" s="1126"/>
      <c r="P348" s="536"/>
      <c r="Q348" s="1459"/>
      <c r="R348" s="1459"/>
      <c r="S348" s="537"/>
      <c r="T348" s="1454"/>
      <c r="U348" s="1454"/>
      <c r="V348" s="556"/>
      <c r="W348" s="1120"/>
      <c r="X348" s="534"/>
    </row>
    <row r="349" spans="1:24" ht="24" customHeight="1">
      <c r="B349" s="841">
        <v>11</v>
      </c>
      <c r="C349" s="1163" t="s">
        <v>1440</v>
      </c>
      <c r="D349" s="1464" t="s">
        <v>312</v>
      </c>
      <c r="E349" s="1464"/>
      <c r="F349" s="1464"/>
      <c r="G349" s="1160"/>
      <c r="H349" s="1122" t="s">
        <v>2464</v>
      </c>
      <c r="I349" s="1161">
        <v>0.48699999999999999</v>
      </c>
      <c r="J349" s="827" t="s">
        <v>2465</v>
      </c>
      <c r="K349" s="828">
        <f t="shared" si="13"/>
        <v>0</v>
      </c>
      <c r="L349" s="3" t="str">
        <f t="shared" si="14"/>
        <v>(ｻ)</v>
      </c>
      <c r="N349" s="225" t="s">
        <v>1013</v>
      </c>
      <c r="O349" s="1126"/>
      <c r="P349" s="536"/>
      <c r="Q349" s="1459"/>
      <c r="R349" s="1459"/>
      <c r="S349" s="537"/>
      <c r="T349" s="1454"/>
      <c r="U349" s="1454"/>
      <c r="V349" s="556"/>
      <c r="W349" s="1120"/>
      <c r="X349" s="534"/>
    </row>
    <row r="350" spans="1:24" ht="27" customHeight="1">
      <c r="B350" s="841">
        <v>12</v>
      </c>
      <c r="C350" s="1163" t="s">
        <v>1441</v>
      </c>
      <c r="D350" s="1464" t="s">
        <v>312</v>
      </c>
      <c r="E350" s="1464"/>
      <c r="F350" s="1464"/>
      <c r="G350" s="1160"/>
      <c r="H350" s="1122" t="s">
        <v>2464</v>
      </c>
      <c r="I350" s="1161">
        <v>0.49099999999999999</v>
      </c>
      <c r="J350" s="827" t="s">
        <v>2465</v>
      </c>
      <c r="K350" s="828">
        <f t="shared" si="13"/>
        <v>0</v>
      </c>
      <c r="L350" s="3" t="str">
        <f t="shared" si="14"/>
        <v>(ｽ)</v>
      </c>
      <c r="N350" s="225" t="s">
        <v>1015</v>
      </c>
      <c r="O350" s="1126"/>
      <c r="P350" s="536"/>
      <c r="Q350" s="1459"/>
      <c r="R350" s="1459"/>
      <c r="S350" s="537"/>
      <c r="T350" s="1454"/>
      <c r="U350" s="1454"/>
      <c r="V350" s="556"/>
      <c r="W350" s="1120"/>
      <c r="X350" s="534"/>
    </row>
    <row r="351" spans="1:24" ht="15" customHeight="1">
      <c r="B351" s="1455">
        <v>13</v>
      </c>
      <c r="C351" s="1457" t="s">
        <v>1442</v>
      </c>
      <c r="D351" s="1464" t="s">
        <v>312</v>
      </c>
      <c r="E351" s="1464"/>
      <c r="F351" s="1464"/>
      <c r="G351" s="1160"/>
      <c r="H351" s="1122" t="s">
        <v>2464</v>
      </c>
      <c r="I351" s="1161">
        <v>0.49299999999999999</v>
      </c>
      <c r="J351" s="827" t="s">
        <v>2465</v>
      </c>
      <c r="K351" s="828">
        <f t="shared" si="13"/>
        <v>0</v>
      </c>
      <c r="L351" s="3" t="str">
        <f t="shared" si="14"/>
        <v>(ｿ)</v>
      </c>
      <c r="N351" s="225" t="s">
        <v>1017</v>
      </c>
      <c r="O351" s="1126"/>
      <c r="P351" s="536"/>
      <c r="Q351" s="1459"/>
      <c r="R351" s="1459"/>
      <c r="S351" s="537"/>
      <c r="T351" s="1454"/>
      <c r="U351" s="1454"/>
      <c r="V351" s="556"/>
      <c r="W351" s="1120"/>
      <c r="X351" s="534"/>
    </row>
    <row r="352" spans="1:24" ht="15" customHeight="1">
      <c r="B352" s="1455"/>
      <c r="C352" s="1348"/>
      <c r="D352" s="1464" t="s">
        <v>308</v>
      </c>
      <c r="E352" s="1464"/>
      <c r="F352" s="1464"/>
      <c r="G352" s="1160"/>
      <c r="H352" s="1122" t="s">
        <v>2464</v>
      </c>
      <c r="I352" s="1161">
        <v>0.125</v>
      </c>
      <c r="J352" s="827" t="s">
        <v>2465</v>
      </c>
      <c r="K352" s="828">
        <f t="shared" si="13"/>
        <v>0</v>
      </c>
      <c r="L352" s="3" t="str">
        <f t="shared" si="14"/>
        <v>(ﾀ)</v>
      </c>
      <c r="N352" s="225" t="s">
        <v>1018</v>
      </c>
      <c r="O352" s="1126"/>
      <c r="P352" s="536"/>
      <c r="Q352" s="1120"/>
      <c r="R352" s="1120"/>
      <c r="S352" s="537"/>
      <c r="T352" s="1454"/>
      <c r="U352" s="1454"/>
      <c r="V352" s="538"/>
      <c r="W352" s="1123"/>
      <c r="X352" s="534"/>
    </row>
    <row r="353" spans="2:24" ht="15" customHeight="1">
      <c r="B353" s="1455">
        <v>14</v>
      </c>
      <c r="C353" s="1457" t="s">
        <v>1443</v>
      </c>
      <c r="D353" s="1464" t="s">
        <v>312</v>
      </c>
      <c r="E353" s="1464"/>
      <c r="F353" s="1464"/>
      <c r="G353" s="1160"/>
      <c r="H353" s="1122" t="s">
        <v>2464</v>
      </c>
      <c r="I353" s="1161">
        <v>0.49</v>
      </c>
      <c r="J353" s="827" t="s">
        <v>2465</v>
      </c>
      <c r="K353" s="828">
        <f t="shared" si="13"/>
        <v>0</v>
      </c>
      <c r="L353" s="3" t="str">
        <f t="shared" si="14"/>
        <v>(ﾁ)</v>
      </c>
      <c r="N353" s="225" t="s">
        <v>1019</v>
      </c>
      <c r="O353" s="1126"/>
      <c r="P353" s="536"/>
      <c r="Q353" s="1459"/>
      <c r="R353" s="1459"/>
      <c r="S353" s="537"/>
      <c r="T353" s="1454"/>
      <c r="U353" s="1454"/>
      <c r="V353" s="556"/>
      <c r="W353" s="1120"/>
      <c r="X353" s="534"/>
    </row>
    <row r="354" spans="2:24" ht="15" customHeight="1">
      <c r="B354" s="1455"/>
      <c r="C354" s="1348"/>
      <c r="D354" s="1464" t="s">
        <v>308</v>
      </c>
      <c r="E354" s="1464"/>
      <c r="F354" s="1464"/>
      <c r="G354" s="1160"/>
      <c r="H354" s="1122" t="s">
        <v>2464</v>
      </c>
      <c r="I354" s="1161">
        <v>0.125</v>
      </c>
      <c r="J354" s="827" t="s">
        <v>2465</v>
      </c>
      <c r="K354" s="828">
        <f t="shared" si="13"/>
        <v>0</v>
      </c>
      <c r="L354" s="3" t="str">
        <f t="shared" si="14"/>
        <v>(ﾂ)</v>
      </c>
      <c r="N354" s="225" t="s">
        <v>1020</v>
      </c>
      <c r="O354" s="1126"/>
      <c r="P354" s="536"/>
      <c r="Q354" s="1120"/>
      <c r="R354" s="1120"/>
      <c r="S354" s="537"/>
      <c r="T354" s="1454"/>
      <c r="U354" s="1454"/>
      <c r="V354" s="538"/>
      <c r="W354" s="1123"/>
      <c r="X354" s="534"/>
    </row>
    <row r="355" spans="2:24" ht="15" customHeight="1">
      <c r="B355" s="1455">
        <v>15</v>
      </c>
      <c r="C355" s="1457" t="s">
        <v>1444</v>
      </c>
      <c r="D355" s="1464" t="s">
        <v>312</v>
      </c>
      <c r="E355" s="1464"/>
      <c r="F355" s="1464"/>
      <c r="G355" s="1160"/>
      <c r="H355" s="1122" t="s">
        <v>2464</v>
      </c>
      <c r="I355" s="1161">
        <v>0.5</v>
      </c>
      <c r="J355" s="827" t="s">
        <v>2465</v>
      </c>
      <c r="K355" s="828">
        <f t="shared" si="13"/>
        <v>0</v>
      </c>
      <c r="L355" s="3" t="str">
        <f t="shared" si="14"/>
        <v>(ﾃ)</v>
      </c>
      <c r="N355" s="225" t="s">
        <v>1021</v>
      </c>
      <c r="O355" s="1126"/>
      <c r="P355" s="536"/>
      <c r="Q355" s="1120"/>
      <c r="R355" s="1120"/>
      <c r="S355" s="537"/>
      <c r="T355" s="1120"/>
      <c r="U355" s="1120"/>
      <c r="V355" s="538"/>
      <c r="W355" s="1123"/>
      <c r="X355" s="534"/>
    </row>
    <row r="356" spans="2:24" ht="15" customHeight="1">
      <c r="B356" s="1455"/>
      <c r="C356" s="1348"/>
      <c r="D356" s="1464" t="s">
        <v>308</v>
      </c>
      <c r="E356" s="1464"/>
      <c r="F356" s="1464"/>
      <c r="G356" s="1160"/>
      <c r="H356" s="1122" t="s">
        <v>2464</v>
      </c>
      <c r="I356" s="1161">
        <v>0.39</v>
      </c>
      <c r="J356" s="827" t="s">
        <v>2465</v>
      </c>
      <c r="K356" s="828">
        <f t="shared" si="13"/>
        <v>0</v>
      </c>
      <c r="L356" s="3" t="str">
        <f t="shared" si="14"/>
        <v>(ﾄ)</v>
      </c>
      <c r="N356" s="225" t="s">
        <v>1022</v>
      </c>
      <c r="O356" s="1126"/>
      <c r="P356" s="536"/>
      <c r="Q356" s="1120"/>
      <c r="R356" s="1120"/>
      <c r="S356" s="537"/>
      <c r="T356" s="1120"/>
      <c r="U356" s="1120"/>
      <c r="V356" s="538"/>
      <c r="W356" s="1123"/>
      <c r="X356" s="534"/>
    </row>
    <row r="357" spans="2:24" ht="15" customHeight="1">
      <c r="B357" s="1455">
        <v>16</v>
      </c>
      <c r="C357" s="1457" t="s">
        <v>1445</v>
      </c>
      <c r="D357" s="1464" t="s">
        <v>312</v>
      </c>
      <c r="E357" s="1464"/>
      <c r="F357" s="1464"/>
      <c r="G357" s="1160"/>
      <c r="H357" s="1122" t="s">
        <v>2464</v>
      </c>
      <c r="I357" s="1161">
        <v>0.5</v>
      </c>
      <c r="J357" s="827" t="s">
        <v>2465</v>
      </c>
      <c r="K357" s="828">
        <f t="shared" si="13"/>
        <v>0</v>
      </c>
      <c r="L357" s="3" t="str">
        <f t="shared" si="14"/>
        <v>(ﾅ)</v>
      </c>
      <c r="N357" s="225" t="s">
        <v>1023</v>
      </c>
      <c r="O357" s="1126"/>
      <c r="P357" s="536"/>
      <c r="Q357" s="1120"/>
      <c r="R357" s="1120"/>
      <c r="S357" s="537"/>
      <c r="T357" s="1120"/>
      <c r="U357" s="1120"/>
      <c r="V357" s="538"/>
      <c r="W357" s="1123"/>
      <c r="X357" s="534"/>
    </row>
    <row r="358" spans="2:24" ht="15" customHeight="1">
      <c r="B358" s="1455"/>
      <c r="C358" s="1348"/>
      <c r="D358" s="1464" t="s">
        <v>308</v>
      </c>
      <c r="E358" s="1464"/>
      <c r="F358" s="1464"/>
      <c r="G358" s="1160"/>
      <c r="H358" s="1122" t="s">
        <v>2464</v>
      </c>
      <c r="I358" s="1161">
        <v>0.38900000000000001</v>
      </c>
      <c r="J358" s="827" t="s">
        <v>2465</v>
      </c>
      <c r="K358" s="828">
        <f t="shared" si="13"/>
        <v>0</v>
      </c>
      <c r="L358" s="3" t="str">
        <f t="shared" si="14"/>
        <v>(ﾆ)</v>
      </c>
      <c r="N358" s="225" t="s">
        <v>1024</v>
      </c>
      <c r="O358" s="1126"/>
      <c r="P358" s="536"/>
      <c r="Q358" s="1120"/>
      <c r="R358" s="1120"/>
      <c r="S358" s="537"/>
      <c r="T358" s="1120"/>
      <c r="U358" s="1120"/>
      <c r="V358" s="538"/>
      <c r="W358" s="1123"/>
      <c r="X358" s="534"/>
    </row>
    <row r="359" spans="2:24" ht="15" customHeight="1">
      <c r="B359" s="1455">
        <v>17</v>
      </c>
      <c r="C359" s="1457" t="s">
        <v>1446</v>
      </c>
      <c r="D359" s="1464" t="s">
        <v>312</v>
      </c>
      <c r="E359" s="1464"/>
      <c r="F359" s="1464"/>
      <c r="G359" s="1160"/>
      <c r="H359" s="1122" t="s">
        <v>2464</v>
      </c>
      <c r="I359" s="1161">
        <v>0.5</v>
      </c>
      <c r="J359" s="827" t="s">
        <v>2465</v>
      </c>
      <c r="K359" s="828">
        <f t="shared" si="13"/>
        <v>0</v>
      </c>
      <c r="L359" s="3" t="str">
        <f t="shared" si="14"/>
        <v>(ﾇ)</v>
      </c>
      <c r="N359" s="225" t="s">
        <v>2471</v>
      </c>
      <c r="O359" s="1126"/>
      <c r="P359" s="536"/>
      <c r="Q359" s="1120"/>
      <c r="R359" s="1120"/>
      <c r="S359" s="537"/>
      <c r="T359" s="1120"/>
      <c r="U359" s="1120"/>
      <c r="V359" s="538"/>
      <c r="W359" s="1123"/>
      <c r="X359" s="534"/>
    </row>
    <row r="360" spans="2:24" ht="15" customHeight="1">
      <c r="B360" s="1455"/>
      <c r="C360" s="1348"/>
      <c r="D360" s="1464" t="s">
        <v>308</v>
      </c>
      <c r="E360" s="1464"/>
      <c r="F360" s="1464"/>
      <c r="G360" s="1160"/>
      <c r="H360" s="1122" t="s">
        <v>2464</v>
      </c>
      <c r="I360" s="1161">
        <v>0.44500000000000001</v>
      </c>
      <c r="J360" s="827" t="s">
        <v>2465</v>
      </c>
      <c r="K360" s="828">
        <f t="shared" si="13"/>
        <v>0</v>
      </c>
      <c r="L360" s="3" t="str">
        <f t="shared" si="14"/>
        <v>(ﾈ)</v>
      </c>
      <c r="N360" s="225" t="s">
        <v>2472</v>
      </c>
      <c r="O360" s="1126"/>
      <c r="P360" s="536"/>
      <c r="Q360" s="1120"/>
      <c r="R360" s="1120"/>
      <c r="S360" s="537"/>
      <c r="T360" s="1120"/>
      <c r="U360" s="1120"/>
      <c r="V360" s="538"/>
      <c r="W360" s="1123"/>
      <c r="X360" s="534"/>
    </row>
    <row r="361" spans="2:24" ht="15" customHeight="1">
      <c r="B361" s="1455">
        <v>18</v>
      </c>
      <c r="C361" s="1457" t="s">
        <v>1447</v>
      </c>
      <c r="D361" s="1464" t="s">
        <v>312</v>
      </c>
      <c r="E361" s="1464"/>
      <c r="F361" s="1464"/>
      <c r="G361" s="1160"/>
      <c r="H361" s="1122" t="s">
        <v>2464</v>
      </c>
      <c r="I361" s="1161">
        <v>0.5</v>
      </c>
      <c r="J361" s="827" t="s">
        <v>2465</v>
      </c>
      <c r="K361" s="828">
        <f t="shared" si="13"/>
        <v>0</v>
      </c>
      <c r="L361" s="3" t="str">
        <f t="shared" si="14"/>
        <v>(ﾉ)</v>
      </c>
      <c r="N361" s="225" t="s">
        <v>2473</v>
      </c>
      <c r="O361" s="1126"/>
      <c r="P361" s="536"/>
      <c r="Q361" s="1120"/>
      <c r="R361" s="1120"/>
      <c r="S361" s="537"/>
      <c r="T361" s="1120"/>
      <c r="U361" s="1120"/>
      <c r="V361" s="538"/>
      <c r="W361" s="1123"/>
      <c r="X361" s="534"/>
    </row>
    <row r="362" spans="2:24" ht="15" customHeight="1">
      <c r="B362" s="1455"/>
      <c r="C362" s="1348"/>
      <c r="D362" s="1464" t="s">
        <v>308</v>
      </c>
      <c r="E362" s="1464"/>
      <c r="F362" s="1464"/>
      <c r="G362" s="1160"/>
      <c r="H362" s="1122" t="s">
        <v>2464</v>
      </c>
      <c r="I362" s="1161">
        <v>0.46899999999999997</v>
      </c>
      <c r="J362" s="827" t="s">
        <v>2465</v>
      </c>
      <c r="K362" s="828">
        <f t="shared" si="13"/>
        <v>0</v>
      </c>
      <c r="L362" s="3" t="str">
        <f t="shared" si="14"/>
        <v>(ﾊ)</v>
      </c>
      <c r="N362" s="225" t="s">
        <v>2474</v>
      </c>
      <c r="O362" s="1126"/>
      <c r="P362" s="536"/>
      <c r="Q362" s="1120"/>
      <c r="R362" s="1120"/>
      <c r="S362" s="537"/>
      <c r="T362" s="1120"/>
      <c r="U362" s="1120"/>
      <c r="V362" s="538"/>
      <c r="W362" s="1123"/>
      <c r="X362" s="534"/>
    </row>
    <row r="363" spans="2:24" ht="15" customHeight="1">
      <c r="B363" s="1455">
        <v>19</v>
      </c>
      <c r="C363" s="1457" t="s">
        <v>1845</v>
      </c>
      <c r="D363" s="1464" t="s">
        <v>312</v>
      </c>
      <c r="E363" s="1464"/>
      <c r="F363" s="1464"/>
      <c r="G363" s="1160"/>
      <c r="H363" s="1122" t="s">
        <v>2464</v>
      </c>
      <c r="I363" s="1161">
        <v>0.5</v>
      </c>
      <c r="J363" s="827" t="s">
        <v>2465</v>
      </c>
      <c r="K363" s="828">
        <f t="shared" si="13"/>
        <v>0</v>
      </c>
      <c r="L363" s="3" t="str">
        <f t="shared" si="14"/>
        <v>(ﾋ)</v>
      </c>
      <c r="N363" s="225" t="s">
        <v>2475</v>
      </c>
      <c r="O363" s="1126"/>
      <c r="P363" s="536"/>
      <c r="Q363" s="1120"/>
      <c r="R363" s="1120"/>
      <c r="S363" s="537"/>
      <c r="T363" s="1120"/>
      <c r="U363" s="1120"/>
      <c r="V363" s="538"/>
      <c r="W363" s="1123"/>
      <c r="X363" s="534"/>
    </row>
    <row r="364" spans="2:24" ht="15" customHeight="1">
      <c r="B364" s="1455"/>
      <c r="C364" s="1348"/>
      <c r="D364" s="1464" t="s">
        <v>308</v>
      </c>
      <c r="E364" s="1464"/>
      <c r="F364" s="1464"/>
      <c r="G364" s="1160"/>
      <c r="H364" s="1122" t="s">
        <v>2464</v>
      </c>
      <c r="I364" s="1161">
        <v>0.5</v>
      </c>
      <c r="J364" s="827" t="s">
        <v>2465</v>
      </c>
      <c r="K364" s="828">
        <f t="shared" si="13"/>
        <v>0</v>
      </c>
      <c r="L364" s="3" t="str">
        <f t="shared" si="14"/>
        <v>(ﾌ)</v>
      </c>
      <c r="N364" s="225" t="s">
        <v>2476</v>
      </c>
      <c r="O364" s="1126"/>
      <c r="P364" s="536"/>
      <c r="Q364" s="1120"/>
      <c r="R364" s="1120"/>
      <c r="S364" s="537"/>
      <c r="T364" s="1120"/>
      <c r="U364" s="1120"/>
      <c r="V364" s="538"/>
      <c r="W364" s="1123"/>
      <c r="X364" s="534"/>
    </row>
    <row r="365" spans="2:24" ht="15" customHeight="1">
      <c r="B365" s="1455">
        <v>20</v>
      </c>
      <c r="C365" s="1457" t="s">
        <v>1846</v>
      </c>
      <c r="D365" s="1464" t="s">
        <v>312</v>
      </c>
      <c r="E365" s="1464"/>
      <c r="F365" s="1464"/>
      <c r="G365" s="1160"/>
      <c r="H365" s="1122" t="s">
        <v>2464</v>
      </c>
      <c r="I365" s="1161">
        <v>0.5</v>
      </c>
      <c r="J365" s="827" t="s">
        <v>2465</v>
      </c>
      <c r="K365" s="828">
        <f t="shared" si="13"/>
        <v>0</v>
      </c>
      <c r="L365" s="3" t="str">
        <f t="shared" si="14"/>
        <v>(ﾍ)</v>
      </c>
      <c r="N365" s="225" t="s">
        <v>2477</v>
      </c>
      <c r="O365" s="1126"/>
      <c r="P365" s="536"/>
      <c r="Q365" s="1120"/>
      <c r="R365" s="1120"/>
      <c r="S365" s="537"/>
      <c r="T365" s="1120"/>
      <c r="U365" s="1120"/>
      <c r="V365" s="538"/>
      <c r="W365" s="1123"/>
      <c r="X365" s="534"/>
    </row>
    <row r="366" spans="2:24" ht="15" customHeight="1">
      <c r="B366" s="1455"/>
      <c r="C366" s="1348"/>
      <c r="D366" s="1464" t="s">
        <v>308</v>
      </c>
      <c r="E366" s="1464"/>
      <c r="F366" s="1464"/>
      <c r="G366" s="1160"/>
      <c r="H366" s="1122" t="s">
        <v>2464</v>
      </c>
      <c r="I366" s="1164">
        <v>0.5</v>
      </c>
      <c r="J366" s="1122" t="s">
        <v>2465</v>
      </c>
      <c r="K366" s="698">
        <f t="shared" si="13"/>
        <v>0</v>
      </c>
      <c r="L366" s="3" t="str">
        <f t="shared" si="14"/>
        <v>(ﾎ)</v>
      </c>
      <c r="N366" s="225" t="s">
        <v>2478</v>
      </c>
      <c r="O366" s="1126"/>
      <c r="P366" s="536"/>
      <c r="Q366" s="1120"/>
      <c r="R366" s="1120"/>
      <c r="S366" s="537"/>
      <c r="T366" s="1120"/>
      <c r="U366" s="1120"/>
      <c r="V366" s="538"/>
      <c r="W366" s="1123"/>
      <c r="X366" s="534"/>
    </row>
    <row r="367" spans="2:24" ht="15" customHeight="1">
      <c r="B367" s="1455">
        <v>21</v>
      </c>
      <c r="C367" s="1457" t="s">
        <v>2479</v>
      </c>
      <c r="D367" s="1464" t="s">
        <v>312</v>
      </c>
      <c r="E367" s="1464"/>
      <c r="F367" s="1464"/>
      <c r="G367" s="1160"/>
      <c r="H367" s="1122" t="s">
        <v>2464</v>
      </c>
      <c r="I367" s="1161">
        <v>0.5</v>
      </c>
      <c r="J367" s="827" t="s">
        <v>2465</v>
      </c>
      <c r="K367" s="828">
        <f t="shared" si="13"/>
        <v>0</v>
      </c>
      <c r="L367" s="3" t="str">
        <f t="shared" si="14"/>
        <v>(ﾏ)</v>
      </c>
      <c r="N367" s="225" t="s">
        <v>2480</v>
      </c>
      <c r="O367" s="1126"/>
      <c r="P367" s="536"/>
      <c r="Q367" s="1120"/>
      <c r="R367" s="1120"/>
      <c r="S367" s="537"/>
      <c r="T367" s="1120"/>
      <c r="U367" s="1120"/>
      <c r="V367" s="538"/>
      <c r="W367" s="1123"/>
      <c r="X367" s="534"/>
    </row>
    <row r="368" spans="2:24" ht="15" customHeight="1">
      <c r="B368" s="1455"/>
      <c r="C368" s="1348"/>
      <c r="D368" s="1464" t="s">
        <v>308</v>
      </c>
      <c r="E368" s="1464"/>
      <c r="F368" s="1464"/>
      <c r="G368" s="1160"/>
      <c r="H368" s="1122" t="s">
        <v>2464</v>
      </c>
      <c r="I368" s="1161">
        <v>0.5</v>
      </c>
      <c r="J368" s="827" t="s">
        <v>2465</v>
      </c>
      <c r="K368" s="828">
        <f t="shared" si="13"/>
        <v>0</v>
      </c>
      <c r="L368" s="3" t="str">
        <f t="shared" si="14"/>
        <v>(ﾐ)</v>
      </c>
      <c r="N368" s="225" t="s">
        <v>2481</v>
      </c>
      <c r="O368" s="1126"/>
      <c r="P368" s="536"/>
      <c r="Q368" s="1120"/>
      <c r="R368" s="1120"/>
      <c r="S368" s="537"/>
      <c r="T368" s="1120"/>
      <c r="U368" s="1120"/>
      <c r="V368" s="538"/>
      <c r="W368" s="1123"/>
      <c r="X368" s="534"/>
    </row>
    <row r="369" spans="1:25" ht="15" customHeight="1">
      <c r="B369" s="1455">
        <v>22</v>
      </c>
      <c r="C369" s="1457" t="s">
        <v>2482</v>
      </c>
      <c r="D369" s="1464" t="s">
        <v>312</v>
      </c>
      <c r="E369" s="1464"/>
      <c r="F369" s="1464"/>
      <c r="G369" s="1160"/>
      <c r="H369" s="1122" t="s">
        <v>2464</v>
      </c>
      <c r="I369" s="1161">
        <v>0.5</v>
      </c>
      <c r="J369" s="827" t="s">
        <v>2465</v>
      </c>
      <c r="K369" s="828">
        <f t="shared" si="13"/>
        <v>0</v>
      </c>
      <c r="L369" s="3" t="str">
        <f t="shared" si="14"/>
        <v>(ﾑ)</v>
      </c>
      <c r="N369" s="225" t="s">
        <v>2483</v>
      </c>
      <c r="O369" s="1126"/>
      <c r="P369" s="536"/>
      <c r="Q369" s="1120"/>
      <c r="R369" s="1120"/>
      <c r="S369" s="537"/>
      <c r="T369" s="1120"/>
      <c r="U369" s="1120"/>
      <c r="V369" s="538"/>
      <c r="W369" s="1123"/>
      <c r="X369" s="534"/>
    </row>
    <row r="370" spans="1:25" ht="15" customHeight="1" thickBot="1">
      <c r="B370" s="1455"/>
      <c r="C370" s="1348"/>
      <c r="D370" s="1464" t="s">
        <v>308</v>
      </c>
      <c r="E370" s="1464"/>
      <c r="F370" s="1464"/>
      <c r="G370" s="1160"/>
      <c r="H370" s="1122" t="s">
        <v>2464</v>
      </c>
      <c r="I370" s="1164">
        <v>0.5</v>
      </c>
      <c r="J370" s="1122" t="s">
        <v>2465</v>
      </c>
      <c r="K370" s="698">
        <f t="shared" si="13"/>
        <v>0</v>
      </c>
      <c r="L370" s="3" t="str">
        <f t="shared" si="14"/>
        <v>(ﾒ)</v>
      </c>
      <c r="N370" s="225" t="s">
        <v>2484</v>
      </c>
      <c r="O370" s="1126"/>
      <c r="P370" s="536"/>
      <c r="Q370" s="1120"/>
      <c r="R370" s="1120"/>
      <c r="S370" s="537"/>
      <c r="T370" s="1120"/>
      <c r="U370" s="1120"/>
      <c r="V370" s="538"/>
      <c r="W370" s="1123"/>
      <c r="X370" s="534"/>
    </row>
    <row r="371" spans="1:25" ht="15" customHeight="1">
      <c r="B371" s="219"/>
      <c r="C371" s="107"/>
      <c r="D371" s="563"/>
      <c r="E371" s="563"/>
      <c r="F371" s="563"/>
      <c r="G371" s="194"/>
      <c r="H371" s="107"/>
      <c r="I371" s="1332" t="s">
        <v>2485</v>
      </c>
      <c r="J371" s="1333"/>
      <c r="K371" s="90"/>
      <c r="L371" s="3"/>
      <c r="N371" s="535"/>
      <c r="O371" s="992"/>
      <c r="P371" s="536"/>
      <c r="Q371" s="1120"/>
      <c r="R371" s="1120"/>
      <c r="S371" s="537"/>
      <c r="T371" s="1120"/>
      <c r="U371" s="1120"/>
      <c r="V371" s="538"/>
      <c r="W371" s="1123"/>
      <c r="X371" s="534"/>
    </row>
    <row r="372" spans="1:25" ht="13.15" customHeight="1" thickBot="1">
      <c r="B372" s="219"/>
      <c r="C372" s="107"/>
      <c r="D372" s="563"/>
      <c r="E372" s="563"/>
      <c r="F372" s="563"/>
      <c r="G372" s="194"/>
      <c r="H372" s="107"/>
      <c r="I372" s="1361" t="s">
        <v>121</v>
      </c>
      <c r="J372" s="1362"/>
      <c r="K372" s="89">
        <f>SUM(K339:K370)</f>
        <v>0</v>
      </c>
      <c r="L372" s="3" t="s">
        <v>2486</v>
      </c>
      <c r="M372" s="2" t="s">
        <v>2463</v>
      </c>
      <c r="N372" s="535"/>
      <c r="O372" s="992"/>
      <c r="P372" s="536"/>
      <c r="Q372" s="1120"/>
      <c r="R372" s="1120"/>
      <c r="S372" s="537"/>
      <c r="T372" s="1120"/>
      <c r="U372" s="1120"/>
      <c r="V372" s="538"/>
      <c r="W372" s="1123"/>
      <c r="X372" s="534"/>
    </row>
    <row r="373" spans="1:25" ht="18.95" customHeight="1">
      <c r="A373" s="529">
        <v>8</v>
      </c>
      <c r="B373" s="9" t="s">
        <v>789</v>
      </c>
      <c r="I373" s="396"/>
      <c r="N373" s="225"/>
      <c r="O373" s="1487"/>
      <c r="P373" s="536"/>
      <c r="Q373" s="1120"/>
      <c r="R373" s="1120"/>
      <c r="S373" s="537"/>
      <c r="T373" s="1454"/>
      <c r="U373" s="1454"/>
      <c r="V373" s="538"/>
      <c r="W373" s="1123"/>
      <c r="X373" s="534"/>
    </row>
    <row r="374" spans="1:25" ht="11.25" customHeight="1">
      <c r="A374" s="532"/>
      <c r="B374" s="142"/>
      <c r="F374" s="418"/>
      <c r="K374" s="128"/>
      <c r="N374" s="225"/>
      <c r="O374" s="1487"/>
      <c r="P374" s="533"/>
      <c r="Q374" s="1123"/>
      <c r="R374" s="1123"/>
      <c r="S374" s="1123"/>
      <c r="T374" s="1123"/>
      <c r="U374" s="1123"/>
      <c r="V374" s="1123"/>
      <c r="W374" s="1120"/>
      <c r="X374" s="534"/>
    </row>
    <row r="375" spans="1:25" ht="18.95" customHeight="1" thickBot="1">
      <c r="A375" s="532"/>
      <c r="B375" s="1355" t="s">
        <v>2487</v>
      </c>
      <c r="C375" s="1355"/>
      <c r="D375" s="1355"/>
      <c r="E375" s="1355"/>
      <c r="F375" s="1355"/>
      <c r="G375" s="105"/>
      <c r="H375" s="4"/>
      <c r="I375" s="4" t="s">
        <v>166</v>
      </c>
      <c r="J375" s="4"/>
      <c r="K375" s="105"/>
      <c r="L375" s="4"/>
      <c r="N375" s="225"/>
      <c r="O375" s="1487"/>
      <c r="P375" s="533"/>
      <c r="Q375" s="533"/>
      <c r="R375" s="1123"/>
      <c r="S375" s="1123"/>
      <c r="T375" s="1123"/>
      <c r="U375" s="1123"/>
      <c r="V375" s="1123"/>
      <c r="W375" s="1123"/>
      <c r="X375" s="1120"/>
      <c r="Y375" s="534"/>
    </row>
    <row r="376" spans="1:25" ht="18.95" customHeight="1" thickBot="1">
      <c r="A376" s="532"/>
      <c r="B376" s="1355"/>
      <c r="C376" s="1355"/>
      <c r="D376" s="1355"/>
      <c r="E376" s="1355"/>
      <c r="F376" s="1355"/>
      <c r="G376" s="691"/>
      <c r="H376" s="1134" t="s">
        <v>2464</v>
      </c>
      <c r="I376" s="651">
        <v>0.4</v>
      </c>
      <c r="J376" s="1134" t="s">
        <v>2465</v>
      </c>
      <c r="K376" s="100">
        <f>ROUND(G376*I376,0)</f>
        <v>0</v>
      </c>
      <c r="L376" s="3" t="s">
        <v>2488</v>
      </c>
      <c r="M376" s="2" t="s">
        <v>2463</v>
      </c>
      <c r="N376" s="225"/>
      <c r="O376" s="1487"/>
      <c r="P376" s="533"/>
      <c r="Q376" s="533"/>
      <c r="R376" s="1123"/>
      <c r="S376" s="1123"/>
      <c r="T376" s="1123"/>
      <c r="U376" s="1123"/>
      <c r="V376" s="1123"/>
      <c r="W376" s="1123"/>
      <c r="X376" s="1120"/>
      <c r="Y376" s="534"/>
    </row>
    <row r="377" spans="1:25" ht="11.25" customHeight="1">
      <c r="F377" s="418"/>
      <c r="G377" s="93"/>
      <c r="H377" s="1129"/>
      <c r="I377" s="229"/>
      <c r="J377" s="1129"/>
      <c r="K377" s="95" t="s">
        <v>186</v>
      </c>
      <c r="N377" s="225"/>
      <c r="O377" s="1487"/>
      <c r="P377" s="536"/>
      <c r="Q377" s="1120"/>
      <c r="R377" s="1120"/>
      <c r="S377" s="537"/>
      <c r="T377" s="1454"/>
      <c r="U377" s="1454"/>
      <c r="V377" s="538"/>
      <c r="W377" s="1123"/>
      <c r="X377" s="534"/>
    </row>
    <row r="378" spans="1:25" ht="9" customHeight="1">
      <c r="F378" s="418"/>
      <c r="G378" s="93"/>
      <c r="H378" s="1129"/>
      <c r="I378" s="229"/>
      <c r="J378" s="1129"/>
      <c r="K378" s="95"/>
      <c r="N378" s="225"/>
      <c r="O378" s="1126"/>
      <c r="P378" s="536"/>
      <c r="Q378" s="1120"/>
      <c r="R378" s="1120"/>
      <c r="S378" s="537"/>
      <c r="T378" s="1120"/>
      <c r="U378" s="1120"/>
      <c r="V378" s="538"/>
      <c r="W378" s="1123"/>
      <c r="X378" s="534"/>
    </row>
    <row r="379" spans="1:25" ht="18.95" customHeight="1">
      <c r="A379" s="529">
        <v>9</v>
      </c>
      <c r="B379" s="9" t="s">
        <v>790</v>
      </c>
      <c r="N379" s="225"/>
      <c r="O379" s="1126"/>
      <c r="P379" s="536"/>
      <c r="Q379" s="1120"/>
      <c r="R379" s="1120"/>
      <c r="S379" s="537"/>
      <c r="T379" s="1454"/>
      <c r="U379" s="1454"/>
      <c r="V379" s="538"/>
      <c r="W379" s="1123"/>
      <c r="X379" s="534"/>
    </row>
    <row r="380" spans="1:25" ht="7.5" customHeight="1">
      <c r="A380" s="532"/>
      <c r="B380" s="142"/>
      <c r="F380" s="418"/>
      <c r="K380" s="128"/>
      <c r="N380" s="225"/>
      <c r="O380" s="1126"/>
      <c r="P380" s="533"/>
      <c r="Q380" s="1123"/>
      <c r="R380" s="1123"/>
      <c r="S380" s="1123"/>
      <c r="T380" s="1123"/>
      <c r="U380" s="1123"/>
      <c r="V380" s="1123"/>
      <c r="W380" s="1120"/>
      <c r="X380" s="534"/>
    </row>
    <row r="381" spans="1:25" ht="18.95" customHeight="1">
      <c r="B381" s="1371" t="s">
        <v>143</v>
      </c>
      <c r="C381" s="1372"/>
      <c r="D381" s="1460" t="s">
        <v>334</v>
      </c>
      <c r="E381" s="1488"/>
      <c r="F381" s="1489"/>
      <c r="G381" s="1158" t="s">
        <v>333</v>
      </c>
      <c r="H381" s="1159"/>
      <c r="I381" s="942" t="s">
        <v>140</v>
      </c>
      <c r="J381" s="827"/>
      <c r="K381" s="843" t="s">
        <v>91</v>
      </c>
      <c r="N381" s="225"/>
      <c r="O381" s="1126"/>
      <c r="P381" s="536"/>
      <c r="Q381" s="1120"/>
      <c r="R381" s="1120"/>
      <c r="S381" s="537"/>
      <c r="T381" s="1454"/>
      <c r="U381" s="1454"/>
      <c r="V381" s="538"/>
      <c r="W381" s="1123"/>
      <c r="X381" s="534"/>
    </row>
    <row r="382" spans="1:25" ht="18.95" customHeight="1">
      <c r="B382" s="1117"/>
      <c r="C382" s="1118"/>
      <c r="D382" s="1127"/>
      <c r="E382" s="553"/>
      <c r="F382" s="554"/>
      <c r="G382" s="555"/>
      <c r="H382" s="135"/>
      <c r="I382" s="166"/>
      <c r="J382" s="1119"/>
      <c r="K382" s="120" t="s">
        <v>2352</v>
      </c>
      <c r="N382" s="225"/>
      <c r="O382" s="1126"/>
      <c r="P382" s="536"/>
      <c r="Q382" s="1120"/>
      <c r="R382" s="1120"/>
      <c r="S382" s="537"/>
      <c r="T382" s="1120"/>
      <c r="U382" s="1120"/>
      <c r="V382" s="538"/>
      <c r="W382" s="1123"/>
      <c r="X382" s="534"/>
    </row>
    <row r="383" spans="1:25" ht="12.75" customHeight="1">
      <c r="B383" s="1460">
        <v>1</v>
      </c>
      <c r="C383" s="1372" t="s">
        <v>128</v>
      </c>
      <c r="D383" s="1463" t="s">
        <v>312</v>
      </c>
      <c r="E383" s="1452" t="s">
        <v>307</v>
      </c>
      <c r="F383" s="1453"/>
      <c r="G383" s="1160"/>
      <c r="H383" s="1122" t="s">
        <v>2355</v>
      </c>
      <c r="I383" s="1161">
        <v>0.25800000000000001</v>
      </c>
      <c r="J383" s="827" t="s">
        <v>2356</v>
      </c>
      <c r="K383" s="828">
        <f t="shared" ref="K383:K403" si="15">ROUND(G383*I383,0)</f>
        <v>0</v>
      </c>
      <c r="L383" s="3" t="str">
        <f t="shared" ref="L383:L403" si="16">$N$111&amp;N383&amp;O383&amp;$O$111</f>
        <v>(ｱ)</v>
      </c>
      <c r="N383" s="225" t="s">
        <v>1003</v>
      </c>
      <c r="O383" s="1126"/>
      <c r="P383" s="536"/>
      <c r="Q383" s="1459"/>
      <c r="R383" s="1459"/>
      <c r="S383" s="537"/>
      <c r="T383" s="1454"/>
      <c r="U383" s="1454"/>
      <c r="V383" s="556"/>
      <c r="W383" s="1120"/>
      <c r="X383" s="534"/>
    </row>
    <row r="384" spans="1:25" ht="12.75" customHeight="1">
      <c r="B384" s="1461"/>
      <c r="C384" s="1462"/>
      <c r="D384" s="1402"/>
      <c r="E384" s="1452" t="s">
        <v>305</v>
      </c>
      <c r="F384" s="1453"/>
      <c r="G384" s="1160"/>
      <c r="H384" s="1122" t="s">
        <v>2355</v>
      </c>
      <c r="I384" s="1161">
        <v>0.193</v>
      </c>
      <c r="J384" s="827" t="s">
        <v>2356</v>
      </c>
      <c r="K384" s="828">
        <f t="shared" si="15"/>
        <v>0</v>
      </c>
      <c r="L384" s="3" t="str">
        <f t="shared" si="16"/>
        <v>(ｲ)</v>
      </c>
      <c r="N384" s="225" t="s">
        <v>1004</v>
      </c>
      <c r="O384" s="1126"/>
      <c r="P384" s="536"/>
      <c r="Q384" s="1120"/>
      <c r="R384" s="1120"/>
      <c r="S384" s="537"/>
      <c r="T384" s="1454"/>
      <c r="U384" s="1454"/>
      <c r="V384" s="538"/>
      <c r="W384" s="1123"/>
      <c r="X384" s="534"/>
    </row>
    <row r="385" spans="2:24" ht="12.75" customHeight="1">
      <c r="B385" s="1461"/>
      <c r="C385" s="1462"/>
      <c r="D385" s="1403"/>
      <c r="E385" s="1452" t="s">
        <v>303</v>
      </c>
      <c r="F385" s="1453"/>
      <c r="G385" s="1160"/>
      <c r="H385" s="1122" t="s">
        <v>2355</v>
      </c>
      <c r="I385" s="1161">
        <v>0.14499999999999999</v>
      </c>
      <c r="J385" s="827" t="s">
        <v>2356</v>
      </c>
      <c r="K385" s="828">
        <f t="shared" si="15"/>
        <v>0</v>
      </c>
      <c r="L385" s="3" t="str">
        <f t="shared" si="16"/>
        <v>(ｳ)</v>
      </c>
      <c r="N385" s="225" t="s">
        <v>1005</v>
      </c>
      <c r="O385" s="1126"/>
      <c r="P385" s="536"/>
      <c r="Q385" s="1120"/>
      <c r="R385" s="1120"/>
      <c r="S385" s="537"/>
      <c r="T385" s="1454"/>
      <c r="U385" s="1454"/>
      <c r="V385" s="538"/>
      <c r="W385" s="1123"/>
      <c r="X385" s="534"/>
    </row>
    <row r="386" spans="2:24" ht="12.75" customHeight="1">
      <c r="B386" s="1460">
        <v>2</v>
      </c>
      <c r="C386" s="1372" t="s">
        <v>127</v>
      </c>
      <c r="D386" s="1463" t="s">
        <v>312</v>
      </c>
      <c r="E386" s="1452" t="s">
        <v>307</v>
      </c>
      <c r="F386" s="1453"/>
      <c r="G386" s="1160"/>
      <c r="H386" s="1122" t="s">
        <v>2355</v>
      </c>
      <c r="I386" s="1161">
        <v>0.23</v>
      </c>
      <c r="J386" s="827" t="s">
        <v>2356</v>
      </c>
      <c r="K386" s="828">
        <f t="shared" si="15"/>
        <v>0</v>
      </c>
      <c r="L386" s="3" t="str">
        <f t="shared" si="16"/>
        <v>(ｴ)</v>
      </c>
      <c r="N386" s="225" t="s">
        <v>1006</v>
      </c>
      <c r="O386" s="1126"/>
      <c r="P386" s="536"/>
      <c r="Q386" s="1459"/>
      <c r="R386" s="1459"/>
      <c r="S386" s="537"/>
      <c r="T386" s="1454"/>
      <c r="U386" s="1454"/>
      <c r="V386" s="556"/>
      <c r="W386" s="1120"/>
      <c r="X386" s="534"/>
    </row>
    <row r="387" spans="2:24" ht="12.75" customHeight="1">
      <c r="B387" s="1461"/>
      <c r="C387" s="1462"/>
      <c r="D387" s="1402"/>
      <c r="E387" s="1452" t="s">
        <v>305</v>
      </c>
      <c r="F387" s="1453"/>
      <c r="G387" s="1160"/>
      <c r="H387" s="1122" t="s">
        <v>2355</v>
      </c>
      <c r="I387" s="1161">
        <v>0.17299999999999999</v>
      </c>
      <c r="J387" s="827" t="s">
        <v>2356</v>
      </c>
      <c r="K387" s="828">
        <f t="shared" si="15"/>
        <v>0</v>
      </c>
      <c r="L387" s="3" t="str">
        <f t="shared" si="16"/>
        <v>(ｵ)</v>
      </c>
      <c r="N387" s="225" t="s">
        <v>1007</v>
      </c>
      <c r="O387" s="1126"/>
      <c r="P387" s="536"/>
      <c r="Q387" s="1120"/>
      <c r="R387" s="1120"/>
      <c r="S387" s="537"/>
      <c r="T387" s="1454"/>
      <c r="U387" s="1454"/>
      <c r="V387" s="538"/>
      <c r="W387" s="1123"/>
      <c r="X387" s="534"/>
    </row>
    <row r="388" spans="2:24" ht="12.75" customHeight="1">
      <c r="B388" s="1461"/>
      <c r="C388" s="1462"/>
      <c r="D388" s="1403"/>
      <c r="E388" s="1452" t="s">
        <v>303</v>
      </c>
      <c r="F388" s="1453"/>
      <c r="G388" s="1160"/>
      <c r="H388" s="1122" t="s">
        <v>2355</v>
      </c>
      <c r="I388" s="1161">
        <v>0.129</v>
      </c>
      <c r="J388" s="827" t="s">
        <v>2356</v>
      </c>
      <c r="K388" s="828">
        <f t="shared" si="15"/>
        <v>0</v>
      </c>
      <c r="L388" s="3" t="str">
        <f t="shared" si="16"/>
        <v>(ｶ)</v>
      </c>
      <c r="N388" s="225" t="s">
        <v>1008</v>
      </c>
      <c r="O388" s="1126"/>
      <c r="P388" s="536"/>
      <c r="Q388" s="1120"/>
      <c r="R388" s="1120"/>
      <c r="S388" s="537"/>
      <c r="T388" s="1454"/>
      <c r="U388" s="1454"/>
      <c r="V388" s="538"/>
      <c r="W388" s="1123"/>
      <c r="X388" s="534"/>
    </row>
    <row r="389" spans="2:24" ht="12.75" customHeight="1">
      <c r="B389" s="1455">
        <v>3</v>
      </c>
      <c r="C389" s="1457" t="s">
        <v>1448</v>
      </c>
      <c r="D389" s="1458" t="s">
        <v>312</v>
      </c>
      <c r="E389" s="1452" t="s">
        <v>307</v>
      </c>
      <c r="F389" s="1453"/>
      <c r="G389" s="1160"/>
      <c r="H389" s="1122" t="s">
        <v>2355</v>
      </c>
      <c r="I389" s="1161">
        <v>0.25600000000000001</v>
      </c>
      <c r="J389" s="827" t="s">
        <v>2356</v>
      </c>
      <c r="K389" s="828">
        <f t="shared" si="15"/>
        <v>0</v>
      </c>
      <c r="L389" s="3" t="str">
        <f t="shared" si="16"/>
        <v>(ｷ)</v>
      </c>
      <c r="N389" s="225" t="s">
        <v>1009</v>
      </c>
      <c r="O389" s="1126"/>
      <c r="P389" s="536"/>
      <c r="Q389" s="1459"/>
      <c r="R389" s="1459"/>
      <c r="S389" s="537"/>
      <c r="T389" s="1454"/>
      <c r="U389" s="1454"/>
      <c r="V389" s="556"/>
      <c r="W389" s="1120"/>
      <c r="X389" s="534"/>
    </row>
    <row r="390" spans="2:24" ht="12.75" customHeight="1">
      <c r="B390" s="1455"/>
      <c r="C390" s="1348"/>
      <c r="D390" s="1458"/>
      <c r="E390" s="1452" t="s">
        <v>305</v>
      </c>
      <c r="F390" s="1453"/>
      <c r="G390" s="1160"/>
      <c r="H390" s="1122" t="s">
        <v>2355</v>
      </c>
      <c r="I390" s="1161">
        <v>0.192</v>
      </c>
      <c r="J390" s="827" t="s">
        <v>2356</v>
      </c>
      <c r="K390" s="828">
        <f t="shared" si="15"/>
        <v>0</v>
      </c>
      <c r="L390" s="3" t="str">
        <f t="shared" si="16"/>
        <v>(ｸ)</v>
      </c>
      <c r="N390" s="225" t="s">
        <v>1010</v>
      </c>
      <c r="O390" s="1126"/>
      <c r="P390" s="536"/>
      <c r="Q390" s="1120"/>
      <c r="R390" s="1120"/>
      <c r="S390" s="537"/>
      <c r="T390" s="1454"/>
      <c r="U390" s="1454"/>
      <c r="V390" s="538"/>
      <c r="W390" s="1123"/>
      <c r="X390" s="534"/>
    </row>
    <row r="391" spans="2:24" ht="12.75" customHeight="1">
      <c r="B391" s="1455"/>
      <c r="C391" s="1348"/>
      <c r="D391" s="1458"/>
      <c r="E391" s="1452" t="s">
        <v>303</v>
      </c>
      <c r="F391" s="1453"/>
      <c r="G391" s="1160"/>
      <c r="H391" s="1122" t="s">
        <v>2355</v>
      </c>
      <c r="I391" s="1161">
        <v>0.14399999999999999</v>
      </c>
      <c r="J391" s="827" t="s">
        <v>2356</v>
      </c>
      <c r="K391" s="828">
        <f t="shared" si="15"/>
        <v>0</v>
      </c>
      <c r="L391" s="3" t="str">
        <f t="shared" si="16"/>
        <v>(ｹ)</v>
      </c>
      <c r="N391" s="225" t="s">
        <v>1011</v>
      </c>
      <c r="O391" s="1126"/>
      <c r="P391" s="536"/>
      <c r="Q391" s="1120"/>
      <c r="R391" s="1120"/>
      <c r="S391" s="537"/>
      <c r="T391" s="1454"/>
      <c r="U391" s="1454"/>
      <c r="V391" s="538"/>
      <c r="W391" s="1123"/>
      <c r="X391" s="534"/>
    </row>
    <row r="392" spans="2:24" ht="12.75" customHeight="1">
      <c r="B392" s="1455">
        <v>4</v>
      </c>
      <c r="C392" s="1457" t="s">
        <v>1410</v>
      </c>
      <c r="D392" s="1458" t="s">
        <v>312</v>
      </c>
      <c r="E392" s="1452" t="s">
        <v>307</v>
      </c>
      <c r="F392" s="1453"/>
      <c r="G392" s="1160"/>
      <c r="H392" s="1122" t="s">
        <v>2355</v>
      </c>
      <c r="I392" s="1161">
        <v>0.23200000000000001</v>
      </c>
      <c r="J392" s="827" t="s">
        <v>2356</v>
      </c>
      <c r="K392" s="828">
        <f t="shared" si="15"/>
        <v>0</v>
      </c>
      <c r="L392" s="3" t="str">
        <f t="shared" si="16"/>
        <v>(ｺ)</v>
      </c>
      <c r="N392" s="225" t="s">
        <v>1012</v>
      </c>
      <c r="O392" s="1126"/>
      <c r="P392" s="536"/>
      <c r="Q392" s="1459"/>
      <c r="R392" s="1459"/>
      <c r="S392" s="537"/>
      <c r="T392" s="1454"/>
      <c r="U392" s="1454"/>
      <c r="V392" s="556"/>
      <c r="W392" s="1120"/>
      <c r="X392" s="534"/>
    </row>
    <row r="393" spans="2:24" ht="12.75" customHeight="1">
      <c r="B393" s="1455"/>
      <c r="C393" s="1348"/>
      <c r="D393" s="1458"/>
      <c r="E393" s="1452" t="s">
        <v>305</v>
      </c>
      <c r="F393" s="1453"/>
      <c r="G393" s="1160"/>
      <c r="H393" s="1122" t="s">
        <v>2355</v>
      </c>
      <c r="I393" s="1161">
        <v>0.17399999999999999</v>
      </c>
      <c r="J393" s="827" t="s">
        <v>2356</v>
      </c>
      <c r="K393" s="828">
        <f t="shared" si="15"/>
        <v>0</v>
      </c>
      <c r="L393" s="3" t="str">
        <f t="shared" si="16"/>
        <v>(ｻ)</v>
      </c>
      <c r="N393" s="225" t="s">
        <v>1013</v>
      </c>
      <c r="O393" s="1126"/>
      <c r="P393" s="536"/>
      <c r="Q393" s="1120"/>
      <c r="R393" s="1120"/>
      <c r="S393" s="537"/>
      <c r="T393" s="1454"/>
      <c r="U393" s="1454"/>
      <c r="V393" s="538"/>
      <c r="W393" s="1123"/>
      <c r="X393" s="534"/>
    </row>
    <row r="394" spans="2:24" ht="12.75" customHeight="1">
      <c r="B394" s="1455"/>
      <c r="C394" s="1348"/>
      <c r="D394" s="1458"/>
      <c r="E394" s="1452" t="s">
        <v>303</v>
      </c>
      <c r="F394" s="1453"/>
      <c r="G394" s="1160"/>
      <c r="H394" s="1122" t="s">
        <v>2355</v>
      </c>
      <c r="I394" s="1161">
        <v>0.13</v>
      </c>
      <c r="J394" s="827" t="s">
        <v>2356</v>
      </c>
      <c r="K394" s="828">
        <f t="shared" si="15"/>
        <v>0</v>
      </c>
      <c r="L394" s="3" t="str">
        <f t="shared" si="16"/>
        <v>(ｼ)</v>
      </c>
      <c r="N394" s="225" t="s">
        <v>1014</v>
      </c>
      <c r="O394" s="1126"/>
      <c r="P394" s="536"/>
      <c r="Q394" s="1120"/>
      <c r="R394" s="1120"/>
      <c r="S394" s="537"/>
      <c r="T394" s="1454"/>
      <c r="U394" s="1454"/>
      <c r="V394" s="538"/>
      <c r="W394" s="1123"/>
      <c r="X394" s="534"/>
    </row>
    <row r="395" spans="2:24" ht="12.75" customHeight="1">
      <c r="B395" s="1455">
        <v>5</v>
      </c>
      <c r="C395" s="1450" t="s">
        <v>1449</v>
      </c>
      <c r="D395" s="1458" t="s">
        <v>312</v>
      </c>
      <c r="E395" s="1452" t="s">
        <v>307</v>
      </c>
      <c r="F395" s="1453"/>
      <c r="G395" s="1160"/>
      <c r="H395" s="1122" t="s">
        <v>2355</v>
      </c>
      <c r="I395" s="1161">
        <v>0.29299999999999998</v>
      </c>
      <c r="J395" s="827" t="s">
        <v>2356</v>
      </c>
      <c r="K395" s="828">
        <f t="shared" si="15"/>
        <v>0</v>
      </c>
      <c r="L395" s="3" t="str">
        <f t="shared" si="16"/>
        <v>(ｽ)</v>
      </c>
      <c r="N395" s="225" t="s">
        <v>1015</v>
      </c>
      <c r="O395" s="1126"/>
      <c r="P395" s="536"/>
      <c r="Q395" s="1459"/>
      <c r="R395" s="1459"/>
      <c r="S395" s="537"/>
      <c r="T395" s="1454"/>
      <c r="U395" s="1454"/>
      <c r="V395" s="556"/>
      <c r="W395" s="1120"/>
      <c r="X395" s="534"/>
    </row>
    <row r="396" spans="2:24" ht="12.75" customHeight="1">
      <c r="B396" s="1455"/>
      <c r="C396" s="1466"/>
      <c r="D396" s="1458"/>
      <c r="E396" s="1452" t="s">
        <v>305</v>
      </c>
      <c r="F396" s="1453"/>
      <c r="G396" s="1160"/>
      <c r="H396" s="1122" t="s">
        <v>2355</v>
      </c>
      <c r="I396" s="1161">
        <v>0.22</v>
      </c>
      <c r="J396" s="827" t="s">
        <v>2356</v>
      </c>
      <c r="K396" s="828">
        <f t="shared" si="15"/>
        <v>0</v>
      </c>
      <c r="L396" s="3" t="str">
        <f t="shared" si="16"/>
        <v>(ｾ)</v>
      </c>
      <c r="N396" s="225" t="s">
        <v>1016</v>
      </c>
      <c r="O396" s="1126"/>
      <c r="P396" s="536"/>
      <c r="Q396" s="1120"/>
      <c r="R396" s="1120"/>
      <c r="S396" s="537"/>
      <c r="T396" s="1454"/>
      <c r="U396" s="1454"/>
      <c r="V396" s="538"/>
      <c r="W396" s="1123"/>
      <c r="X396" s="534"/>
    </row>
    <row r="397" spans="2:24" ht="12.75" customHeight="1">
      <c r="B397" s="1455"/>
      <c r="C397" s="1451"/>
      <c r="D397" s="1458"/>
      <c r="E397" s="1452" t="s">
        <v>303</v>
      </c>
      <c r="F397" s="1453"/>
      <c r="G397" s="1160"/>
      <c r="H397" s="1122" t="s">
        <v>2355</v>
      </c>
      <c r="I397" s="1161">
        <v>0.16500000000000001</v>
      </c>
      <c r="J397" s="827" t="s">
        <v>2356</v>
      </c>
      <c r="K397" s="828">
        <f t="shared" si="15"/>
        <v>0</v>
      </c>
      <c r="L397" s="3" t="str">
        <f t="shared" si="16"/>
        <v>(ｿ)</v>
      </c>
      <c r="N397" s="225" t="s">
        <v>1017</v>
      </c>
      <c r="O397" s="1126"/>
      <c r="P397" s="536"/>
      <c r="Q397" s="1120"/>
      <c r="R397" s="1120"/>
      <c r="S397" s="537"/>
      <c r="T397" s="1454"/>
      <c r="U397" s="1454"/>
      <c r="V397" s="538"/>
      <c r="W397" s="1123"/>
      <c r="X397" s="534"/>
    </row>
    <row r="398" spans="2:24" ht="12.75" customHeight="1">
      <c r="B398" s="1455">
        <v>6</v>
      </c>
      <c r="C398" s="1450" t="s">
        <v>1412</v>
      </c>
      <c r="D398" s="1458" t="s">
        <v>312</v>
      </c>
      <c r="E398" s="1452" t="s">
        <v>307</v>
      </c>
      <c r="F398" s="1453"/>
      <c r="G398" s="1160"/>
      <c r="H398" s="1122" t="s">
        <v>2355</v>
      </c>
      <c r="I398" s="1161">
        <v>0.24399999999999999</v>
      </c>
      <c r="J398" s="827" t="s">
        <v>2356</v>
      </c>
      <c r="K398" s="828">
        <f t="shared" si="15"/>
        <v>0</v>
      </c>
      <c r="L398" s="3" t="str">
        <f t="shared" si="16"/>
        <v>(ﾀ)</v>
      </c>
      <c r="N398" s="225" t="s">
        <v>1018</v>
      </c>
      <c r="O398" s="1126"/>
      <c r="P398" s="536"/>
      <c r="Q398" s="1459"/>
      <c r="R398" s="1459"/>
      <c r="S398" s="537"/>
      <c r="T398" s="1454"/>
      <c r="U398" s="1454"/>
      <c r="V398" s="556"/>
      <c r="W398" s="1120"/>
      <c r="X398" s="534"/>
    </row>
    <row r="399" spans="2:24" ht="12.75" customHeight="1">
      <c r="B399" s="1455"/>
      <c r="C399" s="1466"/>
      <c r="D399" s="1458"/>
      <c r="E399" s="1452" t="s">
        <v>305</v>
      </c>
      <c r="F399" s="1453"/>
      <c r="G399" s="1160"/>
      <c r="H399" s="1122" t="s">
        <v>2355</v>
      </c>
      <c r="I399" s="1161">
        <v>0.183</v>
      </c>
      <c r="J399" s="827" t="s">
        <v>2356</v>
      </c>
      <c r="K399" s="828">
        <f t="shared" si="15"/>
        <v>0</v>
      </c>
      <c r="L399" s="3" t="str">
        <f t="shared" si="16"/>
        <v>(ﾁ)</v>
      </c>
      <c r="N399" s="225" t="s">
        <v>1019</v>
      </c>
      <c r="O399" s="1126"/>
      <c r="P399" s="536"/>
      <c r="Q399" s="1120"/>
      <c r="R399" s="1120"/>
      <c r="S399" s="537"/>
      <c r="T399" s="1454"/>
      <c r="U399" s="1454"/>
      <c r="V399" s="538"/>
      <c r="W399" s="1123"/>
      <c r="X399" s="534"/>
    </row>
    <row r="400" spans="2:24" ht="12.75" customHeight="1">
      <c r="B400" s="1455"/>
      <c r="C400" s="1451"/>
      <c r="D400" s="1458"/>
      <c r="E400" s="1452" t="s">
        <v>303</v>
      </c>
      <c r="F400" s="1453"/>
      <c r="G400" s="1160"/>
      <c r="H400" s="1122" t="s">
        <v>2355</v>
      </c>
      <c r="I400" s="1161">
        <v>0.13700000000000001</v>
      </c>
      <c r="J400" s="827" t="s">
        <v>2356</v>
      </c>
      <c r="K400" s="828">
        <f t="shared" si="15"/>
        <v>0</v>
      </c>
      <c r="L400" s="3" t="str">
        <f t="shared" si="16"/>
        <v>(ﾂ)</v>
      </c>
      <c r="N400" s="225" t="s">
        <v>1020</v>
      </c>
      <c r="O400" s="1126"/>
      <c r="P400" s="536"/>
      <c r="Q400" s="1120"/>
      <c r="R400" s="1120"/>
      <c r="S400" s="537"/>
      <c r="T400" s="1454"/>
      <c r="U400" s="1454"/>
      <c r="V400" s="538"/>
      <c r="W400" s="1123"/>
      <c r="X400" s="534"/>
    </row>
    <row r="401" spans="1:24" ht="12.75" customHeight="1">
      <c r="B401" s="1455">
        <v>7</v>
      </c>
      <c r="C401" s="1450" t="s">
        <v>1450</v>
      </c>
      <c r="D401" s="1458" t="s">
        <v>312</v>
      </c>
      <c r="E401" s="1452" t="s">
        <v>307</v>
      </c>
      <c r="F401" s="1453"/>
      <c r="G401" s="1160"/>
      <c r="H401" s="1122" t="s">
        <v>2355</v>
      </c>
      <c r="I401" s="1161">
        <v>0.307</v>
      </c>
      <c r="J401" s="827" t="s">
        <v>2356</v>
      </c>
      <c r="K401" s="828">
        <f t="shared" si="15"/>
        <v>0</v>
      </c>
      <c r="L401" s="3" t="str">
        <f t="shared" si="16"/>
        <v>(ﾃ)</v>
      </c>
      <c r="N401" s="225" t="s">
        <v>1021</v>
      </c>
      <c r="O401" s="1126"/>
      <c r="P401" s="536"/>
      <c r="Q401" s="1459"/>
      <c r="R401" s="1459"/>
      <c r="S401" s="537"/>
      <c r="T401" s="1454"/>
      <c r="U401" s="1454"/>
      <c r="V401" s="556"/>
      <c r="W401" s="1120"/>
      <c r="X401" s="534"/>
    </row>
    <row r="402" spans="1:24" ht="12.75" customHeight="1">
      <c r="B402" s="1455"/>
      <c r="C402" s="1466"/>
      <c r="D402" s="1458"/>
      <c r="E402" s="1452" t="s">
        <v>305</v>
      </c>
      <c r="F402" s="1453"/>
      <c r="G402" s="1160"/>
      <c r="H402" s="1122" t="s">
        <v>2355</v>
      </c>
      <c r="I402" s="1161">
        <v>0.23</v>
      </c>
      <c r="J402" s="827" t="s">
        <v>2356</v>
      </c>
      <c r="K402" s="828">
        <f t="shared" si="15"/>
        <v>0</v>
      </c>
      <c r="L402" s="3" t="str">
        <f t="shared" si="16"/>
        <v>(ﾄ)</v>
      </c>
      <c r="N402" s="225" t="s">
        <v>1022</v>
      </c>
      <c r="O402" s="1126"/>
      <c r="P402" s="536"/>
      <c r="Q402" s="1120"/>
      <c r="R402" s="1120"/>
      <c r="S402" s="537"/>
      <c r="T402" s="1454"/>
      <c r="U402" s="1454"/>
      <c r="V402" s="538"/>
      <c r="W402" s="1123"/>
      <c r="X402" s="534"/>
    </row>
    <row r="403" spans="1:24" ht="12.75" customHeight="1">
      <c r="B403" s="1455"/>
      <c r="C403" s="1451"/>
      <c r="D403" s="1458"/>
      <c r="E403" s="1452" t="s">
        <v>303</v>
      </c>
      <c r="F403" s="1453"/>
      <c r="G403" s="1160"/>
      <c r="H403" s="1122" t="s">
        <v>2355</v>
      </c>
      <c r="I403" s="1161">
        <v>0.17199999999999999</v>
      </c>
      <c r="J403" s="827" t="s">
        <v>2356</v>
      </c>
      <c r="K403" s="828">
        <f t="shared" si="15"/>
        <v>0</v>
      </c>
      <c r="L403" s="3" t="str">
        <f t="shared" si="16"/>
        <v>(ﾅ)</v>
      </c>
      <c r="N403" s="225" t="s">
        <v>1023</v>
      </c>
      <c r="O403" s="1126"/>
      <c r="P403" s="536"/>
      <c r="Q403" s="1120"/>
      <c r="R403" s="1120"/>
      <c r="S403" s="537"/>
      <c r="T403" s="1454"/>
      <c r="U403" s="1454"/>
      <c r="V403" s="538"/>
      <c r="W403" s="1123"/>
      <c r="X403" s="534"/>
    </row>
    <row r="404" spans="1:24" s="7" customFormat="1" ht="12.75" customHeight="1">
      <c r="B404" s="567"/>
      <c r="C404" s="948"/>
      <c r="D404" s="948"/>
      <c r="E404" s="1165"/>
      <c r="F404" s="1165"/>
      <c r="G404" s="947"/>
      <c r="H404" s="948"/>
      <c r="I404" s="949"/>
      <c r="J404" s="948"/>
      <c r="K404" s="950"/>
      <c r="L404" s="91"/>
      <c r="N404" s="8"/>
      <c r="O404" s="8"/>
      <c r="P404" s="568"/>
      <c r="Q404" s="569"/>
      <c r="R404" s="569"/>
      <c r="S404" s="570"/>
      <c r="T404" s="569"/>
      <c r="U404" s="569"/>
      <c r="V404" s="571"/>
      <c r="W404" s="572"/>
      <c r="X404" s="573"/>
    </row>
    <row r="405" spans="1:24" s="7" customFormat="1" ht="12.75" customHeight="1">
      <c r="B405" s="567"/>
      <c r="C405" s="1129"/>
      <c r="D405" s="1129"/>
      <c r="E405" s="574"/>
      <c r="F405" s="574"/>
      <c r="G405" s="194"/>
      <c r="H405" s="1129"/>
      <c r="I405" s="229"/>
      <c r="J405" s="1129"/>
      <c r="K405" s="93"/>
      <c r="L405" s="91"/>
      <c r="N405" s="8"/>
      <c r="O405" s="8"/>
      <c r="P405" s="568"/>
      <c r="Q405" s="569"/>
      <c r="R405" s="569"/>
      <c r="S405" s="570"/>
      <c r="T405" s="569"/>
      <c r="U405" s="569"/>
      <c r="V405" s="571"/>
      <c r="W405" s="572"/>
      <c r="X405" s="573"/>
    </row>
    <row r="406" spans="1:24" s="7" customFormat="1" ht="12.75" customHeight="1">
      <c r="A406" s="529">
        <v>9</v>
      </c>
      <c r="B406" s="9" t="s">
        <v>791</v>
      </c>
      <c r="C406" s="2"/>
      <c r="D406" s="1129"/>
      <c r="E406" s="574"/>
      <c r="F406" s="574"/>
      <c r="G406" s="194"/>
      <c r="H406" s="1129"/>
      <c r="I406" s="229"/>
      <c r="J406" s="1129"/>
      <c r="K406" s="93"/>
      <c r="L406" s="91"/>
      <c r="N406" s="8"/>
      <c r="O406" s="8"/>
      <c r="P406" s="568"/>
      <c r="Q406" s="569"/>
      <c r="R406" s="569"/>
      <c r="S406" s="570"/>
      <c r="T406" s="569"/>
      <c r="U406" s="569"/>
      <c r="V406" s="571"/>
      <c r="W406" s="572"/>
      <c r="X406" s="573"/>
    </row>
    <row r="407" spans="1:24" s="7" customFormat="1" ht="12.75" customHeight="1">
      <c r="B407" s="575"/>
      <c r="C407" s="300"/>
      <c r="D407" s="300"/>
      <c r="E407" s="576"/>
      <c r="F407" s="576"/>
      <c r="G407" s="299"/>
      <c r="H407" s="300"/>
      <c r="I407" s="297"/>
      <c r="J407" s="1129"/>
      <c r="K407" s="93"/>
      <c r="L407" s="91"/>
      <c r="N407" s="8"/>
      <c r="O407" s="8"/>
      <c r="P407" s="568"/>
      <c r="Q407" s="569"/>
      <c r="R407" s="569"/>
      <c r="S407" s="570"/>
      <c r="T407" s="569"/>
      <c r="U407" s="569"/>
      <c r="V407" s="571"/>
      <c r="W407" s="572"/>
      <c r="X407" s="573"/>
    </row>
    <row r="408" spans="1:24" ht="12.75" customHeight="1">
      <c r="B408" s="1455">
        <v>8</v>
      </c>
      <c r="C408" s="1450" t="s">
        <v>1414</v>
      </c>
      <c r="D408" s="1458" t="s">
        <v>312</v>
      </c>
      <c r="E408" s="1452" t="s">
        <v>307</v>
      </c>
      <c r="F408" s="1453"/>
      <c r="G408" s="1160"/>
      <c r="H408" s="1122" t="s">
        <v>2355</v>
      </c>
      <c r="I408" s="1161">
        <v>0.25800000000000001</v>
      </c>
      <c r="J408" s="827" t="s">
        <v>2356</v>
      </c>
      <c r="K408" s="828">
        <f t="shared" ref="K408:K462" si="17">ROUND(G408*I408,0)</f>
        <v>0</v>
      </c>
      <c r="L408" s="3" t="str">
        <f t="shared" ref="L408:L462" si="18">$N$111&amp;N408&amp;O408&amp;$O$111</f>
        <v>(ﾆ)</v>
      </c>
      <c r="N408" s="225" t="s">
        <v>1024</v>
      </c>
      <c r="O408" s="1126"/>
      <c r="P408" s="536"/>
      <c r="Q408" s="1459"/>
      <c r="R408" s="1459"/>
      <c r="S408" s="537"/>
      <c r="T408" s="1454"/>
      <c r="U408" s="1454"/>
      <c r="V408" s="556"/>
      <c r="W408" s="1120"/>
      <c r="X408" s="534"/>
    </row>
    <row r="409" spans="1:24" ht="12.75" customHeight="1">
      <c r="B409" s="1455"/>
      <c r="C409" s="1466"/>
      <c r="D409" s="1458"/>
      <c r="E409" s="1452" t="s">
        <v>305</v>
      </c>
      <c r="F409" s="1453"/>
      <c r="G409" s="1160"/>
      <c r="H409" s="1122" t="s">
        <v>2355</v>
      </c>
      <c r="I409" s="1161">
        <v>0.19400000000000001</v>
      </c>
      <c r="J409" s="827" t="s">
        <v>2356</v>
      </c>
      <c r="K409" s="828">
        <f t="shared" si="17"/>
        <v>0</v>
      </c>
      <c r="L409" s="3" t="str">
        <f t="shared" si="18"/>
        <v>(ﾇ)</v>
      </c>
      <c r="N409" s="225" t="s">
        <v>979</v>
      </c>
      <c r="O409" s="1126"/>
      <c r="P409" s="536"/>
      <c r="Q409" s="1120"/>
      <c r="R409" s="1120"/>
      <c r="S409" s="537"/>
      <c r="T409" s="1454"/>
      <c r="U409" s="1454"/>
      <c r="V409" s="538"/>
      <c r="W409" s="1123"/>
      <c r="X409" s="534"/>
    </row>
    <row r="410" spans="1:24" ht="12.75" customHeight="1">
      <c r="B410" s="1455"/>
      <c r="C410" s="1451"/>
      <c r="D410" s="1458"/>
      <c r="E410" s="1452" t="s">
        <v>303</v>
      </c>
      <c r="F410" s="1453"/>
      <c r="G410" s="1160"/>
      <c r="H410" s="1122" t="s">
        <v>2355</v>
      </c>
      <c r="I410" s="1161">
        <v>0.14499999999999999</v>
      </c>
      <c r="J410" s="827" t="s">
        <v>2356</v>
      </c>
      <c r="K410" s="828">
        <f t="shared" si="17"/>
        <v>0</v>
      </c>
      <c r="L410" s="3" t="str">
        <f t="shared" si="18"/>
        <v>(ﾈ)</v>
      </c>
      <c r="N410" s="225" t="s">
        <v>980</v>
      </c>
      <c r="O410" s="1126"/>
      <c r="P410" s="536"/>
      <c r="Q410" s="1120"/>
      <c r="R410" s="1120"/>
      <c r="S410" s="537"/>
      <c r="T410" s="1454"/>
      <c r="U410" s="1454"/>
      <c r="V410" s="538"/>
      <c r="W410" s="1123"/>
      <c r="X410" s="534"/>
    </row>
    <row r="411" spans="1:24" ht="12.75" customHeight="1">
      <c r="B411" s="1455">
        <v>9</v>
      </c>
      <c r="C411" s="1457" t="s">
        <v>1451</v>
      </c>
      <c r="D411" s="1458" t="s">
        <v>312</v>
      </c>
      <c r="E411" s="1452" t="s">
        <v>307</v>
      </c>
      <c r="F411" s="1453"/>
      <c r="G411" s="1160"/>
      <c r="H411" s="1122" t="s">
        <v>2355</v>
      </c>
      <c r="I411" s="1161">
        <v>0.316</v>
      </c>
      <c r="J411" s="827" t="s">
        <v>2356</v>
      </c>
      <c r="K411" s="828">
        <f t="shared" si="17"/>
        <v>0</v>
      </c>
      <c r="L411" s="3" t="str">
        <f t="shared" si="18"/>
        <v>(ﾉ)</v>
      </c>
      <c r="M411" s="3"/>
      <c r="N411" s="225" t="s">
        <v>981</v>
      </c>
      <c r="O411" s="1126"/>
      <c r="P411" s="536"/>
      <c r="Q411" s="1459"/>
      <c r="R411" s="1459"/>
      <c r="S411" s="537"/>
      <c r="T411" s="1454"/>
      <c r="U411" s="1454"/>
      <c r="V411" s="556"/>
      <c r="W411" s="1120"/>
      <c r="X411" s="534"/>
    </row>
    <row r="412" spans="1:24" ht="12.75" customHeight="1">
      <c r="B412" s="1455"/>
      <c r="C412" s="1348"/>
      <c r="D412" s="1458"/>
      <c r="E412" s="1452" t="s">
        <v>305</v>
      </c>
      <c r="F412" s="1453"/>
      <c r="G412" s="1160"/>
      <c r="H412" s="1122" t="s">
        <v>2355</v>
      </c>
      <c r="I412" s="1161">
        <v>0.23699999999999999</v>
      </c>
      <c r="J412" s="827" t="s">
        <v>2356</v>
      </c>
      <c r="K412" s="828">
        <f t="shared" si="17"/>
        <v>0</v>
      </c>
      <c r="L412" s="3" t="str">
        <f t="shared" si="18"/>
        <v>(ﾊ)</v>
      </c>
      <c r="M412" s="3"/>
      <c r="N412" s="225" t="s">
        <v>982</v>
      </c>
      <c r="O412" s="1126"/>
      <c r="P412" s="536"/>
      <c r="Q412" s="1120"/>
      <c r="R412" s="1120"/>
      <c r="S412" s="537"/>
      <c r="T412" s="1454"/>
      <c r="U412" s="1454"/>
      <c r="V412" s="538"/>
      <c r="W412" s="1123"/>
      <c r="X412" s="534"/>
    </row>
    <row r="413" spans="1:24" ht="12.75" customHeight="1">
      <c r="B413" s="1455"/>
      <c r="C413" s="1348"/>
      <c r="D413" s="1458"/>
      <c r="E413" s="1452" t="s">
        <v>303</v>
      </c>
      <c r="F413" s="1453"/>
      <c r="G413" s="1160"/>
      <c r="H413" s="1122" t="s">
        <v>2355</v>
      </c>
      <c r="I413" s="1161">
        <v>0.17799999999999999</v>
      </c>
      <c r="J413" s="827" t="s">
        <v>2356</v>
      </c>
      <c r="K413" s="828">
        <f t="shared" si="17"/>
        <v>0</v>
      </c>
      <c r="L413" s="3" t="str">
        <f t="shared" si="18"/>
        <v>(ﾋ)</v>
      </c>
      <c r="M413" s="3"/>
      <c r="N413" s="225" t="s">
        <v>983</v>
      </c>
      <c r="O413" s="1126"/>
      <c r="P413" s="536"/>
      <c r="Q413" s="1120"/>
      <c r="R413" s="1120"/>
      <c r="S413" s="537"/>
      <c r="T413" s="1454"/>
      <c r="U413" s="1454"/>
      <c r="V413" s="538"/>
      <c r="W413" s="1123"/>
      <c r="X413" s="534"/>
    </row>
    <row r="414" spans="1:24" ht="12.75" customHeight="1">
      <c r="B414" s="1456">
        <v>10</v>
      </c>
      <c r="C414" s="1457" t="s">
        <v>1416</v>
      </c>
      <c r="D414" s="1458" t="s">
        <v>312</v>
      </c>
      <c r="E414" s="1452" t="s">
        <v>307</v>
      </c>
      <c r="F414" s="1453"/>
      <c r="G414" s="1160"/>
      <c r="H414" s="1122" t="s">
        <v>2355</v>
      </c>
      <c r="I414" s="1161">
        <v>0.3</v>
      </c>
      <c r="J414" s="827" t="s">
        <v>2356</v>
      </c>
      <c r="K414" s="828">
        <f t="shared" si="17"/>
        <v>0</v>
      </c>
      <c r="L414" s="3" t="str">
        <f t="shared" si="18"/>
        <v>(ﾌ)</v>
      </c>
      <c r="M414" s="577"/>
      <c r="N414" s="225" t="s">
        <v>984</v>
      </c>
      <c r="O414" s="1126"/>
      <c r="P414" s="536"/>
      <c r="Q414" s="1459"/>
      <c r="R414" s="1459"/>
      <c r="S414" s="537"/>
      <c r="T414" s="1454"/>
      <c r="U414" s="1454"/>
      <c r="V414" s="556"/>
      <c r="W414" s="1120"/>
      <c r="X414" s="534"/>
    </row>
    <row r="415" spans="1:24" ht="12.75" customHeight="1">
      <c r="B415" s="1448"/>
      <c r="C415" s="1348"/>
      <c r="D415" s="1458"/>
      <c r="E415" s="1452" t="s">
        <v>305</v>
      </c>
      <c r="F415" s="1453"/>
      <c r="G415" s="1160"/>
      <c r="H415" s="1122" t="s">
        <v>2355</v>
      </c>
      <c r="I415" s="1161">
        <v>0.22500000000000001</v>
      </c>
      <c r="J415" s="827" t="s">
        <v>2356</v>
      </c>
      <c r="K415" s="828">
        <f t="shared" si="17"/>
        <v>0</v>
      </c>
      <c r="L415" s="3" t="str">
        <f t="shared" si="18"/>
        <v>(ﾍ)</v>
      </c>
      <c r="M415" s="577"/>
      <c r="N415" s="225" t="s">
        <v>985</v>
      </c>
      <c r="O415" s="1126"/>
      <c r="P415" s="536"/>
      <c r="Q415" s="1120"/>
      <c r="R415" s="1120"/>
      <c r="S415" s="537"/>
      <c r="T415" s="1454"/>
      <c r="U415" s="1454"/>
      <c r="V415" s="538"/>
      <c r="W415" s="1123"/>
      <c r="X415" s="534"/>
    </row>
    <row r="416" spans="1:24" ht="12.75" customHeight="1">
      <c r="B416" s="1448"/>
      <c r="C416" s="1348"/>
      <c r="D416" s="1458"/>
      <c r="E416" s="1452" t="s">
        <v>303</v>
      </c>
      <c r="F416" s="1453"/>
      <c r="G416" s="1160"/>
      <c r="H416" s="1122" t="s">
        <v>2355</v>
      </c>
      <c r="I416" s="1161">
        <v>0.16900000000000001</v>
      </c>
      <c r="J416" s="827" t="s">
        <v>2356</v>
      </c>
      <c r="K416" s="828">
        <f t="shared" si="17"/>
        <v>0</v>
      </c>
      <c r="L416" s="3" t="str">
        <f t="shared" si="18"/>
        <v>(ﾎ)</v>
      </c>
      <c r="M416" s="577"/>
      <c r="N416" s="225" t="s">
        <v>986</v>
      </c>
      <c r="O416" s="1126"/>
      <c r="P416" s="536"/>
      <c r="Q416" s="1120"/>
      <c r="R416" s="1120"/>
      <c r="S416" s="537"/>
      <c r="T416" s="1454"/>
      <c r="U416" s="1454"/>
      <c r="V416" s="538"/>
      <c r="W416" s="1123"/>
      <c r="X416" s="534"/>
    </row>
    <row r="417" spans="2:24" ht="12.75" customHeight="1">
      <c r="B417" s="1455">
        <v>11</v>
      </c>
      <c r="C417" s="1457" t="s">
        <v>1452</v>
      </c>
      <c r="D417" s="1458" t="s">
        <v>312</v>
      </c>
      <c r="E417" s="1452" t="s">
        <v>307</v>
      </c>
      <c r="F417" s="1453"/>
      <c r="G417" s="1160"/>
      <c r="H417" s="1122" t="s">
        <v>2355</v>
      </c>
      <c r="I417" s="1161">
        <v>0.33400000000000002</v>
      </c>
      <c r="J417" s="827" t="s">
        <v>2356</v>
      </c>
      <c r="K417" s="828">
        <f t="shared" si="17"/>
        <v>0</v>
      </c>
      <c r="L417" s="3" t="str">
        <f t="shared" si="18"/>
        <v>(ﾏ)</v>
      </c>
      <c r="M417" s="557"/>
      <c r="N417" s="225" t="s">
        <v>987</v>
      </c>
      <c r="O417" s="1126"/>
      <c r="P417" s="536"/>
      <c r="Q417" s="1459"/>
      <c r="R417" s="1459"/>
      <c r="S417" s="537"/>
      <c r="T417" s="1454"/>
      <c r="U417" s="1454"/>
      <c r="V417" s="556"/>
      <c r="W417" s="1120"/>
      <c r="X417" s="534"/>
    </row>
    <row r="418" spans="2:24" ht="12.75" customHeight="1">
      <c r="B418" s="1455"/>
      <c r="C418" s="1348"/>
      <c r="D418" s="1458"/>
      <c r="E418" s="1452" t="s">
        <v>305</v>
      </c>
      <c r="F418" s="1453"/>
      <c r="G418" s="1160"/>
      <c r="H418" s="1122" t="s">
        <v>2355</v>
      </c>
      <c r="I418" s="1161">
        <v>0.251</v>
      </c>
      <c r="J418" s="827" t="s">
        <v>2356</v>
      </c>
      <c r="K418" s="828">
        <f t="shared" si="17"/>
        <v>0</v>
      </c>
      <c r="L418" s="3" t="str">
        <f t="shared" si="18"/>
        <v>(ﾐ)</v>
      </c>
      <c r="M418" s="557"/>
      <c r="N418" s="225" t="s">
        <v>988</v>
      </c>
      <c r="O418" s="1126"/>
      <c r="P418" s="536"/>
      <c r="Q418" s="1120"/>
      <c r="R418" s="1120"/>
      <c r="S418" s="537"/>
      <c r="T418" s="1454"/>
      <c r="U418" s="1454"/>
      <c r="V418" s="538"/>
      <c r="W418" s="1123"/>
      <c r="X418" s="534"/>
    </row>
    <row r="419" spans="2:24" ht="12.75" customHeight="1">
      <c r="B419" s="1455"/>
      <c r="C419" s="1348"/>
      <c r="D419" s="1458"/>
      <c r="E419" s="1452" t="s">
        <v>303</v>
      </c>
      <c r="F419" s="1453"/>
      <c r="G419" s="1160"/>
      <c r="H419" s="1122" t="s">
        <v>2355</v>
      </c>
      <c r="I419" s="1161">
        <v>0.188</v>
      </c>
      <c r="J419" s="827" t="s">
        <v>2356</v>
      </c>
      <c r="K419" s="828">
        <f t="shared" si="17"/>
        <v>0</v>
      </c>
      <c r="L419" s="3" t="str">
        <f t="shared" si="18"/>
        <v>(ﾑ)</v>
      </c>
      <c r="M419" s="557"/>
      <c r="N419" s="225" t="s">
        <v>989</v>
      </c>
      <c r="O419" s="1126"/>
      <c r="P419" s="536"/>
      <c r="Q419" s="1120"/>
      <c r="R419" s="1120"/>
      <c r="S419" s="537"/>
      <c r="T419" s="1454"/>
      <c r="U419" s="1454"/>
      <c r="V419" s="538"/>
      <c r="W419" s="1123"/>
      <c r="X419" s="534"/>
    </row>
    <row r="420" spans="2:24" ht="12.75" customHeight="1">
      <c r="B420" s="1456">
        <v>12</v>
      </c>
      <c r="C420" s="1457" t="s">
        <v>1418</v>
      </c>
      <c r="D420" s="1458" t="s">
        <v>312</v>
      </c>
      <c r="E420" s="1452" t="s">
        <v>307</v>
      </c>
      <c r="F420" s="1453"/>
      <c r="G420" s="1160"/>
      <c r="H420" s="1122" t="s">
        <v>2355</v>
      </c>
      <c r="I420" s="1161">
        <v>0.32200000000000001</v>
      </c>
      <c r="J420" s="827" t="s">
        <v>2356</v>
      </c>
      <c r="K420" s="828">
        <f t="shared" si="17"/>
        <v>0</v>
      </c>
      <c r="L420" s="3" t="str">
        <f t="shared" si="18"/>
        <v>(ﾒ)</v>
      </c>
      <c r="M420" s="557"/>
      <c r="N420" s="225" t="s">
        <v>990</v>
      </c>
      <c r="O420" s="1126"/>
      <c r="P420" s="536"/>
      <c r="Q420" s="1459"/>
      <c r="R420" s="1459"/>
      <c r="S420" s="537"/>
      <c r="T420" s="1454"/>
      <c r="U420" s="1454"/>
      <c r="V420" s="556"/>
      <c r="W420" s="1120"/>
      <c r="X420" s="534"/>
    </row>
    <row r="421" spans="2:24" ht="12.75" customHeight="1">
      <c r="B421" s="1448"/>
      <c r="C421" s="1348"/>
      <c r="D421" s="1458"/>
      <c r="E421" s="1452" t="s">
        <v>305</v>
      </c>
      <c r="F421" s="1453"/>
      <c r="G421" s="1160"/>
      <c r="H421" s="1122" t="s">
        <v>2355</v>
      </c>
      <c r="I421" s="1161">
        <v>0.24099999999999999</v>
      </c>
      <c r="J421" s="827" t="s">
        <v>2356</v>
      </c>
      <c r="K421" s="828">
        <f t="shared" si="17"/>
        <v>0</v>
      </c>
      <c r="L421" s="3" t="str">
        <f t="shared" si="18"/>
        <v>(ﾓ)</v>
      </c>
      <c r="M421" s="557"/>
      <c r="N421" s="225" t="s">
        <v>991</v>
      </c>
      <c r="O421" s="1126"/>
      <c r="P421" s="536"/>
      <c r="Q421" s="1120"/>
      <c r="R421" s="1120"/>
      <c r="S421" s="537"/>
      <c r="T421" s="1454"/>
      <c r="U421" s="1454"/>
      <c r="V421" s="538"/>
      <c r="W421" s="1123"/>
      <c r="X421" s="534"/>
    </row>
    <row r="422" spans="2:24" ht="12.75" customHeight="1">
      <c r="B422" s="1448"/>
      <c r="C422" s="1348"/>
      <c r="D422" s="1458"/>
      <c r="E422" s="1452" t="s">
        <v>303</v>
      </c>
      <c r="F422" s="1453"/>
      <c r="G422" s="1160"/>
      <c r="H422" s="1122" t="s">
        <v>2355</v>
      </c>
      <c r="I422" s="1161">
        <v>0.18099999999999999</v>
      </c>
      <c r="J422" s="827" t="s">
        <v>2356</v>
      </c>
      <c r="K422" s="828">
        <f t="shared" si="17"/>
        <v>0</v>
      </c>
      <c r="L422" s="3" t="str">
        <f t="shared" si="18"/>
        <v>(ﾔ)</v>
      </c>
      <c r="M422" s="557"/>
      <c r="N422" s="225" t="s">
        <v>992</v>
      </c>
      <c r="O422" s="1126"/>
      <c r="P422" s="536"/>
      <c r="Q422" s="1120"/>
      <c r="R422" s="1120"/>
      <c r="S422" s="537"/>
      <c r="T422" s="1454"/>
      <c r="U422" s="1454"/>
      <c r="V422" s="538"/>
      <c r="W422" s="1123"/>
      <c r="X422" s="534"/>
    </row>
    <row r="423" spans="2:24" ht="12.75" customHeight="1">
      <c r="B423" s="1455">
        <v>13</v>
      </c>
      <c r="C423" s="1457" t="s">
        <v>1453</v>
      </c>
      <c r="D423" s="1458" t="s">
        <v>312</v>
      </c>
      <c r="E423" s="1452" t="s">
        <v>307</v>
      </c>
      <c r="F423" s="1453"/>
      <c r="G423" s="1160"/>
      <c r="H423" s="1122" t="s">
        <v>2355</v>
      </c>
      <c r="I423" s="1161">
        <v>0.34799999999999998</v>
      </c>
      <c r="J423" s="827" t="s">
        <v>2356</v>
      </c>
      <c r="K423" s="828">
        <f t="shared" si="17"/>
        <v>0</v>
      </c>
      <c r="L423" s="3" t="str">
        <f t="shared" si="18"/>
        <v>(ﾕ)</v>
      </c>
      <c r="M423" s="557"/>
      <c r="N423" s="225" t="s">
        <v>993</v>
      </c>
      <c r="O423" s="225"/>
      <c r="P423" s="536"/>
      <c r="Q423" s="1459"/>
      <c r="R423" s="1459"/>
      <c r="S423" s="537"/>
      <c r="T423" s="1454"/>
      <c r="U423" s="1454"/>
      <c r="V423" s="556"/>
      <c r="W423" s="1120"/>
      <c r="X423" s="534"/>
    </row>
    <row r="424" spans="2:24" ht="12.75" customHeight="1">
      <c r="B424" s="1455"/>
      <c r="C424" s="1348"/>
      <c r="D424" s="1458"/>
      <c r="E424" s="1452" t="s">
        <v>305</v>
      </c>
      <c r="F424" s="1453"/>
      <c r="G424" s="1160"/>
      <c r="H424" s="1122" t="s">
        <v>2355</v>
      </c>
      <c r="I424" s="1161">
        <v>0.26100000000000001</v>
      </c>
      <c r="J424" s="827" t="s">
        <v>2356</v>
      </c>
      <c r="K424" s="828">
        <f t="shared" si="17"/>
        <v>0</v>
      </c>
      <c r="L424" s="3" t="str">
        <f t="shared" si="18"/>
        <v>(ﾖ)</v>
      </c>
      <c r="M424" s="557"/>
      <c r="N424" s="225" t="s">
        <v>994</v>
      </c>
      <c r="O424" s="225"/>
      <c r="P424" s="536"/>
      <c r="Q424" s="1120"/>
      <c r="R424" s="1120"/>
      <c r="S424" s="537"/>
      <c r="T424" s="1454"/>
      <c r="U424" s="1454"/>
      <c r="V424" s="538"/>
      <c r="W424" s="1123"/>
      <c r="X424" s="534"/>
    </row>
    <row r="425" spans="2:24" ht="12.75" customHeight="1">
      <c r="B425" s="1455"/>
      <c r="C425" s="1348"/>
      <c r="D425" s="1458"/>
      <c r="E425" s="1452" t="s">
        <v>303</v>
      </c>
      <c r="F425" s="1453"/>
      <c r="G425" s="1160"/>
      <c r="H425" s="1122" t="s">
        <v>2355</v>
      </c>
      <c r="I425" s="1161">
        <v>0.19600000000000001</v>
      </c>
      <c r="J425" s="827" t="s">
        <v>2356</v>
      </c>
      <c r="K425" s="828">
        <f t="shared" si="17"/>
        <v>0</v>
      </c>
      <c r="L425" s="3" t="str">
        <f t="shared" si="18"/>
        <v>(ﾗ)</v>
      </c>
      <c r="M425" s="557"/>
      <c r="N425" s="225" t="s">
        <v>995</v>
      </c>
      <c r="O425" s="225"/>
      <c r="P425" s="536"/>
      <c r="Q425" s="1120"/>
      <c r="R425" s="1120"/>
      <c r="S425" s="537"/>
      <c r="T425" s="1454"/>
      <c r="U425" s="1454"/>
      <c r="V425" s="538"/>
      <c r="W425" s="1123"/>
      <c r="X425" s="534"/>
    </row>
    <row r="426" spans="2:24" ht="12.75" customHeight="1">
      <c r="B426" s="1456">
        <v>14</v>
      </c>
      <c r="C426" s="1457" t="s">
        <v>1420</v>
      </c>
      <c r="D426" s="1458" t="s">
        <v>312</v>
      </c>
      <c r="E426" s="1452" t="s">
        <v>307</v>
      </c>
      <c r="F426" s="1453"/>
      <c r="G426" s="1160"/>
      <c r="H426" s="1122" t="s">
        <v>2355</v>
      </c>
      <c r="I426" s="1161">
        <v>0.33700000000000002</v>
      </c>
      <c r="J426" s="827" t="s">
        <v>2356</v>
      </c>
      <c r="K426" s="828">
        <f t="shared" si="17"/>
        <v>0</v>
      </c>
      <c r="L426" s="3" t="str">
        <f t="shared" si="18"/>
        <v>(ﾘ)</v>
      </c>
      <c r="M426" s="557"/>
      <c r="N426" s="225" t="s">
        <v>996</v>
      </c>
      <c r="O426" s="225"/>
      <c r="P426" s="536"/>
      <c r="Q426" s="1459"/>
      <c r="R426" s="1459"/>
      <c r="S426" s="537"/>
      <c r="T426" s="1454"/>
      <c r="U426" s="1454"/>
      <c r="V426" s="556"/>
      <c r="W426" s="1120"/>
      <c r="X426" s="534"/>
    </row>
    <row r="427" spans="2:24" ht="12.75" customHeight="1">
      <c r="B427" s="1448"/>
      <c r="C427" s="1348"/>
      <c r="D427" s="1458"/>
      <c r="E427" s="1452" t="s">
        <v>305</v>
      </c>
      <c r="F427" s="1453"/>
      <c r="G427" s="1160"/>
      <c r="H427" s="1122" t="s">
        <v>2355</v>
      </c>
      <c r="I427" s="1161">
        <v>0.253</v>
      </c>
      <c r="J427" s="827" t="s">
        <v>2356</v>
      </c>
      <c r="K427" s="828">
        <f t="shared" si="17"/>
        <v>0</v>
      </c>
      <c r="L427" s="3" t="str">
        <f t="shared" si="18"/>
        <v>(ﾙ)</v>
      </c>
      <c r="M427" s="557"/>
      <c r="N427" s="225" t="s">
        <v>997</v>
      </c>
      <c r="O427" s="225"/>
      <c r="P427" s="536"/>
      <c r="Q427" s="1120"/>
      <c r="R427" s="1120"/>
      <c r="S427" s="537"/>
      <c r="T427" s="1454"/>
      <c r="U427" s="1454"/>
      <c r="V427" s="538"/>
      <c r="W427" s="1123"/>
      <c r="X427" s="534"/>
    </row>
    <row r="428" spans="2:24" ht="12.75" customHeight="1">
      <c r="B428" s="1448"/>
      <c r="C428" s="1348"/>
      <c r="D428" s="1458"/>
      <c r="E428" s="1452" t="s">
        <v>303</v>
      </c>
      <c r="F428" s="1453"/>
      <c r="G428" s="1160"/>
      <c r="H428" s="1122" t="s">
        <v>2355</v>
      </c>
      <c r="I428" s="1161">
        <v>0.19</v>
      </c>
      <c r="J428" s="827" t="s">
        <v>2356</v>
      </c>
      <c r="K428" s="828">
        <f t="shared" si="17"/>
        <v>0</v>
      </c>
      <c r="L428" s="3" t="str">
        <f t="shared" si="18"/>
        <v>(ﾚ)</v>
      </c>
      <c r="M428" s="557"/>
      <c r="N428" s="225" t="s">
        <v>998</v>
      </c>
      <c r="O428" s="225"/>
      <c r="P428" s="536"/>
      <c r="Q428" s="1120"/>
      <c r="R428" s="1120"/>
      <c r="S428" s="537"/>
      <c r="T428" s="1454"/>
      <c r="U428" s="1454"/>
      <c r="V428" s="538"/>
      <c r="W428" s="1123"/>
      <c r="X428" s="534"/>
    </row>
    <row r="429" spans="2:24" ht="12.75" customHeight="1">
      <c r="B429" s="1455">
        <v>15</v>
      </c>
      <c r="C429" s="1457" t="s">
        <v>1454</v>
      </c>
      <c r="D429" s="1458" t="s">
        <v>312</v>
      </c>
      <c r="E429" s="1452" t="s">
        <v>307</v>
      </c>
      <c r="F429" s="1453"/>
      <c r="G429" s="1160"/>
      <c r="H429" s="1122" t="s">
        <v>2355</v>
      </c>
      <c r="I429" s="1161">
        <v>0.36199999999999999</v>
      </c>
      <c r="J429" s="827" t="s">
        <v>2356</v>
      </c>
      <c r="K429" s="828">
        <f t="shared" si="17"/>
        <v>0</v>
      </c>
      <c r="L429" s="3" t="str">
        <f t="shared" si="18"/>
        <v>(ﾛ)</v>
      </c>
      <c r="M429" s="557"/>
      <c r="N429" s="225" t="s">
        <v>999</v>
      </c>
      <c r="O429" s="225"/>
      <c r="P429" s="536"/>
      <c r="Q429" s="1459"/>
      <c r="R429" s="1459"/>
      <c r="S429" s="537"/>
      <c r="T429" s="1454"/>
      <c r="U429" s="1454"/>
      <c r="V429" s="556"/>
      <c r="W429" s="1120"/>
      <c r="X429" s="534"/>
    </row>
    <row r="430" spans="2:24" ht="12.75" customHeight="1">
      <c r="B430" s="1455"/>
      <c r="C430" s="1348"/>
      <c r="D430" s="1458"/>
      <c r="E430" s="1452" t="s">
        <v>305</v>
      </c>
      <c r="F430" s="1453"/>
      <c r="G430" s="1160"/>
      <c r="H430" s="1122" t="s">
        <v>2355</v>
      </c>
      <c r="I430" s="1161">
        <v>0.27100000000000002</v>
      </c>
      <c r="J430" s="827" t="s">
        <v>2356</v>
      </c>
      <c r="K430" s="828">
        <f t="shared" si="17"/>
        <v>0</v>
      </c>
      <c r="L430" s="3" t="str">
        <f t="shared" si="18"/>
        <v>(ﾜ)</v>
      </c>
      <c r="M430" s="557"/>
      <c r="N430" s="225" t="s">
        <v>1000</v>
      </c>
      <c r="O430" s="225"/>
      <c r="P430" s="536"/>
      <c r="Q430" s="1120"/>
      <c r="R430" s="1120"/>
      <c r="S430" s="537"/>
      <c r="T430" s="1454"/>
      <c r="U430" s="1454"/>
      <c r="V430" s="538"/>
      <c r="W430" s="1123"/>
      <c r="X430" s="534"/>
    </row>
    <row r="431" spans="2:24" ht="12.75" customHeight="1">
      <c r="B431" s="1455"/>
      <c r="C431" s="1348"/>
      <c r="D431" s="1458"/>
      <c r="E431" s="1452" t="s">
        <v>303</v>
      </c>
      <c r="F431" s="1453"/>
      <c r="G431" s="1160"/>
      <c r="H431" s="1122" t="s">
        <v>2355</v>
      </c>
      <c r="I431" s="1161">
        <v>0.20300000000000001</v>
      </c>
      <c r="J431" s="827" t="s">
        <v>2356</v>
      </c>
      <c r="K431" s="828">
        <f t="shared" si="17"/>
        <v>0</v>
      </c>
      <c r="L431" s="3" t="str">
        <f t="shared" si="18"/>
        <v>(ｦ)</v>
      </c>
      <c r="M431" s="557"/>
      <c r="N431" s="225" t="s">
        <v>1001</v>
      </c>
      <c r="O431" s="225"/>
      <c r="P431" s="536"/>
      <c r="Q431" s="1120"/>
      <c r="R431" s="1120"/>
      <c r="S431" s="537"/>
      <c r="T431" s="1454"/>
      <c r="U431" s="1454"/>
      <c r="V431" s="538"/>
      <c r="W431" s="1123"/>
      <c r="X431" s="534"/>
    </row>
    <row r="432" spans="2:24" ht="12.75" customHeight="1">
      <c r="B432" s="1456">
        <v>16</v>
      </c>
      <c r="C432" s="1457" t="s">
        <v>1422</v>
      </c>
      <c r="D432" s="1458" t="s">
        <v>312</v>
      </c>
      <c r="E432" s="1452" t="s">
        <v>307</v>
      </c>
      <c r="F432" s="1453"/>
      <c r="G432" s="1160"/>
      <c r="H432" s="1122" t="s">
        <v>2355</v>
      </c>
      <c r="I432" s="1161">
        <v>0.35299999999999998</v>
      </c>
      <c r="J432" s="827" t="s">
        <v>2356</v>
      </c>
      <c r="K432" s="828">
        <f t="shared" si="17"/>
        <v>0</v>
      </c>
      <c r="L432" s="3" t="str">
        <f t="shared" si="18"/>
        <v>(ﾝ)</v>
      </c>
      <c r="M432" s="557"/>
      <c r="N432" s="225" t="s">
        <v>1002</v>
      </c>
      <c r="O432" s="225"/>
      <c r="P432" s="536"/>
      <c r="Q432" s="1459"/>
      <c r="R432" s="1459"/>
      <c r="S432" s="537"/>
      <c r="T432" s="1454"/>
      <c r="U432" s="1454"/>
      <c r="V432" s="556"/>
      <c r="W432" s="1120"/>
      <c r="X432" s="534"/>
    </row>
    <row r="433" spans="2:24" ht="12.75" customHeight="1">
      <c r="B433" s="1448"/>
      <c r="C433" s="1348"/>
      <c r="D433" s="1458"/>
      <c r="E433" s="1452" t="s">
        <v>305</v>
      </c>
      <c r="F433" s="1453"/>
      <c r="G433" s="1160"/>
      <c r="H433" s="1122" t="s">
        <v>2355</v>
      </c>
      <c r="I433" s="1161">
        <v>0.26500000000000001</v>
      </c>
      <c r="J433" s="827" t="s">
        <v>2356</v>
      </c>
      <c r="K433" s="828">
        <f t="shared" si="17"/>
        <v>0</v>
      </c>
      <c r="L433" s="3" t="str">
        <f t="shared" si="18"/>
        <v>(ｱｱ)</v>
      </c>
      <c r="M433" s="557"/>
      <c r="N433" s="225" t="s">
        <v>1391</v>
      </c>
      <c r="O433" s="225" t="s">
        <v>1003</v>
      </c>
      <c r="P433" s="536"/>
      <c r="Q433" s="1120"/>
      <c r="R433" s="1120"/>
      <c r="S433" s="537"/>
      <c r="T433" s="1454"/>
      <c r="U433" s="1454"/>
      <c r="V433" s="538"/>
      <c r="W433" s="1123"/>
      <c r="X433" s="534"/>
    </row>
    <row r="434" spans="2:24" ht="12.75" customHeight="1">
      <c r="B434" s="1448"/>
      <c r="C434" s="1348"/>
      <c r="D434" s="1458"/>
      <c r="E434" s="1452" t="s">
        <v>303</v>
      </c>
      <c r="F434" s="1453"/>
      <c r="G434" s="1160"/>
      <c r="H434" s="1122" t="s">
        <v>120</v>
      </c>
      <c r="I434" s="1161">
        <v>0.19900000000000001</v>
      </c>
      <c r="J434" s="827" t="s">
        <v>122</v>
      </c>
      <c r="K434" s="828">
        <f t="shared" si="17"/>
        <v>0</v>
      </c>
      <c r="L434" s="3" t="str">
        <f t="shared" si="18"/>
        <v>(ｱｲ)</v>
      </c>
      <c r="M434" s="557"/>
      <c r="N434" s="225" t="s">
        <v>2489</v>
      </c>
      <c r="O434" s="225" t="s">
        <v>1004</v>
      </c>
      <c r="P434" s="536"/>
      <c r="Q434" s="1120"/>
      <c r="R434" s="1120"/>
      <c r="S434" s="537"/>
      <c r="T434" s="1454"/>
      <c r="U434" s="1454"/>
      <c r="V434" s="538"/>
      <c r="W434" s="1123"/>
      <c r="X434" s="534"/>
    </row>
    <row r="435" spans="2:24" ht="12.75" customHeight="1">
      <c r="B435" s="1455">
        <v>17</v>
      </c>
      <c r="C435" s="1457" t="s">
        <v>1455</v>
      </c>
      <c r="D435" s="1458" t="s">
        <v>312</v>
      </c>
      <c r="E435" s="1452" t="s">
        <v>307</v>
      </c>
      <c r="F435" s="1453"/>
      <c r="G435" s="1160"/>
      <c r="H435" s="1122" t="s">
        <v>2490</v>
      </c>
      <c r="I435" s="1161">
        <v>0.375</v>
      </c>
      <c r="J435" s="827" t="s">
        <v>2491</v>
      </c>
      <c r="K435" s="828">
        <f t="shared" si="17"/>
        <v>0</v>
      </c>
      <c r="L435" s="3" t="str">
        <f t="shared" si="18"/>
        <v>(ｱｳ)</v>
      </c>
      <c r="M435" s="557"/>
      <c r="N435" s="225" t="s">
        <v>1391</v>
      </c>
      <c r="O435" s="225" t="s">
        <v>1005</v>
      </c>
      <c r="P435" s="536"/>
      <c r="Q435" s="1459"/>
      <c r="R435" s="1459"/>
      <c r="S435" s="537"/>
      <c r="T435" s="1454"/>
      <c r="U435" s="1454"/>
      <c r="V435" s="556"/>
      <c r="W435" s="1120"/>
      <c r="X435" s="534"/>
    </row>
    <row r="436" spans="2:24" ht="12.75" customHeight="1">
      <c r="B436" s="1455"/>
      <c r="C436" s="1348"/>
      <c r="D436" s="1458"/>
      <c r="E436" s="1452" t="s">
        <v>305</v>
      </c>
      <c r="F436" s="1453"/>
      <c r="G436" s="1160"/>
      <c r="H436" s="1122" t="s">
        <v>120</v>
      </c>
      <c r="I436" s="1161">
        <v>0.28100000000000003</v>
      </c>
      <c r="J436" s="827" t="s">
        <v>122</v>
      </c>
      <c r="K436" s="828">
        <f t="shared" si="17"/>
        <v>0</v>
      </c>
      <c r="L436" s="3" t="str">
        <f t="shared" si="18"/>
        <v>(ｱｴ)</v>
      </c>
      <c r="M436" s="557"/>
      <c r="N436" s="225" t="s">
        <v>2492</v>
      </c>
      <c r="O436" s="225" t="s">
        <v>1006</v>
      </c>
      <c r="P436" s="536"/>
      <c r="Q436" s="1120"/>
      <c r="R436" s="1120"/>
      <c r="S436" s="537"/>
      <c r="T436" s="1454"/>
      <c r="U436" s="1454"/>
      <c r="V436" s="538"/>
      <c r="W436" s="1123"/>
      <c r="X436" s="534"/>
    </row>
    <row r="437" spans="2:24" ht="12.75" customHeight="1">
      <c r="B437" s="1455"/>
      <c r="C437" s="1348"/>
      <c r="D437" s="1458"/>
      <c r="E437" s="1452" t="s">
        <v>303</v>
      </c>
      <c r="F437" s="1453"/>
      <c r="G437" s="1160"/>
      <c r="H437" s="1122" t="s">
        <v>2448</v>
      </c>
      <c r="I437" s="1161">
        <v>0.21099999999999999</v>
      </c>
      <c r="J437" s="827" t="s">
        <v>2449</v>
      </c>
      <c r="K437" s="828">
        <f t="shared" si="17"/>
        <v>0</v>
      </c>
      <c r="L437" s="3" t="str">
        <f t="shared" si="18"/>
        <v>(ｱｵ)</v>
      </c>
      <c r="M437" s="557"/>
      <c r="N437" s="225" t="s">
        <v>1391</v>
      </c>
      <c r="O437" s="225" t="s">
        <v>1007</v>
      </c>
      <c r="P437" s="536"/>
      <c r="Q437" s="1120"/>
      <c r="R437" s="1120"/>
      <c r="S437" s="537"/>
      <c r="T437" s="1454"/>
      <c r="U437" s="1454"/>
      <c r="V437" s="538"/>
      <c r="W437" s="1123"/>
      <c r="X437" s="534"/>
    </row>
    <row r="438" spans="2:24" ht="12.75" customHeight="1">
      <c r="B438" s="1456">
        <v>18</v>
      </c>
      <c r="C438" s="1457" t="s">
        <v>1424</v>
      </c>
      <c r="D438" s="1458" t="s">
        <v>312</v>
      </c>
      <c r="E438" s="1452" t="s">
        <v>307</v>
      </c>
      <c r="F438" s="1453"/>
      <c r="G438" s="1160"/>
      <c r="H438" s="1122" t="s">
        <v>120</v>
      </c>
      <c r="I438" s="1161">
        <v>0.36799999999999999</v>
      </c>
      <c r="J438" s="827" t="s">
        <v>122</v>
      </c>
      <c r="K438" s="828">
        <f t="shared" si="17"/>
        <v>0</v>
      </c>
      <c r="L438" s="3" t="str">
        <f t="shared" si="18"/>
        <v>(ｱｶ)</v>
      </c>
      <c r="M438" s="557"/>
      <c r="N438" s="225" t="s">
        <v>2493</v>
      </c>
      <c r="O438" s="225" t="s">
        <v>1008</v>
      </c>
      <c r="P438" s="536"/>
      <c r="Q438" s="1459"/>
      <c r="R438" s="1459"/>
      <c r="S438" s="537"/>
      <c r="T438" s="1454"/>
      <c r="U438" s="1454"/>
      <c r="V438" s="556"/>
      <c r="W438" s="1120"/>
      <c r="X438" s="534"/>
    </row>
    <row r="439" spans="2:24" ht="12.75" customHeight="1">
      <c r="B439" s="1448"/>
      <c r="C439" s="1348"/>
      <c r="D439" s="1458"/>
      <c r="E439" s="1452" t="s">
        <v>305</v>
      </c>
      <c r="F439" s="1453"/>
      <c r="G439" s="1160"/>
      <c r="H439" s="1122" t="s">
        <v>2494</v>
      </c>
      <c r="I439" s="1161">
        <v>0.27600000000000002</v>
      </c>
      <c r="J439" s="827" t="s">
        <v>2495</v>
      </c>
      <c r="K439" s="828">
        <f t="shared" si="17"/>
        <v>0</v>
      </c>
      <c r="L439" s="3" t="str">
        <f t="shared" si="18"/>
        <v>(ｱｷ)</v>
      </c>
      <c r="M439" s="557"/>
      <c r="N439" s="225" t="s">
        <v>1391</v>
      </c>
      <c r="O439" s="225" t="s">
        <v>1009</v>
      </c>
      <c r="P439" s="536"/>
      <c r="Q439" s="1120"/>
      <c r="R439" s="1120"/>
      <c r="S439" s="537"/>
      <c r="T439" s="1454"/>
      <c r="U439" s="1454"/>
      <c r="V439" s="538"/>
      <c r="W439" s="1123"/>
      <c r="X439" s="534"/>
    </row>
    <row r="440" spans="2:24" ht="12.75" customHeight="1">
      <c r="B440" s="1448"/>
      <c r="C440" s="1348"/>
      <c r="D440" s="1458"/>
      <c r="E440" s="1452" t="s">
        <v>303</v>
      </c>
      <c r="F440" s="1453"/>
      <c r="G440" s="1160"/>
      <c r="H440" s="1122" t="s">
        <v>120</v>
      </c>
      <c r="I440" s="1161">
        <v>0.20699999999999999</v>
      </c>
      <c r="J440" s="827" t="s">
        <v>122</v>
      </c>
      <c r="K440" s="828">
        <f t="shared" si="17"/>
        <v>0</v>
      </c>
      <c r="L440" s="3" t="str">
        <f t="shared" si="18"/>
        <v>(ｱｸ)</v>
      </c>
      <c r="M440" s="557"/>
      <c r="N440" s="225" t="s">
        <v>2496</v>
      </c>
      <c r="O440" s="225" t="s">
        <v>1010</v>
      </c>
      <c r="P440" s="536"/>
      <c r="Q440" s="1120"/>
      <c r="R440" s="1120"/>
      <c r="S440" s="537"/>
      <c r="T440" s="1454"/>
      <c r="U440" s="1454"/>
      <c r="V440" s="538"/>
      <c r="W440" s="1123"/>
      <c r="X440" s="534"/>
    </row>
    <row r="441" spans="2:24" ht="31.5" customHeight="1">
      <c r="B441" s="841">
        <v>19</v>
      </c>
      <c r="C441" s="1166" t="s">
        <v>1456</v>
      </c>
      <c r="D441" s="1122" t="s">
        <v>1229</v>
      </c>
      <c r="E441" s="1452" t="s">
        <v>303</v>
      </c>
      <c r="F441" s="1453"/>
      <c r="G441" s="1160"/>
      <c r="H441" s="1122" t="s">
        <v>2455</v>
      </c>
      <c r="I441" s="1161">
        <v>0.219</v>
      </c>
      <c r="J441" s="827" t="s">
        <v>2456</v>
      </c>
      <c r="K441" s="828">
        <f t="shared" si="17"/>
        <v>0</v>
      </c>
      <c r="L441" s="3" t="str">
        <f t="shared" si="18"/>
        <v>(ｱｹ)</v>
      </c>
      <c r="M441" s="557"/>
      <c r="N441" s="225" t="s">
        <v>1391</v>
      </c>
      <c r="O441" s="225" t="s">
        <v>1011</v>
      </c>
      <c r="P441" s="536"/>
      <c r="Q441" s="1120"/>
      <c r="R441" s="1120"/>
      <c r="S441" s="537"/>
      <c r="T441" s="1454"/>
      <c r="U441" s="1454"/>
      <c r="V441" s="538"/>
      <c r="W441" s="1123"/>
      <c r="X441" s="534"/>
    </row>
    <row r="442" spans="2:24" ht="31.5" customHeight="1">
      <c r="B442" s="1121">
        <v>20</v>
      </c>
      <c r="C442" s="1166" t="s">
        <v>1457</v>
      </c>
      <c r="D442" s="1122" t="s">
        <v>312</v>
      </c>
      <c r="E442" s="1452" t="s">
        <v>303</v>
      </c>
      <c r="F442" s="1453"/>
      <c r="G442" s="1160"/>
      <c r="H442" s="1122" t="s">
        <v>120</v>
      </c>
      <c r="I442" s="1161">
        <v>0.217</v>
      </c>
      <c r="J442" s="827" t="s">
        <v>122</v>
      </c>
      <c r="K442" s="828">
        <f t="shared" si="17"/>
        <v>0</v>
      </c>
      <c r="L442" s="3" t="str">
        <f t="shared" si="18"/>
        <v>(ｱｻ)</v>
      </c>
      <c r="M442" s="557"/>
      <c r="N442" s="225" t="s">
        <v>1391</v>
      </c>
      <c r="O442" s="225" t="s">
        <v>1013</v>
      </c>
      <c r="P442" s="536"/>
      <c r="Q442" s="1120"/>
      <c r="R442" s="1120"/>
      <c r="S442" s="537"/>
      <c r="T442" s="1454"/>
      <c r="U442" s="1454"/>
      <c r="V442" s="538"/>
      <c r="W442" s="1123"/>
      <c r="X442" s="534"/>
    </row>
    <row r="443" spans="2:24" ht="14.25" customHeight="1">
      <c r="B443" s="1455">
        <v>21</v>
      </c>
      <c r="C443" s="1450" t="s">
        <v>1458</v>
      </c>
      <c r="D443" s="1122" t="s">
        <v>1229</v>
      </c>
      <c r="E443" s="1452" t="s">
        <v>303</v>
      </c>
      <c r="F443" s="1453"/>
      <c r="G443" s="1160"/>
      <c r="H443" s="1122" t="s">
        <v>120</v>
      </c>
      <c r="I443" s="1161">
        <v>0.222</v>
      </c>
      <c r="J443" s="827" t="s">
        <v>122</v>
      </c>
      <c r="K443" s="828">
        <f t="shared" si="17"/>
        <v>0</v>
      </c>
      <c r="L443" s="3" t="str">
        <f t="shared" si="18"/>
        <v>(ｱｽ)</v>
      </c>
      <c r="M443" s="557"/>
      <c r="N443" s="225" t="s">
        <v>1391</v>
      </c>
      <c r="O443" s="225" t="s">
        <v>1015</v>
      </c>
      <c r="P443" s="536"/>
      <c r="Q443" s="1120"/>
      <c r="R443" s="1120"/>
      <c r="S443" s="537"/>
      <c r="T443" s="1454"/>
      <c r="U443" s="1454"/>
      <c r="V443" s="538"/>
      <c r="W443" s="1123"/>
      <c r="X443" s="534"/>
    </row>
    <row r="444" spans="2:24" ht="14.25" customHeight="1">
      <c r="B444" s="1455"/>
      <c r="C444" s="1451"/>
      <c r="D444" s="1122" t="s">
        <v>1230</v>
      </c>
      <c r="E444" s="1452" t="s">
        <v>303</v>
      </c>
      <c r="F444" s="1453"/>
      <c r="G444" s="1160"/>
      <c r="H444" s="1122" t="s">
        <v>120</v>
      </c>
      <c r="I444" s="1161">
        <v>5.6000000000000001E-2</v>
      </c>
      <c r="J444" s="827" t="s">
        <v>122</v>
      </c>
      <c r="K444" s="828">
        <f t="shared" si="17"/>
        <v>0</v>
      </c>
      <c r="L444" s="3" t="str">
        <f t="shared" si="18"/>
        <v>(ｱｾ)</v>
      </c>
      <c r="M444" s="557"/>
      <c r="N444" s="225" t="s">
        <v>2497</v>
      </c>
      <c r="O444" s="225" t="s">
        <v>1016</v>
      </c>
      <c r="P444" s="536"/>
      <c r="Q444" s="1120"/>
      <c r="R444" s="1120"/>
      <c r="S444" s="537"/>
      <c r="T444" s="1120"/>
      <c r="U444" s="1120"/>
      <c r="V444" s="538"/>
      <c r="W444" s="1123"/>
      <c r="X444" s="534"/>
    </row>
    <row r="445" spans="2:24" ht="14.25" customHeight="1">
      <c r="B445" s="1448">
        <v>22</v>
      </c>
      <c r="C445" s="1450" t="s">
        <v>1459</v>
      </c>
      <c r="D445" s="1122" t="s">
        <v>312</v>
      </c>
      <c r="E445" s="1452" t="s">
        <v>303</v>
      </c>
      <c r="F445" s="1453"/>
      <c r="G445" s="1160"/>
      <c r="H445" s="1122" t="s">
        <v>2423</v>
      </c>
      <c r="I445" s="1161">
        <v>0.221</v>
      </c>
      <c r="J445" s="827" t="s">
        <v>2424</v>
      </c>
      <c r="K445" s="828">
        <f t="shared" si="17"/>
        <v>0</v>
      </c>
      <c r="L445" s="3" t="str">
        <f t="shared" si="18"/>
        <v>(ｱｿ)</v>
      </c>
      <c r="M445" s="557"/>
      <c r="N445" s="225" t="s">
        <v>1391</v>
      </c>
      <c r="O445" s="225" t="s">
        <v>1017</v>
      </c>
      <c r="P445" s="536"/>
      <c r="Q445" s="1120"/>
      <c r="R445" s="1120"/>
      <c r="S445" s="537"/>
      <c r="T445" s="1454"/>
      <c r="U445" s="1454"/>
      <c r="V445" s="538"/>
      <c r="W445" s="1123"/>
      <c r="X445" s="534"/>
    </row>
    <row r="446" spans="2:24" ht="14.25" customHeight="1">
      <c r="B446" s="1449"/>
      <c r="C446" s="1451"/>
      <c r="D446" s="1122" t="s">
        <v>308</v>
      </c>
      <c r="E446" s="1452" t="s">
        <v>303</v>
      </c>
      <c r="F446" s="1453"/>
      <c r="G446" s="1160"/>
      <c r="H446" s="1122" t="s">
        <v>120</v>
      </c>
      <c r="I446" s="1161">
        <v>5.6000000000000001E-2</v>
      </c>
      <c r="J446" s="1122" t="s">
        <v>122</v>
      </c>
      <c r="K446" s="698">
        <f t="shared" si="17"/>
        <v>0</v>
      </c>
      <c r="L446" s="3" t="str">
        <f t="shared" si="18"/>
        <v>(ｱﾀ)</v>
      </c>
      <c r="M446" s="557"/>
      <c r="N446" s="225" t="s">
        <v>2498</v>
      </c>
      <c r="O446" s="225" t="s">
        <v>1018</v>
      </c>
      <c r="P446" s="536"/>
      <c r="Q446" s="1120"/>
      <c r="R446" s="1120"/>
      <c r="S446" s="537"/>
      <c r="T446" s="1120"/>
      <c r="U446" s="1120"/>
      <c r="V446" s="538"/>
      <c r="W446" s="1123"/>
      <c r="X446" s="534"/>
    </row>
    <row r="447" spans="2:24" ht="14.25" customHeight="1">
      <c r="B447" s="1455">
        <v>23</v>
      </c>
      <c r="C447" s="1450" t="s">
        <v>1460</v>
      </c>
      <c r="D447" s="1122" t="s">
        <v>1229</v>
      </c>
      <c r="E447" s="1452" t="s">
        <v>303</v>
      </c>
      <c r="F447" s="1453"/>
      <c r="G447" s="1160"/>
      <c r="H447" s="1122" t="s">
        <v>2499</v>
      </c>
      <c r="I447" s="1161">
        <v>0.22500000000000001</v>
      </c>
      <c r="J447" s="827" t="s">
        <v>2500</v>
      </c>
      <c r="K447" s="828">
        <f t="shared" si="17"/>
        <v>0</v>
      </c>
      <c r="L447" s="3" t="str">
        <f t="shared" si="18"/>
        <v>(ｱﾁ)</v>
      </c>
      <c r="M447" s="557"/>
      <c r="N447" s="225" t="s">
        <v>1391</v>
      </c>
      <c r="O447" s="225" t="s">
        <v>1019</v>
      </c>
      <c r="P447" s="536"/>
      <c r="Q447" s="1120"/>
      <c r="R447" s="1120"/>
      <c r="S447" s="537"/>
      <c r="T447" s="1454"/>
      <c r="U447" s="1454"/>
      <c r="V447" s="538"/>
      <c r="W447" s="1123"/>
      <c r="X447" s="534"/>
    </row>
    <row r="448" spans="2:24" ht="14.25" customHeight="1">
      <c r="B448" s="1455"/>
      <c r="C448" s="1451"/>
      <c r="D448" s="1122" t="s">
        <v>1230</v>
      </c>
      <c r="E448" s="1452" t="s">
        <v>303</v>
      </c>
      <c r="F448" s="1453"/>
      <c r="G448" s="1160"/>
      <c r="H448" s="1122" t="s">
        <v>120</v>
      </c>
      <c r="I448" s="1161">
        <v>0.17499999999999999</v>
      </c>
      <c r="J448" s="827" t="s">
        <v>122</v>
      </c>
      <c r="K448" s="828">
        <f t="shared" si="17"/>
        <v>0</v>
      </c>
      <c r="L448" s="3" t="str">
        <f t="shared" si="18"/>
        <v>(ｱﾂ)</v>
      </c>
      <c r="M448" s="557"/>
      <c r="N448" s="225" t="s">
        <v>2492</v>
      </c>
      <c r="O448" s="225" t="s">
        <v>1020</v>
      </c>
      <c r="P448" s="536"/>
      <c r="Q448" s="1120"/>
      <c r="R448" s="1120"/>
      <c r="S448" s="537"/>
      <c r="T448" s="1120"/>
      <c r="U448" s="1120"/>
      <c r="V448" s="538"/>
      <c r="W448" s="1123"/>
      <c r="X448" s="534"/>
    </row>
    <row r="449" spans="2:24" ht="14.25" customHeight="1">
      <c r="B449" s="1448">
        <v>24</v>
      </c>
      <c r="C449" s="1450" t="s">
        <v>1461</v>
      </c>
      <c r="D449" s="1122" t="s">
        <v>312</v>
      </c>
      <c r="E449" s="1452" t="s">
        <v>303</v>
      </c>
      <c r="F449" s="1453"/>
      <c r="G449" s="1160"/>
      <c r="H449" s="1122" t="s">
        <v>2448</v>
      </c>
      <c r="I449" s="1161">
        <v>0.22500000000000001</v>
      </c>
      <c r="J449" s="827" t="s">
        <v>2449</v>
      </c>
      <c r="K449" s="828">
        <f t="shared" si="17"/>
        <v>0</v>
      </c>
      <c r="L449" s="3" t="str">
        <f t="shared" si="18"/>
        <v>(ｱﾃ)</v>
      </c>
      <c r="M449" s="557"/>
      <c r="N449" s="225" t="s">
        <v>1391</v>
      </c>
      <c r="O449" s="225" t="s">
        <v>1021</v>
      </c>
      <c r="P449" s="536"/>
      <c r="Q449" s="1120"/>
      <c r="R449" s="1120"/>
      <c r="S449" s="537"/>
      <c r="T449" s="1454"/>
      <c r="U449" s="1454"/>
      <c r="V449" s="538"/>
      <c r="W449" s="1123"/>
      <c r="X449" s="534"/>
    </row>
    <row r="450" spans="2:24" ht="14.25" customHeight="1">
      <c r="B450" s="1449"/>
      <c r="C450" s="1451"/>
      <c r="D450" s="1122" t="s">
        <v>308</v>
      </c>
      <c r="E450" s="1452" t="s">
        <v>303</v>
      </c>
      <c r="F450" s="1453"/>
      <c r="G450" s="1160"/>
      <c r="H450" s="1122" t="s">
        <v>120</v>
      </c>
      <c r="I450" s="1161">
        <v>0.17499999999999999</v>
      </c>
      <c r="J450" s="1122" t="s">
        <v>122</v>
      </c>
      <c r="K450" s="698">
        <f t="shared" si="17"/>
        <v>0</v>
      </c>
      <c r="L450" s="3" t="str">
        <f t="shared" si="18"/>
        <v>(ｱﾄ)</v>
      </c>
      <c r="M450" s="557"/>
      <c r="N450" s="225" t="s">
        <v>2501</v>
      </c>
      <c r="O450" s="225" t="s">
        <v>1022</v>
      </c>
      <c r="P450" s="536"/>
      <c r="Q450" s="1120"/>
      <c r="R450" s="1120"/>
      <c r="S450" s="537"/>
      <c r="T450" s="1120"/>
      <c r="U450" s="1120"/>
      <c r="V450" s="538"/>
      <c r="W450" s="1123"/>
      <c r="X450" s="534"/>
    </row>
    <row r="451" spans="2:24" ht="14.25" customHeight="1">
      <c r="B451" s="1455">
        <v>25</v>
      </c>
      <c r="C451" s="1450" t="s">
        <v>1462</v>
      </c>
      <c r="D451" s="1122" t="s">
        <v>1229</v>
      </c>
      <c r="E451" s="1452" t="s">
        <v>303</v>
      </c>
      <c r="F451" s="1453"/>
      <c r="G451" s="1160"/>
      <c r="H451" s="1122" t="s">
        <v>2502</v>
      </c>
      <c r="I451" s="1161">
        <v>0.22500000000000001</v>
      </c>
      <c r="J451" s="827" t="s">
        <v>2503</v>
      </c>
      <c r="K451" s="828">
        <f t="shared" si="17"/>
        <v>0</v>
      </c>
      <c r="L451" s="3" t="str">
        <f t="shared" si="18"/>
        <v>(ｱﾅ)</v>
      </c>
      <c r="M451" s="557"/>
      <c r="N451" s="225" t="s">
        <v>1391</v>
      </c>
      <c r="O451" s="225" t="s">
        <v>1023</v>
      </c>
      <c r="P451" s="536"/>
      <c r="Q451" s="1120"/>
      <c r="R451" s="1120"/>
      <c r="S451" s="537"/>
      <c r="T451" s="1454"/>
      <c r="U451" s="1454"/>
      <c r="V451" s="538"/>
      <c r="W451" s="1123"/>
      <c r="X451" s="534"/>
    </row>
    <row r="452" spans="2:24" ht="14.25" customHeight="1">
      <c r="B452" s="1455"/>
      <c r="C452" s="1451"/>
      <c r="D452" s="1122" t="s">
        <v>1230</v>
      </c>
      <c r="E452" s="1452" t="s">
        <v>303</v>
      </c>
      <c r="F452" s="1453"/>
      <c r="G452" s="1160"/>
      <c r="H452" s="1122" t="s">
        <v>120</v>
      </c>
      <c r="I452" s="1161">
        <v>0.2</v>
      </c>
      <c r="J452" s="827" t="s">
        <v>122</v>
      </c>
      <c r="K452" s="828">
        <f t="shared" si="17"/>
        <v>0</v>
      </c>
      <c r="L452" s="3" t="str">
        <f t="shared" si="18"/>
        <v>(ｱﾆ)</v>
      </c>
      <c r="M452" s="557"/>
      <c r="N452" s="225" t="s">
        <v>2496</v>
      </c>
      <c r="O452" s="225" t="s">
        <v>1024</v>
      </c>
      <c r="P452" s="536"/>
      <c r="Q452" s="1120"/>
      <c r="R452" s="1120"/>
      <c r="S452" s="537"/>
      <c r="T452" s="1120"/>
      <c r="U452" s="1120"/>
      <c r="V452" s="538"/>
      <c r="W452" s="1123"/>
      <c r="X452" s="534"/>
    </row>
    <row r="453" spans="2:24" ht="14.25" customHeight="1">
      <c r="B453" s="1448">
        <v>26</v>
      </c>
      <c r="C453" s="1450" t="s">
        <v>1463</v>
      </c>
      <c r="D453" s="1122" t="s">
        <v>312</v>
      </c>
      <c r="E453" s="1452" t="s">
        <v>303</v>
      </c>
      <c r="F453" s="1453"/>
      <c r="G453" s="1160"/>
      <c r="H453" s="1122" t="s">
        <v>2455</v>
      </c>
      <c r="I453" s="1161">
        <v>0.22500000000000001</v>
      </c>
      <c r="J453" s="827" t="s">
        <v>2456</v>
      </c>
      <c r="K453" s="828">
        <f t="shared" si="17"/>
        <v>0</v>
      </c>
      <c r="L453" s="3" t="str">
        <f t="shared" si="18"/>
        <v>(ｱﾇ)</v>
      </c>
      <c r="M453" s="557"/>
      <c r="N453" s="225" t="s">
        <v>1391</v>
      </c>
      <c r="O453" s="225" t="s">
        <v>979</v>
      </c>
      <c r="P453" s="536"/>
      <c r="Q453" s="1120"/>
      <c r="R453" s="1120"/>
      <c r="S453" s="537"/>
      <c r="T453" s="1454"/>
      <c r="U453" s="1454"/>
      <c r="V453" s="538"/>
      <c r="W453" s="1123"/>
      <c r="X453" s="534"/>
    </row>
    <row r="454" spans="2:24" ht="14.25" customHeight="1">
      <c r="B454" s="1449"/>
      <c r="C454" s="1451"/>
      <c r="D454" s="1122" t="s">
        <v>308</v>
      </c>
      <c r="E454" s="1452" t="s">
        <v>303</v>
      </c>
      <c r="F454" s="1453"/>
      <c r="G454" s="1160"/>
      <c r="H454" s="1122" t="s">
        <v>120</v>
      </c>
      <c r="I454" s="1161">
        <v>0.21099999999999999</v>
      </c>
      <c r="J454" s="1122" t="s">
        <v>122</v>
      </c>
      <c r="K454" s="698">
        <f t="shared" si="17"/>
        <v>0</v>
      </c>
      <c r="L454" s="3" t="str">
        <f t="shared" si="18"/>
        <v>(ｱﾈ)</v>
      </c>
      <c r="M454" s="557"/>
      <c r="N454" s="225" t="s">
        <v>1391</v>
      </c>
      <c r="O454" s="225" t="s">
        <v>980</v>
      </c>
      <c r="P454" s="536"/>
      <c r="Q454" s="1120"/>
      <c r="R454" s="1120"/>
      <c r="S454" s="537"/>
      <c r="T454" s="1120"/>
      <c r="U454" s="1120"/>
      <c r="V454" s="538"/>
      <c r="W454" s="1123"/>
      <c r="X454" s="534"/>
    </row>
    <row r="455" spans="2:24" ht="14.25" customHeight="1">
      <c r="B455" s="1455">
        <v>27</v>
      </c>
      <c r="C455" s="1450" t="s">
        <v>1849</v>
      </c>
      <c r="D455" s="1122" t="s">
        <v>1229</v>
      </c>
      <c r="E455" s="1452" t="s">
        <v>303</v>
      </c>
      <c r="F455" s="1453"/>
      <c r="G455" s="1160"/>
      <c r="H455" s="1122" t="s">
        <v>120</v>
      </c>
      <c r="I455" s="1161">
        <v>0.22500000000000001</v>
      </c>
      <c r="J455" s="827" t="s">
        <v>122</v>
      </c>
      <c r="K455" s="828">
        <f t="shared" si="17"/>
        <v>0</v>
      </c>
      <c r="L455" s="3" t="str">
        <f t="shared" si="18"/>
        <v>(ｱﾉ)</v>
      </c>
      <c r="M455" s="557"/>
      <c r="N455" s="225" t="s">
        <v>1391</v>
      </c>
      <c r="O455" s="225" t="s">
        <v>981</v>
      </c>
      <c r="P455" s="536"/>
      <c r="Q455" s="1120"/>
      <c r="R455" s="1120"/>
      <c r="S455" s="537"/>
      <c r="T455" s="1454"/>
      <c r="U455" s="1454"/>
      <c r="V455" s="538"/>
      <c r="W455" s="1123"/>
      <c r="X455" s="534"/>
    </row>
    <row r="456" spans="2:24" ht="14.25" customHeight="1">
      <c r="B456" s="1455"/>
      <c r="C456" s="1451"/>
      <c r="D456" s="1122" t="s">
        <v>1230</v>
      </c>
      <c r="E456" s="1452" t="s">
        <v>303</v>
      </c>
      <c r="F456" s="1453"/>
      <c r="G456" s="1160"/>
      <c r="H456" s="1122" t="s">
        <v>120</v>
      </c>
      <c r="I456" s="1161">
        <v>0.22500000000000001</v>
      </c>
      <c r="J456" s="827" t="s">
        <v>122</v>
      </c>
      <c r="K456" s="828">
        <f t="shared" si="17"/>
        <v>0</v>
      </c>
      <c r="L456" s="3" t="str">
        <f t="shared" si="18"/>
        <v>(ｱﾊ)</v>
      </c>
      <c r="M456" s="557"/>
      <c r="N456" s="225" t="s">
        <v>2497</v>
      </c>
      <c r="O456" s="225" t="s">
        <v>982</v>
      </c>
      <c r="P456" s="536"/>
      <c r="Q456" s="1120"/>
      <c r="R456" s="1120"/>
      <c r="S456" s="537"/>
      <c r="T456" s="1120"/>
      <c r="U456" s="1120"/>
      <c r="V456" s="538"/>
      <c r="W456" s="1123"/>
      <c r="X456" s="534"/>
    </row>
    <row r="457" spans="2:24" ht="14.25" customHeight="1">
      <c r="B457" s="1448">
        <v>28</v>
      </c>
      <c r="C457" s="1450" t="s">
        <v>1850</v>
      </c>
      <c r="D457" s="1122" t="s">
        <v>312</v>
      </c>
      <c r="E457" s="1452" t="s">
        <v>303</v>
      </c>
      <c r="F457" s="1453"/>
      <c r="G457" s="1160"/>
      <c r="H457" s="1122" t="s">
        <v>2423</v>
      </c>
      <c r="I457" s="1161">
        <v>0.22500000000000001</v>
      </c>
      <c r="J457" s="827" t="s">
        <v>2424</v>
      </c>
      <c r="K457" s="828">
        <f t="shared" si="17"/>
        <v>0</v>
      </c>
      <c r="L457" s="3" t="str">
        <f t="shared" si="18"/>
        <v>(ｱﾋ)</v>
      </c>
      <c r="M457" s="557"/>
      <c r="N457" s="225" t="s">
        <v>1391</v>
      </c>
      <c r="O457" s="225" t="s">
        <v>2446</v>
      </c>
      <c r="P457" s="536"/>
      <c r="Q457" s="1120"/>
      <c r="R457" s="1120"/>
      <c r="S457" s="537"/>
      <c r="T457" s="1454"/>
      <c r="U457" s="1454"/>
      <c r="V457" s="538"/>
      <c r="W457" s="1123"/>
      <c r="X457" s="534"/>
    </row>
    <row r="458" spans="2:24" ht="14.25" customHeight="1">
      <c r="B458" s="1449"/>
      <c r="C458" s="1451"/>
      <c r="D458" s="1122" t="s">
        <v>308</v>
      </c>
      <c r="E458" s="1452" t="s">
        <v>303</v>
      </c>
      <c r="F458" s="1453"/>
      <c r="G458" s="1160"/>
      <c r="H458" s="1122" t="s">
        <v>120</v>
      </c>
      <c r="I458" s="1161">
        <v>0.22500000000000001</v>
      </c>
      <c r="J458" s="1122" t="s">
        <v>122</v>
      </c>
      <c r="K458" s="698">
        <f t="shared" si="17"/>
        <v>0</v>
      </c>
      <c r="L458" s="3" t="str">
        <f t="shared" si="18"/>
        <v>(ｱﾌ)</v>
      </c>
      <c r="M458" s="557"/>
      <c r="N458" s="225" t="s">
        <v>2504</v>
      </c>
      <c r="O458" s="225" t="s">
        <v>2505</v>
      </c>
      <c r="P458" s="536"/>
      <c r="Q458" s="1120"/>
      <c r="R458" s="1120"/>
      <c r="S458" s="537"/>
      <c r="T458" s="1120"/>
      <c r="U458" s="1120"/>
      <c r="V458" s="538"/>
      <c r="W458" s="1123"/>
      <c r="X458" s="534"/>
    </row>
    <row r="459" spans="2:24" ht="14.25" customHeight="1">
      <c r="B459" s="1448">
        <v>29</v>
      </c>
      <c r="C459" s="1450" t="s">
        <v>2506</v>
      </c>
      <c r="D459" s="1122" t="s">
        <v>312</v>
      </c>
      <c r="E459" s="1452" t="s">
        <v>303</v>
      </c>
      <c r="F459" s="1453"/>
      <c r="G459" s="1160"/>
      <c r="H459" s="1122" t="s">
        <v>2507</v>
      </c>
      <c r="I459" s="1161">
        <v>0.22500000000000001</v>
      </c>
      <c r="J459" s="827" t="s">
        <v>2508</v>
      </c>
      <c r="K459" s="828">
        <f t="shared" si="17"/>
        <v>0</v>
      </c>
      <c r="L459" s="3" t="str">
        <f t="shared" si="18"/>
        <v>(ｱﾍ)</v>
      </c>
      <c r="M459" s="557"/>
      <c r="N459" s="225" t="s">
        <v>1391</v>
      </c>
      <c r="O459" s="225" t="s">
        <v>1847</v>
      </c>
      <c r="P459" s="536"/>
      <c r="Q459" s="1120"/>
      <c r="R459" s="1120"/>
      <c r="S459" s="537"/>
      <c r="T459" s="1120"/>
      <c r="U459" s="1120"/>
      <c r="V459" s="538"/>
      <c r="W459" s="1123"/>
      <c r="X459" s="534"/>
    </row>
    <row r="460" spans="2:24" ht="14.25" customHeight="1">
      <c r="B460" s="1449"/>
      <c r="C460" s="1451"/>
      <c r="D460" s="1122" t="s">
        <v>308</v>
      </c>
      <c r="E460" s="1452" t="s">
        <v>303</v>
      </c>
      <c r="F460" s="1453"/>
      <c r="G460" s="1160"/>
      <c r="H460" s="1122" t="s">
        <v>120</v>
      </c>
      <c r="I460" s="1161">
        <v>0.22500000000000001</v>
      </c>
      <c r="J460" s="1122" t="s">
        <v>122</v>
      </c>
      <c r="K460" s="698">
        <f t="shared" si="17"/>
        <v>0</v>
      </c>
      <c r="L460" s="3" t="str">
        <f t="shared" si="18"/>
        <v>(ｱﾎ)</v>
      </c>
      <c r="M460" s="557"/>
      <c r="N460" s="225" t="s">
        <v>2492</v>
      </c>
      <c r="O460" s="225" t="s">
        <v>2509</v>
      </c>
      <c r="P460" s="536"/>
      <c r="Q460" s="1120"/>
      <c r="R460" s="1120"/>
      <c r="S460" s="537"/>
      <c r="T460" s="1120"/>
      <c r="U460" s="1120"/>
      <c r="V460" s="538"/>
      <c r="W460" s="1123"/>
      <c r="X460" s="534"/>
    </row>
    <row r="461" spans="2:24" ht="14.25" customHeight="1">
      <c r="B461" s="1448">
        <v>30</v>
      </c>
      <c r="C461" s="1450" t="s">
        <v>2510</v>
      </c>
      <c r="D461" s="1122" t="s">
        <v>312</v>
      </c>
      <c r="E461" s="1452" t="s">
        <v>303</v>
      </c>
      <c r="F461" s="1453"/>
      <c r="G461" s="1160"/>
      <c r="H461" s="1122" t="s">
        <v>2448</v>
      </c>
      <c r="I461" s="1161">
        <v>0.22500000000000001</v>
      </c>
      <c r="J461" s="827" t="s">
        <v>2449</v>
      </c>
      <c r="K461" s="828">
        <f t="shared" si="17"/>
        <v>0</v>
      </c>
      <c r="L461" s="3" t="str">
        <f t="shared" si="18"/>
        <v>(ｱﾏ)</v>
      </c>
      <c r="M461" s="557"/>
      <c r="N461" s="225" t="s">
        <v>1391</v>
      </c>
      <c r="O461" s="225" t="s">
        <v>2453</v>
      </c>
      <c r="P461" s="536"/>
      <c r="Q461" s="1120"/>
      <c r="R461" s="1120"/>
      <c r="S461" s="537"/>
      <c r="T461" s="1120"/>
      <c r="U461" s="1120"/>
      <c r="V461" s="538"/>
      <c r="W461" s="1123"/>
      <c r="X461" s="534"/>
    </row>
    <row r="462" spans="2:24" ht="14.25" customHeight="1" thickBot="1">
      <c r="B462" s="1449"/>
      <c r="C462" s="1451"/>
      <c r="D462" s="1122" t="s">
        <v>308</v>
      </c>
      <c r="E462" s="1452" t="s">
        <v>303</v>
      </c>
      <c r="F462" s="1453"/>
      <c r="G462" s="1160"/>
      <c r="H462" s="1122" t="s">
        <v>120</v>
      </c>
      <c r="I462" s="1161">
        <v>0.22500000000000001</v>
      </c>
      <c r="J462" s="1122" t="s">
        <v>122</v>
      </c>
      <c r="K462" s="698">
        <f t="shared" si="17"/>
        <v>0</v>
      </c>
      <c r="L462" s="3" t="str">
        <f t="shared" si="18"/>
        <v>(ｱﾐ)</v>
      </c>
      <c r="M462" s="557"/>
      <c r="N462" s="225" t="s">
        <v>2511</v>
      </c>
      <c r="O462" s="225" t="s">
        <v>2512</v>
      </c>
      <c r="P462" s="536"/>
      <c r="Q462" s="1120"/>
      <c r="R462" s="1120"/>
      <c r="S462" s="537"/>
      <c r="T462" s="1120"/>
      <c r="U462" s="1120"/>
      <c r="V462" s="538"/>
      <c r="W462" s="1123"/>
      <c r="X462" s="534"/>
    </row>
    <row r="463" spans="2:24" ht="14.25">
      <c r="B463" s="219"/>
      <c r="C463" s="107"/>
      <c r="D463" s="107"/>
      <c r="E463" s="563"/>
      <c r="F463" s="290"/>
      <c r="G463" s="93"/>
      <c r="H463" s="1129"/>
      <c r="I463" s="1332" t="s">
        <v>2513</v>
      </c>
      <c r="J463" s="1333"/>
      <c r="K463" s="90"/>
      <c r="L463" s="3"/>
      <c r="M463" s="557"/>
      <c r="N463" s="225"/>
      <c r="O463" s="225"/>
      <c r="Q463" s="1120"/>
      <c r="R463" s="1120"/>
      <c r="S463" s="537"/>
      <c r="T463" s="1120"/>
      <c r="U463" s="1120"/>
      <c r="V463" s="538"/>
      <c r="W463" s="1123"/>
      <c r="X463" s="534"/>
    </row>
    <row r="464" spans="2:24" ht="17.25" customHeight="1" thickBot="1">
      <c r="B464" s="219"/>
      <c r="C464" s="107"/>
      <c r="D464" s="107"/>
      <c r="E464" s="563"/>
      <c r="F464" s="290"/>
      <c r="G464" s="93"/>
      <c r="H464" s="1129"/>
      <c r="I464" s="1361" t="s">
        <v>121</v>
      </c>
      <c r="J464" s="1362"/>
      <c r="K464" s="89">
        <f>SUM(K383:K462)</f>
        <v>0</v>
      </c>
      <c r="L464" s="3" t="s">
        <v>2514</v>
      </c>
      <c r="M464" s="2" t="s">
        <v>2463</v>
      </c>
      <c r="N464" s="225"/>
      <c r="O464" s="225"/>
      <c r="P464" s="4"/>
      <c r="Q464" s="1120"/>
      <c r="R464" s="1120"/>
      <c r="S464" s="537"/>
      <c r="T464" s="1120"/>
      <c r="U464" s="1120"/>
      <c r="V464" s="538"/>
      <c r="W464" s="1123"/>
      <c r="X464" s="534"/>
    </row>
    <row r="465" spans="1:15" s="4" customFormat="1" ht="12" customHeight="1" thickBot="1">
      <c r="A465" s="99"/>
      <c r="C465" s="2"/>
      <c r="D465" s="2"/>
      <c r="E465" s="2"/>
      <c r="F465" s="2"/>
      <c r="G465" s="88"/>
      <c r="H465" s="2"/>
      <c r="I465" s="127"/>
      <c r="J465" s="2"/>
      <c r="K465" s="88"/>
      <c r="L465" s="3"/>
      <c r="M465" s="557"/>
      <c r="N465" s="225"/>
      <c r="O465" s="225"/>
    </row>
    <row r="466" spans="1:15" s="4" customFormat="1" ht="14.25">
      <c r="A466" s="578"/>
      <c r="B466" s="7"/>
      <c r="C466" s="579"/>
      <c r="D466" s="579"/>
      <c r="E466" s="579"/>
      <c r="F466" s="579"/>
      <c r="G466" s="580"/>
      <c r="H466" s="579"/>
      <c r="I466" s="1442" t="s">
        <v>2515</v>
      </c>
      <c r="J466" s="1443"/>
      <c r="K466" s="90"/>
      <c r="L466" s="3"/>
      <c r="M466" s="558"/>
      <c r="N466" s="225"/>
      <c r="O466" s="225"/>
    </row>
    <row r="467" spans="1:15" s="4" customFormat="1" ht="15" customHeight="1" thickBot="1">
      <c r="A467" s="578"/>
      <c r="B467" s="1446"/>
      <c r="C467" s="1446"/>
      <c r="D467" s="1446"/>
      <c r="E467" s="1446"/>
      <c r="F467" s="1446"/>
      <c r="G467" s="581"/>
      <c r="H467" s="1129"/>
      <c r="I467" s="1363" t="s">
        <v>301</v>
      </c>
      <c r="J467" s="1364"/>
      <c r="K467" s="89">
        <f>SUMIF(M6:M464,"*",K6:K464)</f>
        <v>0</v>
      </c>
      <c r="L467" s="257" t="s">
        <v>2516</v>
      </c>
      <c r="M467" s="557"/>
      <c r="N467" s="225"/>
      <c r="O467" s="225"/>
    </row>
    <row r="468" spans="1:15" ht="18.95" customHeight="1">
      <c r="M468" s="557"/>
      <c r="N468" s="225"/>
      <c r="O468" s="225"/>
    </row>
    <row r="469" spans="1:15" ht="18.95" customHeight="1">
      <c r="M469" s="557"/>
      <c r="N469" s="225"/>
      <c r="O469" s="225"/>
    </row>
    <row r="470" spans="1:15" ht="18.95" customHeight="1">
      <c r="M470" s="557"/>
    </row>
    <row r="471" spans="1:15" ht="18.95" customHeight="1">
      <c r="M471" s="557"/>
    </row>
    <row r="472" spans="1:15" ht="18.95" customHeight="1"/>
    <row r="473" spans="1:15" ht="18.95" customHeight="1"/>
    <row r="474" spans="1:15" ht="18.95" customHeight="1"/>
    <row r="475" spans="1:15" ht="18.95" customHeight="1"/>
    <row r="476" spans="1:15" s="4" customFormat="1" ht="15" customHeight="1">
      <c r="B476" s="106"/>
      <c r="C476" s="107"/>
      <c r="D476" s="107"/>
      <c r="E476" s="107"/>
      <c r="F476" s="106"/>
      <c r="G476" s="93"/>
      <c r="H476" s="1129"/>
      <c r="I476" s="1446"/>
      <c r="J476" s="1446"/>
      <c r="K476" s="93"/>
      <c r="L476" s="91"/>
      <c r="N476" s="1134"/>
      <c r="O476" s="1134"/>
    </row>
    <row r="477" spans="1:15" s="4" customFormat="1" ht="15" customHeight="1">
      <c r="B477" s="3"/>
      <c r="C477" s="3"/>
      <c r="D477" s="3"/>
      <c r="E477" s="3"/>
      <c r="F477" s="3"/>
      <c r="G477" s="92"/>
      <c r="H477" s="3"/>
      <c r="I477" s="1446"/>
      <c r="J477" s="1446"/>
      <c r="K477" s="93"/>
      <c r="L477" s="91"/>
      <c r="N477" s="1134"/>
      <c r="O477" s="1134"/>
    </row>
    <row r="478" spans="1:15" s="4" customFormat="1" ht="15" customHeight="1">
      <c r="B478" s="3"/>
      <c r="C478" s="3"/>
      <c r="D478" s="3"/>
      <c r="E478" s="3"/>
      <c r="F478" s="3"/>
      <c r="G478" s="92"/>
      <c r="H478" s="91"/>
      <c r="I478" s="165"/>
      <c r="J478" s="1129"/>
      <c r="K478" s="93"/>
      <c r="L478" s="91"/>
      <c r="N478" s="1134"/>
      <c r="O478" s="1134"/>
    </row>
    <row r="479" spans="1:15" s="4" customFormat="1" ht="15" customHeight="1">
      <c r="B479" s="3"/>
      <c r="C479" s="3"/>
      <c r="D479" s="3"/>
      <c r="E479" s="3"/>
      <c r="F479" s="3"/>
      <c r="G479" s="92"/>
      <c r="H479" s="91"/>
      <c r="I479" s="1446"/>
      <c r="J479" s="1446"/>
      <c r="K479" s="93"/>
      <c r="L479" s="91"/>
      <c r="N479" s="1134"/>
      <c r="O479" s="1134"/>
    </row>
    <row r="480" spans="1:15" s="4" customFormat="1" ht="15" customHeight="1">
      <c r="B480" s="3"/>
      <c r="C480" s="3"/>
      <c r="D480" s="3"/>
      <c r="E480" s="3"/>
      <c r="F480" s="3"/>
      <c r="G480" s="92"/>
      <c r="H480" s="91"/>
      <c r="I480" s="1446"/>
      <c r="J480" s="1446"/>
      <c r="K480" s="93"/>
      <c r="L480" s="91"/>
      <c r="N480" s="1134"/>
      <c r="O480" s="1134"/>
    </row>
    <row r="481" spans="1:15" s="8" customFormat="1" ht="15" customHeight="1">
      <c r="B481" s="91"/>
      <c r="C481" s="91"/>
      <c r="D481" s="91"/>
      <c r="E481" s="91"/>
      <c r="F481" s="91"/>
      <c r="G481" s="93"/>
      <c r="H481" s="91"/>
      <c r="I481" s="165"/>
      <c r="J481" s="1129"/>
      <c r="K481" s="93"/>
      <c r="L481" s="91"/>
      <c r="N481" s="226"/>
      <c r="O481" s="226"/>
    </row>
    <row r="482" spans="1:15" s="8" customFormat="1" ht="15" customHeight="1">
      <c r="B482" s="91"/>
      <c r="C482" s="91"/>
      <c r="D482" s="91"/>
      <c r="E482" s="91"/>
      <c r="F482" s="91"/>
      <c r="G482" s="93"/>
      <c r="H482" s="91"/>
      <c r="I482" s="165"/>
      <c r="J482" s="1129"/>
      <c r="K482" s="93"/>
      <c r="L482" s="91"/>
      <c r="N482" s="226"/>
      <c r="O482" s="226"/>
    </row>
    <row r="483" spans="1:15" s="8" customFormat="1" ht="15" customHeight="1">
      <c r="B483" s="91"/>
      <c r="C483" s="91"/>
      <c r="D483" s="91"/>
      <c r="E483" s="91"/>
      <c r="F483" s="91"/>
      <c r="G483" s="93"/>
      <c r="H483" s="91"/>
      <c r="I483" s="165"/>
      <c r="J483" s="1129"/>
      <c r="K483" s="93"/>
      <c r="L483" s="91"/>
      <c r="N483" s="226"/>
      <c r="O483" s="226"/>
    </row>
    <row r="484" spans="1:15" s="8" customFormat="1" ht="15" customHeight="1">
      <c r="B484" s="91"/>
      <c r="C484" s="91"/>
      <c r="D484" s="91"/>
      <c r="E484" s="91"/>
      <c r="F484" s="91"/>
      <c r="G484" s="93"/>
      <c r="H484" s="91"/>
      <c r="I484" s="165"/>
      <c r="J484" s="1129"/>
      <c r="K484" s="93"/>
      <c r="L484" s="91"/>
      <c r="N484" s="226"/>
      <c r="O484" s="226"/>
    </row>
    <row r="485" spans="1:15" s="8" customFormat="1" ht="15" customHeight="1">
      <c r="B485" s="91"/>
      <c r="C485" s="91"/>
      <c r="D485" s="91"/>
      <c r="E485" s="91"/>
      <c r="F485" s="91"/>
      <c r="G485" s="93"/>
      <c r="H485" s="91"/>
      <c r="I485" s="165"/>
      <c r="J485" s="1129"/>
      <c r="K485" s="93"/>
      <c r="L485" s="91"/>
      <c r="N485" s="226"/>
      <c r="O485" s="226"/>
    </row>
    <row r="486" spans="1:15" s="8" customFormat="1" ht="15" customHeight="1">
      <c r="B486" s="91"/>
      <c r="C486" s="91"/>
      <c r="D486" s="91"/>
      <c r="E486" s="91"/>
      <c r="F486" s="91"/>
      <c r="G486" s="93"/>
      <c r="H486" s="91"/>
      <c r="I486" s="165"/>
      <c r="J486" s="1129"/>
      <c r="K486" s="93"/>
      <c r="L486" s="91"/>
      <c r="N486" s="226"/>
      <c r="O486" s="226"/>
    </row>
    <row r="487" spans="1:15" s="8" customFormat="1" ht="15" customHeight="1">
      <c r="B487" s="91"/>
      <c r="C487" s="91"/>
      <c r="D487" s="91"/>
      <c r="E487" s="91"/>
      <c r="F487" s="91"/>
      <c r="G487" s="93"/>
      <c r="H487" s="91"/>
      <c r="I487" s="165"/>
      <c r="J487" s="1129"/>
      <c r="K487" s="93"/>
      <c r="L487" s="91"/>
      <c r="N487" s="226"/>
      <c r="O487" s="226"/>
    </row>
    <row r="488" spans="1:15" s="8" customFormat="1" ht="15" customHeight="1">
      <c r="B488" s="91"/>
      <c r="C488" s="91"/>
      <c r="D488" s="91"/>
      <c r="E488" s="91"/>
      <c r="F488" s="91"/>
      <c r="G488" s="93"/>
      <c r="H488" s="91"/>
      <c r="I488" s="165"/>
      <c r="J488" s="1129"/>
      <c r="K488" s="93"/>
      <c r="L488" s="91"/>
      <c r="N488" s="226"/>
      <c r="O488" s="226"/>
    </row>
    <row r="489" spans="1:15" s="8" customFormat="1" ht="15" customHeight="1">
      <c r="B489" s="91"/>
      <c r="C489" s="91"/>
      <c r="D489" s="91"/>
      <c r="E489" s="91"/>
      <c r="F489" s="91"/>
      <c r="G489" s="93"/>
      <c r="H489" s="91"/>
      <c r="I489" s="165"/>
      <c r="J489" s="1129"/>
      <c r="K489" s="93"/>
      <c r="L489" s="91"/>
      <c r="N489" s="226"/>
      <c r="O489" s="226"/>
    </row>
    <row r="490" spans="1:15" s="8" customFormat="1" ht="15" customHeight="1">
      <c r="B490" s="91"/>
      <c r="C490" s="91"/>
      <c r="D490" s="91"/>
      <c r="E490" s="91"/>
      <c r="F490" s="91"/>
      <c r="G490" s="93"/>
      <c r="H490" s="91"/>
      <c r="I490" s="165"/>
      <c r="J490" s="1129"/>
      <c r="K490" s="93"/>
      <c r="L490" s="91"/>
      <c r="N490" s="226"/>
      <c r="O490" s="226"/>
    </row>
    <row r="491" spans="1:15" s="8" customFormat="1" ht="15" customHeight="1">
      <c r="B491" s="91"/>
      <c r="C491" s="91"/>
      <c r="D491" s="91"/>
      <c r="E491" s="91"/>
      <c r="F491" s="91"/>
      <c r="G491" s="93"/>
      <c r="H491" s="91"/>
      <c r="I491" s="165"/>
      <c r="J491" s="1129"/>
      <c r="K491" s="93"/>
      <c r="L491" s="91"/>
      <c r="N491" s="226"/>
      <c r="O491" s="226"/>
    </row>
    <row r="492" spans="1:15" s="8" customFormat="1" ht="15" customHeight="1">
      <c r="A492" s="582"/>
      <c r="C492" s="7"/>
      <c r="D492" s="7"/>
      <c r="E492" s="7"/>
      <c r="F492" s="7"/>
      <c r="G492" s="583"/>
      <c r="H492" s="7"/>
      <c r="I492" s="584"/>
      <c r="J492" s="7"/>
      <c r="K492" s="583"/>
      <c r="L492" s="91"/>
      <c r="N492" s="226"/>
      <c r="O492" s="226"/>
    </row>
    <row r="493" spans="1:15" s="8" customFormat="1" ht="14.25">
      <c r="A493" s="578"/>
      <c r="B493" s="7"/>
      <c r="C493" s="7"/>
      <c r="D493" s="7"/>
      <c r="E493" s="7"/>
      <c r="F493" s="7"/>
      <c r="G493" s="583"/>
      <c r="H493" s="7"/>
      <c r="I493" s="584"/>
      <c r="J493" s="7"/>
      <c r="K493" s="583"/>
      <c r="L493" s="7"/>
      <c r="N493" s="226"/>
      <c r="O493" s="226"/>
    </row>
    <row r="494" spans="1:15" s="8" customFormat="1" ht="15" customHeight="1">
      <c r="A494" s="578"/>
      <c r="B494" s="1446"/>
      <c r="C494" s="1446"/>
      <c r="D494" s="1129"/>
      <c r="E494" s="1129"/>
      <c r="F494" s="1129"/>
      <c r="G494" s="581"/>
      <c r="H494" s="1129"/>
      <c r="I494" s="165"/>
      <c r="J494" s="1129"/>
      <c r="K494" s="581"/>
      <c r="L494" s="7"/>
      <c r="N494" s="226"/>
      <c r="O494" s="226"/>
    </row>
    <row r="495" spans="1:15" s="8" customFormat="1" ht="14.25">
      <c r="A495" s="578"/>
      <c r="B495" s="1129"/>
      <c r="C495" s="1129"/>
      <c r="D495" s="1129"/>
      <c r="E495" s="1129"/>
      <c r="F495" s="1129"/>
      <c r="G495" s="581"/>
      <c r="H495" s="1129"/>
      <c r="I495" s="165"/>
      <c r="J495" s="1129"/>
      <c r="K495" s="585"/>
      <c r="L495" s="91"/>
      <c r="N495" s="226"/>
      <c r="O495" s="226"/>
    </row>
    <row r="496" spans="1:15" s="8" customFormat="1" ht="15" customHeight="1">
      <c r="B496" s="586"/>
      <c r="C496" s="91"/>
      <c r="D496" s="91"/>
      <c r="E496" s="91"/>
      <c r="F496" s="91"/>
      <c r="G496" s="93"/>
      <c r="H496" s="1129"/>
      <c r="I496" s="229"/>
      <c r="J496" s="1129"/>
      <c r="K496" s="93"/>
      <c r="L496" s="91"/>
      <c r="N496" s="226"/>
      <c r="O496" s="226"/>
    </row>
    <row r="497" spans="2:22" s="8" customFormat="1" ht="15" customHeight="1">
      <c r="B497" s="91"/>
      <c r="C497" s="1129"/>
      <c r="D497" s="1129"/>
      <c r="E497" s="1129"/>
      <c r="F497" s="91"/>
      <c r="G497" s="93"/>
      <c r="H497" s="1129"/>
      <c r="I497" s="229"/>
      <c r="J497" s="1129"/>
      <c r="K497" s="93"/>
      <c r="L497" s="91"/>
      <c r="N497" s="226"/>
      <c r="O497" s="226"/>
    </row>
    <row r="498" spans="2:22" s="8" customFormat="1" ht="15" customHeight="1">
      <c r="B498" s="586"/>
      <c r="C498" s="91"/>
      <c r="D498" s="91"/>
      <c r="E498" s="91"/>
      <c r="F498" s="91"/>
      <c r="G498" s="93"/>
      <c r="H498" s="1129"/>
      <c r="I498" s="229"/>
      <c r="J498" s="1129"/>
      <c r="K498" s="93"/>
      <c r="L498" s="91"/>
      <c r="N498" s="226"/>
      <c r="O498" s="226"/>
      <c r="P498" s="7"/>
    </row>
    <row r="499" spans="2:22" s="8" customFormat="1" ht="15" customHeight="1">
      <c r="B499" s="91"/>
      <c r="C499" s="1129"/>
      <c r="D499" s="1129"/>
      <c r="E499" s="1129"/>
      <c r="F499" s="91"/>
      <c r="G499" s="93"/>
      <c r="H499" s="1129"/>
      <c r="I499" s="229"/>
      <c r="J499" s="1129"/>
      <c r="K499" s="93"/>
      <c r="L499" s="91"/>
      <c r="N499" s="226"/>
      <c r="O499" s="226"/>
      <c r="P499" s="7"/>
    </row>
    <row r="500" spans="2:22" s="8" customFormat="1" ht="15" customHeight="1">
      <c r="B500" s="586"/>
      <c r="C500" s="91"/>
      <c r="D500" s="91"/>
      <c r="E500" s="91"/>
      <c r="F500" s="91"/>
      <c r="G500" s="93"/>
      <c r="H500" s="1129"/>
      <c r="I500" s="229"/>
      <c r="J500" s="1129"/>
      <c r="K500" s="93"/>
      <c r="L500" s="91"/>
      <c r="N500" s="226"/>
      <c r="O500" s="226"/>
      <c r="P500" s="7"/>
      <c r="Q500" s="7"/>
      <c r="R500" s="7"/>
      <c r="S500" s="7"/>
      <c r="T500" s="7"/>
      <c r="U500" s="7"/>
      <c r="V500" s="7"/>
    </row>
    <row r="501" spans="2:22" s="8" customFormat="1" ht="15" customHeight="1">
      <c r="B501" s="91"/>
      <c r="C501" s="1129"/>
      <c r="D501" s="1129"/>
      <c r="E501" s="1129"/>
      <c r="F501" s="91"/>
      <c r="G501" s="93"/>
      <c r="H501" s="1129"/>
      <c r="I501" s="229"/>
      <c r="J501" s="1129"/>
      <c r="K501" s="93"/>
      <c r="L501" s="91"/>
      <c r="N501" s="226"/>
      <c r="O501" s="226"/>
      <c r="P501" s="7"/>
      <c r="Q501" s="7"/>
      <c r="R501" s="7"/>
      <c r="S501" s="7"/>
      <c r="T501" s="7"/>
      <c r="U501" s="7"/>
      <c r="V501" s="7"/>
    </row>
    <row r="502" spans="2:22" s="8" customFormat="1" ht="15" customHeight="1">
      <c r="B502" s="586"/>
      <c r="C502" s="91"/>
      <c r="D502" s="91"/>
      <c r="E502" s="91"/>
      <c r="F502" s="91"/>
      <c r="G502" s="93"/>
      <c r="H502" s="1129"/>
      <c r="I502" s="229"/>
      <c r="J502" s="1129"/>
      <c r="K502" s="93"/>
      <c r="L502" s="91"/>
      <c r="N502" s="226"/>
      <c r="O502" s="226"/>
      <c r="Q502" s="7"/>
      <c r="R502" s="7"/>
      <c r="S502" s="7"/>
      <c r="T502" s="7"/>
      <c r="U502" s="7"/>
      <c r="V502" s="7"/>
    </row>
    <row r="503" spans="2:22" s="8" customFormat="1" ht="15" customHeight="1">
      <c r="B503" s="91"/>
      <c r="C503" s="1129"/>
      <c r="D503" s="1129"/>
      <c r="E503" s="1129"/>
      <c r="F503" s="91"/>
      <c r="G503" s="93"/>
      <c r="H503" s="1129"/>
      <c r="I503" s="229"/>
      <c r="J503" s="1129"/>
      <c r="K503" s="93"/>
      <c r="L503" s="91"/>
      <c r="N503" s="226"/>
      <c r="O503" s="226"/>
      <c r="Q503" s="7"/>
      <c r="R503" s="7"/>
      <c r="S503" s="7"/>
      <c r="T503" s="7"/>
      <c r="U503" s="7"/>
      <c r="V503" s="7"/>
    </row>
    <row r="504" spans="2:22" s="8" customFormat="1" ht="18.95" customHeight="1">
      <c r="B504" s="586"/>
      <c r="C504" s="91"/>
      <c r="D504" s="91"/>
      <c r="E504" s="91"/>
      <c r="F504" s="1129"/>
      <c r="G504" s="93"/>
      <c r="H504" s="1129"/>
      <c r="I504" s="229"/>
      <c r="J504" s="1129"/>
      <c r="K504" s="93"/>
      <c r="L504" s="91"/>
      <c r="N504" s="226"/>
      <c r="O504" s="226"/>
    </row>
    <row r="505" spans="2:22" s="8" customFormat="1" ht="18.95" customHeight="1">
      <c r="B505" s="586"/>
      <c r="C505" s="91"/>
      <c r="D505" s="91"/>
      <c r="E505" s="91"/>
      <c r="F505" s="1129"/>
      <c r="G505" s="93"/>
      <c r="H505" s="1129"/>
      <c r="I505" s="229"/>
      <c r="J505" s="1129"/>
      <c r="K505" s="93"/>
      <c r="L505" s="91"/>
      <c r="N505" s="226"/>
      <c r="O505" s="226"/>
    </row>
    <row r="506" spans="2:22" s="8" customFormat="1" ht="18.95" customHeight="1">
      <c r="B506" s="586"/>
      <c r="C506" s="91"/>
      <c r="D506" s="91"/>
      <c r="E506" s="91"/>
      <c r="F506" s="1129"/>
      <c r="G506" s="93"/>
      <c r="H506" s="1129"/>
      <c r="I506" s="229"/>
      <c r="J506" s="1129"/>
      <c r="K506" s="93"/>
      <c r="L506" s="91"/>
      <c r="N506" s="226"/>
      <c r="O506" s="226"/>
    </row>
    <row r="507" spans="2:22" s="8" customFormat="1" ht="18.95" customHeight="1">
      <c r="B507" s="586"/>
      <c r="C507" s="91"/>
      <c r="D507" s="91"/>
      <c r="E507" s="91"/>
      <c r="F507" s="1129"/>
      <c r="G507" s="93"/>
      <c r="H507" s="1129"/>
      <c r="I507" s="229"/>
      <c r="J507" s="1129"/>
      <c r="K507" s="93"/>
      <c r="L507" s="91"/>
      <c r="N507" s="226"/>
      <c r="O507" s="226"/>
    </row>
    <row r="508" spans="2:22" s="8" customFormat="1" ht="18.95" customHeight="1">
      <c r="B508" s="586"/>
      <c r="C508" s="91"/>
      <c r="D508" s="91"/>
      <c r="E508" s="91"/>
      <c r="F508" s="1129"/>
      <c r="G508" s="93"/>
      <c r="H508" s="1129"/>
      <c r="I508" s="229"/>
      <c r="J508" s="1129"/>
      <c r="K508" s="93"/>
      <c r="L508" s="91"/>
      <c r="N508" s="226"/>
      <c r="O508" s="226"/>
    </row>
    <row r="509" spans="2:22" s="8" customFormat="1" ht="18.95" customHeight="1">
      <c r="B509" s="586"/>
      <c r="C509" s="91"/>
      <c r="D509" s="91"/>
      <c r="E509" s="91"/>
      <c r="F509" s="1129"/>
      <c r="G509" s="93"/>
      <c r="H509" s="1129"/>
      <c r="I509" s="229"/>
      <c r="J509" s="1129"/>
      <c r="K509" s="93"/>
      <c r="L509" s="91"/>
      <c r="N509" s="226"/>
      <c r="O509" s="226"/>
    </row>
    <row r="510" spans="2:22" s="8" customFormat="1" ht="18.95" customHeight="1">
      <c r="B510" s="586"/>
      <c r="C510" s="91"/>
      <c r="D510" s="91"/>
      <c r="E510" s="91"/>
      <c r="F510" s="1129"/>
      <c r="G510" s="93"/>
      <c r="H510" s="1129"/>
      <c r="I510" s="229"/>
      <c r="J510" s="1129"/>
      <c r="K510" s="93"/>
      <c r="L510" s="91"/>
      <c r="N510" s="226"/>
      <c r="O510" s="226"/>
    </row>
    <row r="511" spans="2:22" s="8" customFormat="1" ht="18.95" customHeight="1">
      <c r="B511" s="91"/>
      <c r="C511" s="1129"/>
      <c r="D511" s="1129"/>
      <c r="E511" s="1129"/>
      <c r="F511" s="91"/>
      <c r="G511" s="93"/>
      <c r="H511" s="1129"/>
      <c r="I511" s="1446"/>
      <c r="J511" s="1446"/>
      <c r="K511" s="93"/>
      <c r="L511" s="91"/>
      <c r="N511" s="226"/>
      <c r="O511" s="226"/>
    </row>
    <row r="512" spans="2:22" s="8" customFormat="1" ht="18.95" customHeight="1">
      <c r="B512" s="91"/>
      <c r="C512" s="91"/>
      <c r="D512" s="91"/>
      <c r="E512" s="91"/>
      <c r="F512" s="91"/>
      <c r="G512" s="93"/>
      <c r="H512" s="91"/>
      <c r="I512" s="1446"/>
      <c r="J512" s="1446"/>
      <c r="K512" s="93"/>
      <c r="L512" s="91"/>
      <c r="N512" s="226"/>
      <c r="O512" s="226"/>
    </row>
    <row r="513" spans="1:22" s="8" customFormat="1" ht="18.95" customHeight="1">
      <c r="B513" s="91"/>
      <c r="C513" s="91"/>
      <c r="D513" s="91"/>
      <c r="E513" s="91"/>
      <c r="F513" s="91"/>
      <c r="G513" s="93"/>
      <c r="H513" s="91"/>
      <c r="I513" s="165"/>
      <c r="J513" s="1129"/>
      <c r="K513" s="93"/>
      <c r="L513" s="91"/>
      <c r="N513" s="226"/>
      <c r="O513" s="226"/>
    </row>
    <row r="514" spans="1:22" s="8" customFormat="1" ht="18.95" customHeight="1">
      <c r="A514" s="582"/>
      <c r="C514" s="7"/>
      <c r="D514" s="7"/>
      <c r="E514" s="7"/>
      <c r="F514" s="7"/>
      <c r="G514" s="583"/>
      <c r="H514" s="7"/>
      <c r="I514" s="584"/>
      <c r="J514" s="7"/>
      <c r="K514" s="583"/>
      <c r="L514" s="91"/>
      <c r="N514" s="226"/>
      <c r="O514" s="226"/>
    </row>
    <row r="515" spans="1:22" s="8" customFormat="1" ht="18.95" customHeight="1">
      <c r="A515" s="578"/>
      <c r="B515" s="7"/>
      <c r="C515" s="7"/>
      <c r="D515" s="7"/>
      <c r="E515" s="7"/>
      <c r="F515" s="7"/>
      <c r="G515" s="583"/>
      <c r="H515" s="7"/>
      <c r="I515" s="584"/>
      <c r="J515" s="7"/>
      <c r="K515" s="583"/>
      <c r="L515" s="7"/>
      <c r="N515" s="226"/>
      <c r="O515" s="226"/>
    </row>
    <row r="516" spans="1:22" s="8" customFormat="1" ht="18.95" customHeight="1">
      <c r="A516" s="578"/>
      <c r="B516" s="1446"/>
      <c r="C516" s="1446"/>
      <c r="D516" s="1129"/>
      <c r="E516" s="1129"/>
      <c r="F516" s="1129"/>
      <c r="G516" s="581"/>
      <c r="H516" s="1129"/>
      <c r="I516" s="165"/>
      <c r="J516" s="1129"/>
      <c r="K516" s="581"/>
      <c r="L516" s="7"/>
      <c r="N516" s="226"/>
      <c r="O516" s="226"/>
    </row>
    <row r="517" spans="1:22" s="8" customFormat="1" ht="18.95" customHeight="1">
      <c r="A517" s="578"/>
      <c r="B517" s="1129"/>
      <c r="C517" s="1129"/>
      <c r="D517" s="1129"/>
      <c r="E517" s="1129"/>
      <c r="F517" s="1129"/>
      <c r="G517" s="581"/>
      <c r="H517" s="1129"/>
      <c r="I517" s="165"/>
      <c r="J517" s="1129"/>
      <c r="K517" s="585"/>
      <c r="L517" s="91"/>
      <c r="N517" s="226"/>
      <c r="O517" s="226"/>
    </row>
    <row r="518" spans="1:22" s="7" customFormat="1" ht="18.95" customHeight="1">
      <c r="A518" s="8"/>
      <c r="B518" s="586"/>
      <c r="C518" s="91"/>
      <c r="D518" s="91"/>
      <c r="E518" s="91"/>
      <c r="F518" s="1129"/>
      <c r="G518" s="93"/>
      <c r="H518" s="1129"/>
      <c r="I518" s="229"/>
      <c r="J518" s="1129"/>
      <c r="K518" s="93"/>
      <c r="L518" s="91"/>
      <c r="N518" s="226"/>
      <c r="O518" s="226"/>
      <c r="P518" s="8"/>
      <c r="Q518" s="8"/>
      <c r="R518" s="8"/>
      <c r="S518" s="8"/>
      <c r="T518" s="8"/>
      <c r="U518" s="8"/>
      <c r="V518" s="8"/>
    </row>
    <row r="519" spans="1:22" s="7" customFormat="1" ht="11.25" customHeight="1">
      <c r="A519" s="8"/>
      <c r="B519" s="586"/>
      <c r="C519" s="91"/>
      <c r="D519" s="91"/>
      <c r="E519" s="91"/>
      <c r="F519" s="1129"/>
      <c r="G519" s="93"/>
      <c r="H519" s="1129"/>
      <c r="I519" s="229"/>
      <c r="J519" s="1129"/>
      <c r="K519" s="93"/>
      <c r="L519" s="91"/>
      <c r="N519" s="226"/>
      <c r="O519" s="226"/>
      <c r="P519" s="8"/>
      <c r="Q519" s="8"/>
      <c r="R519" s="8"/>
      <c r="S519" s="8"/>
      <c r="T519" s="8"/>
      <c r="U519" s="8"/>
      <c r="V519" s="8"/>
    </row>
    <row r="520" spans="1:22" s="7" customFormat="1" ht="18.95" customHeight="1">
      <c r="A520" s="8"/>
      <c r="B520" s="586"/>
      <c r="C520" s="91"/>
      <c r="D520" s="91"/>
      <c r="E520" s="91"/>
      <c r="F520" s="1129"/>
      <c r="G520" s="93"/>
      <c r="H520" s="1129"/>
      <c r="I520" s="229"/>
      <c r="J520" s="1129"/>
      <c r="K520" s="93"/>
      <c r="L520" s="91"/>
      <c r="N520" s="226"/>
      <c r="O520" s="226"/>
      <c r="Q520" s="8"/>
      <c r="R520" s="8"/>
      <c r="S520" s="8"/>
      <c r="T520" s="8"/>
      <c r="U520" s="8"/>
      <c r="V520" s="8"/>
    </row>
    <row r="521" spans="1:22" s="7" customFormat="1" ht="15" customHeight="1">
      <c r="A521" s="8"/>
      <c r="B521" s="586"/>
      <c r="C521" s="91"/>
      <c r="D521" s="91"/>
      <c r="E521" s="91"/>
      <c r="F521" s="1129"/>
      <c r="G521" s="93"/>
      <c r="H521" s="1129"/>
      <c r="I521" s="229"/>
      <c r="J521" s="1129"/>
      <c r="K521" s="93"/>
      <c r="L521" s="91"/>
      <c r="N521" s="226"/>
      <c r="O521" s="226"/>
      <c r="Q521" s="8"/>
      <c r="R521" s="8"/>
      <c r="S521" s="8"/>
      <c r="T521" s="8"/>
      <c r="U521" s="8"/>
      <c r="V521" s="8"/>
    </row>
    <row r="522" spans="1:22" s="8" customFormat="1" ht="15" customHeight="1">
      <c r="B522" s="586"/>
      <c r="C522" s="91"/>
      <c r="D522" s="91"/>
      <c r="E522" s="91"/>
      <c r="F522" s="1129"/>
      <c r="G522" s="93"/>
      <c r="H522" s="1129"/>
      <c r="I522" s="229"/>
      <c r="J522" s="1129"/>
      <c r="K522" s="93"/>
      <c r="L522" s="91"/>
      <c r="N522" s="226"/>
      <c r="O522" s="226"/>
      <c r="P522" s="7"/>
      <c r="Q522" s="7"/>
      <c r="R522" s="7"/>
      <c r="S522" s="7"/>
      <c r="T522" s="7"/>
      <c r="U522" s="7"/>
      <c r="V522" s="7"/>
    </row>
    <row r="523" spans="1:22" s="8" customFormat="1" ht="15" customHeight="1">
      <c r="B523" s="586"/>
      <c r="C523" s="91"/>
      <c r="D523" s="91"/>
      <c r="E523" s="91"/>
      <c r="F523" s="1129"/>
      <c r="G523" s="93"/>
      <c r="H523" s="1129"/>
      <c r="I523" s="229"/>
      <c r="J523" s="1129"/>
      <c r="K523" s="93"/>
      <c r="L523" s="91"/>
      <c r="N523" s="226"/>
      <c r="O523" s="226"/>
      <c r="P523" s="7"/>
      <c r="Q523" s="7"/>
      <c r="R523" s="7"/>
      <c r="S523" s="7"/>
      <c r="T523" s="7"/>
      <c r="U523" s="7"/>
      <c r="V523" s="7"/>
    </row>
    <row r="524" spans="1:22" s="8" customFormat="1" ht="15" customHeight="1">
      <c r="B524" s="586"/>
      <c r="C524" s="91"/>
      <c r="D524" s="91"/>
      <c r="E524" s="91"/>
      <c r="F524" s="1129"/>
      <c r="G524" s="93"/>
      <c r="H524" s="1129"/>
      <c r="I524" s="229"/>
      <c r="J524" s="1129"/>
      <c r="K524" s="93"/>
      <c r="L524" s="91"/>
      <c r="N524" s="226"/>
      <c r="O524" s="226"/>
      <c r="Q524" s="7"/>
      <c r="R524" s="7"/>
      <c r="S524" s="7"/>
      <c r="T524" s="7"/>
      <c r="U524" s="7"/>
      <c r="V524" s="7"/>
    </row>
    <row r="525" spans="1:22" s="8" customFormat="1" ht="15" customHeight="1">
      <c r="B525" s="91"/>
      <c r="C525" s="1129"/>
      <c r="D525" s="1129"/>
      <c r="E525" s="1129"/>
      <c r="F525" s="91"/>
      <c r="G525" s="93"/>
      <c r="H525" s="1129"/>
      <c r="I525" s="1446"/>
      <c r="J525" s="1446"/>
      <c r="K525" s="93"/>
      <c r="L525" s="91"/>
      <c r="N525" s="226"/>
      <c r="O525" s="226"/>
      <c r="Q525" s="7"/>
      <c r="R525" s="7"/>
      <c r="S525" s="7"/>
      <c r="T525" s="7"/>
      <c r="U525" s="7"/>
      <c r="V525" s="7"/>
    </row>
    <row r="526" spans="1:22" s="8" customFormat="1" ht="15" customHeight="1">
      <c r="B526" s="91"/>
      <c r="C526" s="91"/>
      <c r="D526" s="91"/>
      <c r="E526" s="91"/>
      <c r="F526" s="91"/>
      <c r="G526" s="93"/>
      <c r="H526" s="91"/>
      <c r="I526" s="1446"/>
      <c r="J526" s="1446"/>
      <c r="K526" s="93"/>
      <c r="L526" s="91"/>
      <c r="N526" s="226"/>
      <c r="O526" s="226"/>
    </row>
    <row r="527" spans="1:22" s="8" customFormat="1" ht="15" customHeight="1">
      <c r="B527" s="91"/>
      <c r="C527" s="91"/>
      <c r="D527" s="91"/>
      <c r="E527" s="91"/>
      <c r="F527" s="91"/>
      <c r="G527" s="93"/>
      <c r="H527" s="91"/>
      <c r="I527" s="165"/>
      <c r="J527" s="1129"/>
      <c r="K527" s="93"/>
      <c r="L527" s="91"/>
      <c r="N527" s="226"/>
      <c r="O527" s="226"/>
    </row>
    <row r="528" spans="1:22" s="8" customFormat="1" ht="15" customHeight="1">
      <c r="A528" s="582"/>
      <c r="C528" s="7"/>
      <c r="D528" s="7"/>
      <c r="E528" s="7"/>
      <c r="F528" s="7"/>
      <c r="G528" s="583"/>
      <c r="H528" s="7"/>
      <c r="I528" s="584"/>
      <c r="J528" s="7"/>
      <c r="K528" s="583"/>
      <c r="L528" s="91"/>
      <c r="N528" s="226"/>
      <c r="O528" s="226"/>
    </row>
    <row r="529" spans="1:22" s="8" customFormat="1" ht="15" customHeight="1">
      <c r="A529" s="578"/>
      <c r="B529" s="7"/>
      <c r="C529" s="7"/>
      <c r="D529" s="7"/>
      <c r="E529" s="7"/>
      <c r="F529" s="7"/>
      <c r="G529" s="583"/>
      <c r="H529" s="7"/>
      <c r="I529" s="584"/>
      <c r="J529" s="7"/>
      <c r="K529" s="583"/>
      <c r="L529" s="7"/>
      <c r="N529" s="226"/>
      <c r="O529" s="226"/>
    </row>
    <row r="530" spans="1:22" s="8" customFormat="1" ht="15" customHeight="1">
      <c r="A530" s="578"/>
      <c r="B530" s="1446"/>
      <c r="C530" s="1446"/>
      <c r="D530" s="1129"/>
      <c r="E530" s="1129"/>
      <c r="F530" s="1129"/>
      <c r="G530" s="581"/>
      <c r="H530" s="1129"/>
      <c r="I530" s="165"/>
      <c r="J530" s="1129"/>
      <c r="K530" s="581"/>
      <c r="L530" s="7"/>
      <c r="N530" s="226"/>
      <c r="O530" s="226"/>
    </row>
    <row r="531" spans="1:22" s="8" customFormat="1" ht="15" customHeight="1">
      <c r="A531" s="578"/>
      <c r="B531" s="1129"/>
      <c r="C531" s="1129"/>
      <c r="D531" s="1129"/>
      <c r="E531" s="1129"/>
      <c r="F531" s="1129"/>
      <c r="G531" s="581"/>
      <c r="H531" s="1129"/>
      <c r="I531" s="165"/>
      <c r="J531" s="1129"/>
      <c r="K531" s="585"/>
      <c r="L531" s="91"/>
      <c r="N531" s="226"/>
      <c r="O531" s="226"/>
    </row>
    <row r="532" spans="1:22" s="8" customFormat="1" ht="15" customHeight="1">
      <c r="B532" s="586"/>
      <c r="C532" s="91"/>
      <c r="D532" s="91"/>
      <c r="E532" s="91"/>
      <c r="F532" s="1129"/>
      <c r="G532" s="93"/>
      <c r="H532" s="1129"/>
      <c r="I532" s="229"/>
      <c r="J532" s="1129"/>
      <c r="K532" s="93"/>
      <c r="L532" s="91"/>
      <c r="N532" s="226"/>
      <c r="O532" s="226"/>
    </row>
    <row r="533" spans="1:22" s="8" customFormat="1" ht="15" customHeight="1">
      <c r="B533" s="586"/>
      <c r="C533" s="91"/>
      <c r="D533" s="91"/>
      <c r="E533" s="91"/>
      <c r="F533" s="1129"/>
      <c r="G533" s="93"/>
      <c r="H533" s="1129"/>
      <c r="I533" s="229"/>
      <c r="J533" s="1129"/>
      <c r="K533" s="93"/>
      <c r="L533" s="91"/>
      <c r="N533" s="226"/>
      <c r="O533" s="226"/>
    </row>
    <row r="534" spans="1:22" s="8" customFormat="1" ht="15" customHeight="1">
      <c r="B534" s="586"/>
      <c r="C534" s="91"/>
      <c r="D534" s="91"/>
      <c r="E534" s="91"/>
      <c r="F534" s="1129"/>
      <c r="G534" s="93"/>
      <c r="H534" s="1129"/>
      <c r="I534" s="229"/>
      <c r="J534" s="1129"/>
      <c r="K534" s="93"/>
      <c r="L534" s="91"/>
      <c r="N534" s="226"/>
      <c r="O534" s="226"/>
      <c r="P534" s="7"/>
    </row>
    <row r="535" spans="1:22" s="8" customFormat="1" ht="15" customHeight="1">
      <c r="B535" s="586"/>
      <c r="C535" s="91"/>
      <c r="D535" s="91"/>
      <c r="E535" s="91"/>
      <c r="F535" s="1129"/>
      <c r="G535" s="93"/>
      <c r="H535" s="1129"/>
      <c r="I535" s="229"/>
      <c r="J535" s="1129"/>
      <c r="K535" s="93"/>
      <c r="L535" s="91"/>
      <c r="N535" s="226"/>
      <c r="O535" s="226"/>
      <c r="P535" s="7"/>
    </row>
    <row r="536" spans="1:22" s="8" customFormat="1" ht="15" customHeight="1">
      <c r="B536" s="91"/>
      <c r="C536" s="1129"/>
      <c r="D536" s="1129"/>
      <c r="E536" s="1129"/>
      <c r="F536" s="91"/>
      <c r="G536" s="93"/>
      <c r="H536" s="1129"/>
      <c r="I536" s="1446"/>
      <c r="J536" s="1446"/>
      <c r="K536" s="93"/>
      <c r="L536" s="91"/>
      <c r="N536" s="226"/>
      <c r="O536" s="226"/>
      <c r="P536" s="7"/>
      <c r="Q536" s="7"/>
      <c r="R536" s="7"/>
      <c r="S536" s="7"/>
      <c r="T536" s="7"/>
      <c r="U536" s="7"/>
      <c r="V536" s="7"/>
    </row>
    <row r="537" spans="1:22" s="8" customFormat="1" ht="15" customHeight="1">
      <c r="B537" s="91"/>
      <c r="C537" s="91"/>
      <c r="D537" s="91"/>
      <c r="E537" s="91"/>
      <c r="F537" s="91"/>
      <c r="G537" s="93"/>
      <c r="H537" s="91"/>
      <c r="I537" s="1446"/>
      <c r="J537" s="1446"/>
      <c r="K537" s="93"/>
      <c r="L537" s="91"/>
      <c r="N537" s="226"/>
      <c r="O537" s="226"/>
      <c r="P537" s="7"/>
      <c r="Q537" s="7"/>
      <c r="R537" s="7"/>
      <c r="S537" s="7"/>
      <c r="T537" s="7"/>
      <c r="U537" s="7"/>
      <c r="V537" s="7"/>
    </row>
    <row r="538" spans="1:22" s="8" customFormat="1" ht="15" customHeight="1">
      <c r="B538" s="91"/>
      <c r="C538" s="91"/>
      <c r="D538" s="91"/>
      <c r="E538" s="91"/>
      <c r="F538" s="91"/>
      <c r="G538" s="93"/>
      <c r="H538" s="91"/>
      <c r="I538" s="165"/>
      <c r="J538" s="1129"/>
      <c r="K538" s="93"/>
      <c r="L538" s="91"/>
      <c r="N538" s="226"/>
      <c r="O538" s="226"/>
      <c r="Q538" s="7"/>
      <c r="R538" s="7"/>
      <c r="S538" s="7"/>
      <c r="T538" s="7"/>
      <c r="U538" s="7"/>
      <c r="V538" s="7"/>
    </row>
    <row r="539" spans="1:22" s="8" customFormat="1" ht="18.95" customHeight="1">
      <c r="B539" s="91"/>
      <c r="C539" s="91"/>
      <c r="D539" s="91"/>
      <c r="E539" s="91"/>
      <c r="F539" s="91"/>
      <c r="G539" s="93"/>
      <c r="H539" s="91"/>
      <c r="I539" s="1447"/>
      <c r="J539" s="1447"/>
      <c r="K539" s="93"/>
      <c r="L539" s="91"/>
      <c r="N539" s="226"/>
      <c r="O539" s="226"/>
      <c r="Q539" s="7"/>
      <c r="R539" s="7"/>
      <c r="S539" s="7"/>
      <c r="T539" s="7"/>
      <c r="U539" s="7"/>
      <c r="V539" s="7"/>
    </row>
    <row r="540" spans="1:22" s="7" customFormat="1" ht="18.95" customHeight="1">
      <c r="G540" s="583"/>
      <c r="I540" s="1447"/>
      <c r="J540" s="1447"/>
      <c r="K540" s="93"/>
      <c r="L540" s="91"/>
      <c r="N540" s="226"/>
      <c r="O540" s="226"/>
      <c r="P540" s="8"/>
      <c r="Q540" s="8"/>
      <c r="R540" s="8"/>
      <c r="S540" s="8"/>
      <c r="T540" s="8"/>
      <c r="U540" s="8"/>
      <c r="V540" s="8"/>
    </row>
    <row r="541" spans="1:22" s="7" customFormat="1" ht="11.25" customHeight="1">
      <c r="G541" s="583"/>
      <c r="I541" s="584"/>
      <c r="K541" s="583"/>
      <c r="L541" s="91"/>
      <c r="N541" s="226"/>
      <c r="O541" s="226"/>
      <c r="P541" s="8"/>
      <c r="Q541" s="8"/>
      <c r="R541" s="8"/>
      <c r="S541" s="8"/>
      <c r="T541" s="8"/>
      <c r="U541" s="8"/>
      <c r="V541" s="8"/>
    </row>
    <row r="542" spans="1:22" s="7" customFormat="1" ht="18.95" customHeight="1">
      <c r="G542" s="583"/>
      <c r="I542" s="584"/>
      <c r="K542" s="583"/>
      <c r="N542" s="226"/>
      <c r="O542" s="226"/>
      <c r="P542" s="8"/>
      <c r="Q542" s="8"/>
      <c r="R542" s="8"/>
      <c r="S542" s="8"/>
      <c r="T542" s="8"/>
      <c r="U542" s="8"/>
      <c r="V542" s="8"/>
    </row>
    <row r="543" spans="1:22" s="7" customFormat="1" ht="15" customHeight="1">
      <c r="G543" s="583"/>
      <c r="I543" s="584"/>
      <c r="K543" s="583"/>
      <c r="N543" s="226"/>
      <c r="O543" s="226"/>
      <c r="P543" s="8"/>
      <c r="Q543" s="8"/>
      <c r="R543" s="8"/>
      <c r="S543" s="8"/>
      <c r="T543" s="8"/>
      <c r="U543" s="8"/>
      <c r="V543" s="8"/>
    </row>
    <row r="544" spans="1:22" s="8" customFormat="1" ht="15" customHeight="1">
      <c r="A544" s="7"/>
      <c r="B544" s="7"/>
      <c r="C544" s="7"/>
      <c r="D544" s="7"/>
      <c r="E544" s="7"/>
      <c r="F544" s="7"/>
      <c r="G544" s="583"/>
      <c r="H544" s="7"/>
      <c r="I544" s="584"/>
      <c r="J544" s="7"/>
      <c r="K544" s="583"/>
      <c r="L544" s="7"/>
      <c r="N544" s="226"/>
      <c r="O544" s="226"/>
    </row>
    <row r="545" spans="1:22" s="8" customFormat="1" ht="15" customHeight="1">
      <c r="A545" s="7"/>
      <c r="B545" s="7"/>
      <c r="C545" s="7"/>
      <c r="D545" s="7"/>
      <c r="E545" s="7"/>
      <c r="F545" s="7"/>
      <c r="G545" s="583"/>
      <c r="H545" s="7"/>
      <c r="I545" s="584"/>
      <c r="J545" s="7"/>
      <c r="K545" s="583"/>
      <c r="L545" s="7"/>
      <c r="N545" s="226"/>
      <c r="O545" s="226"/>
    </row>
    <row r="546" spans="1:22" s="8" customFormat="1" ht="15" customHeight="1">
      <c r="A546" s="7"/>
      <c r="B546" s="7"/>
      <c r="C546" s="7"/>
      <c r="D546" s="7"/>
      <c r="E546" s="7"/>
      <c r="F546" s="7"/>
      <c r="G546" s="583"/>
      <c r="H546" s="7"/>
      <c r="I546" s="584"/>
      <c r="J546" s="7"/>
      <c r="K546" s="583"/>
      <c r="L546" s="7"/>
      <c r="N546" s="226"/>
      <c r="O546" s="226"/>
      <c r="P546" s="7"/>
    </row>
    <row r="547" spans="1:22" s="8" customFormat="1" ht="15" customHeight="1">
      <c r="A547" s="7"/>
      <c r="B547" s="7"/>
      <c r="C547" s="7"/>
      <c r="D547" s="7"/>
      <c r="E547" s="7"/>
      <c r="F547" s="7"/>
      <c r="G547" s="583"/>
      <c r="H547" s="7"/>
      <c r="I547" s="584"/>
      <c r="J547" s="7"/>
      <c r="K547" s="583"/>
      <c r="L547" s="7"/>
      <c r="N547" s="226"/>
      <c r="O547" s="226"/>
      <c r="P547" s="7"/>
    </row>
    <row r="548" spans="1:22" s="8" customFormat="1" ht="15" customHeight="1">
      <c r="A548" s="7"/>
      <c r="B548" s="7"/>
      <c r="C548" s="7"/>
      <c r="D548" s="7"/>
      <c r="E548" s="7"/>
      <c r="F548" s="7"/>
      <c r="G548" s="583"/>
      <c r="H548" s="7"/>
      <c r="I548" s="584"/>
      <c r="J548" s="7"/>
      <c r="K548" s="583"/>
      <c r="L548" s="7"/>
      <c r="N548" s="226"/>
      <c r="O548" s="226"/>
      <c r="P548" s="7"/>
      <c r="Q548" s="7"/>
      <c r="R548" s="7"/>
      <c r="S548" s="7"/>
      <c r="T548" s="7"/>
      <c r="U548" s="7"/>
      <c r="V548" s="7"/>
    </row>
    <row r="549" spans="1:22" s="8" customFormat="1" ht="15" customHeight="1">
      <c r="A549" s="7"/>
      <c r="B549" s="7"/>
      <c r="C549" s="7"/>
      <c r="D549" s="7"/>
      <c r="E549" s="7"/>
      <c r="F549" s="7"/>
      <c r="G549" s="583"/>
      <c r="H549" s="7"/>
      <c r="I549" s="584"/>
      <c r="J549" s="7"/>
      <c r="K549" s="583"/>
      <c r="L549" s="7"/>
      <c r="N549" s="226"/>
      <c r="O549" s="226"/>
      <c r="P549" s="7"/>
      <c r="Q549" s="7"/>
      <c r="R549" s="7"/>
      <c r="S549" s="7"/>
      <c r="T549" s="7"/>
      <c r="U549" s="7"/>
      <c r="V549" s="7"/>
    </row>
    <row r="550" spans="1:22" s="8" customFormat="1" ht="15" customHeight="1">
      <c r="A550" s="7"/>
      <c r="B550" s="7"/>
      <c r="C550" s="7"/>
      <c r="D550" s="7"/>
      <c r="E550" s="7"/>
      <c r="F550" s="7"/>
      <c r="G550" s="583"/>
      <c r="H550" s="7"/>
      <c r="I550" s="584"/>
      <c r="J550" s="7"/>
      <c r="K550" s="583"/>
      <c r="L550" s="7"/>
      <c r="N550" s="226"/>
      <c r="O550" s="226"/>
      <c r="P550" s="7"/>
      <c r="Q550" s="7"/>
      <c r="R550" s="7"/>
      <c r="S550" s="7"/>
      <c r="T550" s="7"/>
      <c r="U550" s="7"/>
      <c r="V550" s="7"/>
    </row>
    <row r="551" spans="1:22" s="8" customFormat="1" ht="15" customHeight="1">
      <c r="A551" s="7"/>
      <c r="B551" s="7"/>
      <c r="C551" s="7"/>
      <c r="D551" s="7"/>
      <c r="E551" s="7"/>
      <c r="F551" s="7"/>
      <c r="G551" s="583"/>
      <c r="H551" s="7"/>
      <c r="I551" s="584"/>
      <c r="J551" s="7"/>
      <c r="K551" s="583"/>
      <c r="L551" s="7"/>
      <c r="N551" s="226"/>
      <c r="O551" s="226"/>
      <c r="P551" s="7"/>
      <c r="Q551" s="7"/>
      <c r="R551" s="7"/>
      <c r="S551" s="7"/>
      <c r="T551" s="7"/>
      <c r="U551" s="7"/>
      <c r="V551" s="7"/>
    </row>
    <row r="552" spans="1:22" s="8" customFormat="1" ht="15" customHeight="1">
      <c r="A552" s="7"/>
      <c r="B552" s="7"/>
      <c r="C552" s="7"/>
      <c r="D552" s="7"/>
      <c r="E552" s="7"/>
      <c r="F552" s="7"/>
      <c r="G552" s="583"/>
      <c r="H552" s="7"/>
      <c r="I552" s="584"/>
      <c r="J552" s="7"/>
      <c r="K552" s="583"/>
      <c r="L552" s="7"/>
      <c r="N552" s="226"/>
      <c r="O552" s="226"/>
      <c r="P552" s="7"/>
      <c r="Q552" s="7"/>
      <c r="R552" s="7"/>
      <c r="S552" s="7"/>
      <c r="T552" s="7"/>
      <c r="U552" s="7"/>
      <c r="V552" s="7"/>
    </row>
    <row r="553" spans="1:22" s="8" customFormat="1" ht="18.95" customHeight="1">
      <c r="A553" s="7"/>
      <c r="B553" s="7"/>
      <c r="C553" s="7"/>
      <c r="D553" s="7"/>
      <c r="E553" s="7"/>
      <c r="F553" s="7"/>
      <c r="G553" s="583"/>
      <c r="H553" s="7"/>
      <c r="I553" s="584"/>
      <c r="J553" s="7"/>
      <c r="K553" s="583"/>
      <c r="L553" s="7"/>
      <c r="N553" s="226"/>
      <c r="O553" s="226"/>
      <c r="P553" s="7"/>
      <c r="Q553" s="7"/>
      <c r="R553" s="7"/>
      <c r="S553" s="7"/>
      <c r="T553" s="7"/>
      <c r="U553" s="7"/>
      <c r="V553" s="7"/>
    </row>
    <row r="554" spans="1:22" s="7" customFormat="1" ht="18.95" customHeight="1">
      <c r="G554" s="583"/>
      <c r="I554" s="584"/>
      <c r="K554" s="583"/>
      <c r="N554" s="226"/>
      <c r="O554" s="226"/>
    </row>
    <row r="555" spans="1:22" s="7" customFormat="1" ht="11.25" customHeight="1">
      <c r="G555" s="583"/>
      <c r="I555" s="584"/>
      <c r="K555" s="583"/>
      <c r="N555" s="226"/>
      <c r="O555" s="226"/>
    </row>
    <row r="556" spans="1:22" s="7" customFormat="1" ht="18.95" customHeight="1">
      <c r="G556" s="583"/>
      <c r="I556" s="584"/>
      <c r="K556" s="583"/>
      <c r="N556" s="226"/>
      <c r="O556" s="226"/>
    </row>
    <row r="557" spans="1:22" s="7" customFormat="1" ht="15" customHeight="1">
      <c r="G557" s="583"/>
      <c r="I557" s="584"/>
      <c r="K557" s="583"/>
      <c r="N557" s="226"/>
      <c r="O557" s="226"/>
    </row>
    <row r="558" spans="1:22" s="8" customFormat="1" ht="15" customHeight="1">
      <c r="A558" s="7"/>
      <c r="B558" s="7"/>
      <c r="C558" s="7"/>
      <c r="D558" s="7"/>
      <c r="E558" s="7"/>
      <c r="F558" s="7"/>
      <c r="G558" s="583"/>
      <c r="H558" s="7"/>
      <c r="I558" s="584"/>
      <c r="J558" s="7"/>
      <c r="K558" s="583"/>
      <c r="L558" s="7"/>
      <c r="N558" s="226"/>
      <c r="O558" s="226"/>
      <c r="P558" s="7"/>
      <c r="Q558" s="7"/>
      <c r="R558" s="7"/>
      <c r="S558" s="7"/>
      <c r="T558" s="7"/>
      <c r="U558" s="7"/>
      <c r="V558" s="7"/>
    </row>
    <row r="559" spans="1:22" s="8" customFormat="1" ht="15" customHeight="1">
      <c r="A559" s="7"/>
      <c r="B559" s="7"/>
      <c r="C559" s="7"/>
      <c r="D559" s="7"/>
      <c r="E559" s="7"/>
      <c r="F559" s="7"/>
      <c r="G559" s="583"/>
      <c r="H559" s="7"/>
      <c r="I559" s="584"/>
      <c r="J559" s="7"/>
      <c r="K559" s="583"/>
      <c r="L559" s="7"/>
      <c r="N559" s="226"/>
      <c r="O559" s="226"/>
      <c r="P559" s="7"/>
      <c r="Q559" s="7"/>
      <c r="R559" s="7"/>
      <c r="S559" s="7"/>
      <c r="T559" s="7"/>
      <c r="U559" s="7"/>
      <c r="V559" s="7"/>
    </row>
    <row r="560" spans="1:22" s="8" customFormat="1" ht="15" customHeight="1">
      <c r="A560" s="7"/>
      <c r="B560" s="7"/>
      <c r="C560" s="7"/>
      <c r="D560" s="7"/>
      <c r="E560" s="7"/>
      <c r="F560" s="7"/>
      <c r="G560" s="583"/>
      <c r="H560" s="7"/>
      <c r="I560" s="584"/>
      <c r="J560" s="7"/>
      <c r="K560" s="583"/>
      <c r="L560" s="7"/>
      <c r="N560" s="226"/>
      <c r="O560" s="226"/>
      <c r="P560" s="7"/>
      <c r="Q560" s="7"/>
      <c r="R560" s="7"/>
      <c r="S560" s="7"/>
      <c r="T560" s="7"/>
      <c r="U560" s="7"/>
      <c r="V560" s="7"/>
    </row>
    <row r="561" spans="1:22" s="8" customFormat="1" ht="15" customHeight="1">
      <c r="A561" s="7"/>
      <c r="B561" s="7"/>
      <c r="C561" s="7"/>
      <c r="D561" s="7"/>
      <c r="E561" s="7"/>
      <c r="F561" s="7"/>
      <c r="G561" s="583"/>
      <c r="H561" s="7"/>
      <c r="I561" s="584"/>
      <c r="J561" s="7"/>
      <c r="K561" s="583"/>
      <c r="L561" s="7"/>
      <c r="N561" s="226"/>
      <c r="O561" s="226"/>
      <c r="P561" s="7"/>
      <c r="Q561" s="7"/>
      <c r="R561" s="7"/>
      <c r="S561" s="7"/>
      <c r="T561" s="7"/>
      <c r="U561" s="7"/>
      <c r="V561" s="7"/>
    </row>
    <row r="562" spans="1:22" s="8" customFormat="1" ht="15" customHeight="1">
      <c r="A562" s="7"/>
      <c r="B562" s="7"/>
      <c r="C562" s="7"/>
      <c r="D562" s="7"/>
      <c r="E562" s="7"/>
      <c r="F562" s="7"/>
      <c r="G562" s="583"/>
      <c r="H562" s="7"/>
      <c r="I562" s="584"/>
      <c r="J562" s="7"/>
      <c r="K562" s="583"/>
      <c r="L562" s="7"/>
      <c r="N562" s="226"/>
      <c r="O562" s="226"/>
      <c r="P562" s="7"/>
      <c r="Q562" s="7"/>
      <c r="R562" s="7"/>
      <c r="S562" s="7"/>
      <c r="T562" s="7"/>
      <c r="U562" s="7"/>
      <c r="V562" s="7"/>
    </row>
    <row r="563" spans="1:22" s="8" customFormat="1" ht="15" customHeight="1">
      <c r="A563" s="7"/>
      <c r="B563" s="7"/>
      <c r="C563" s="7"/>
      <c r="D563" s="7"/>
      <c r="E563" s="7"/>
      <c r="F563" s="7"/>
      <c r="G563" s="583"/>
      <c r="H563" s="7"/>
      <c r="I563" s="584"/>
      <c r="J563" s="7"/>
      <c r="K563" s="583"/>
      <c r="L563" s="7"/>
      <c r="N563" s="226"/>
      <c r="O563" s="226"/>
      <c r="P563" s="7"/>
      <c r="Q563" s="7"/>
      <c r="R563" s="7"/>
      <c r="S563" s="7"/>
      <c r="T563" s="7"/>
      <c r="U563" s="7"/>
      <c r="V563" s="7"/>
    </row>
    <row r="564" spans="1:22" s="8" customFormat="1" ht="18.95" customHeight="1">
      <c r="A564" s="7"/>
      <c r="B564" s="7"/>
      <c r="C564" s="7"/>
      <c r="D564" s="7"/>
      <c r="E564" s="7"/>
      <c r="F564" s="7"/>
      <c r="G564" s="583"/>
      <c r="H564" s="7"/>
      <c r="I564" s="584"/>
      <c r="J564" s="7"/>
      <c r="K564" s="583"/>
      <c r="L564" s="7"/>
      <c r="N564" s="226"/>
      <c r="O564" s="226"/>
      <c r="P564" s="7"/>
      <c r="Q564" s="7"/>
      <c r="R564" s="7"/>
      <c r="S564" s="7"/>
      <c r="T564" s="7"/>
      <c r="U564" s="7"/>
      <c r="V564" s="7"/>
    </row>
    <row r="565" spans="1:22" s="8" customFormat="1" ht="18.95" customHeight="1">
      <c r="A565" s="7"/>
      <c r="B565" s="7"/>
      <c r="C565" s="7"/>
      <c r="D565" s="7"/>
      <c r="E565" s="7"/>
      <c r="F565" s="7"/>
      <c r="G565" s="583"/>
      <c r="H565" s="7"/>
      <c r="I565" s="584"/>
      <c r="J565" s="7"/>
      <c r="K565" s="583"/>
      <c r="L565" s="7"/>
      <c r="N565" s="226"/>
      <c r="O565" s="226"/>
      <c r="P565" s="7"/>
      <c r="Q565" s="7"/>
      <c r="R565" s="7"/>
      <c r="S565" s="7"/>
      <c r="T565" s="7"/>
      <c r="U565" s="7"/>
      <c r="V565" s="7"/>
    </row>
    <row r="566" spans="1:22" s="7" customFormat="1" ht="18.95" customHeight="1">
      <c r="G566" s="583"/>
      <c r="I566" s="584"/>
      <c r="K566" s="583"/>
      <c r="N566" s="226"/>
      <c r="O566" s="226"/>
    </row>
    <row r="567" spans="1:22" s="7" customFormat="1" ht="18.95" customHeight="1">
      <c r="G567" s="583"/>
      <c r="I567" s="584"/>
      <c r="K567" s="583"/>
      <c r="N567" s="226"/>
      <c r="O567" s="226"/>
    </row>
    <row r="568" spans="1:22" s="7" customFormat="1" ht="18.95" customHeight="1">
      <c r="G568" s="583"/>
      <c r="I568" s="584"/>
      <c r="K568" s="583"/>
      <c r="N568" s="226"/>
      <c r="O568" s="226"/>
    </row>
    <row r="569" spans="1:22" s="7" customFormat="1" ht="18.95" customHeight="1">
      <c r="G569" s="583"/>
      <c r="I569" s="584"/>
      <c r="K569" s="583"/>
      <c r="N569" s="226"/>
      <c r="O569" s="226"/>
    </row>
    <row r="570" spans="1:22" s="7" customFormat="1" ht="18.95" customHeight="1">
      <c r="G570" s="583"/>
      <c r="I570" s="584"/>
      <c r="K570" s="583"/>
      <c r="N570" s="226"/>
      <c r="O570" s="226"/>
    </row>
    <row r="571" spans="1:22" s="7" customFormat="1" ht="18.95" customHeight="1">
      <c r="G571" s="583"/>
      <c r="I571" s="584"/>
      <c r="K571" s="583"/>
      <c r="N571" s="226"/>
      <c r="O571" s="226"/>
    </row>
    <row r="572" spans="1:22" s="7" customFormat="1" ht="18.95" customHeight="1">
      <c r="G572" s="583"/>
      <c r="I572" s="584"/>
      <c r="K572" s="583"/>
      <c r="N572" s="226"/>
      <c r="O572" s="226"/>
    </row>
    <row r="573" spans="1:22" s="7" customFormat="1" ht="18.95" customHeight="1">
      <c r="G573" s="583"/>
      <c r="I573" s="584"/>
      <c r="K573" s="583"/>
      <c r="N573" s="226"/>
      <c r="O573" s="226"/>
    </row>
    <row r="574" spans="1:22" s="7" customFormat="1" ht="18.95" customHeight="1">
      <c r="G574" s="583"/>
      <c r="I574" s="584"/>
      <c r="K574" s="583"/>
      <c r="N574" s="226"/>
      <c r="O574" s="226"/>
    </row>
    <row r="575" spans="1:22" s="7" customFormat="1" ht="18.95" customHeight="1">
      <c r="G575" s="583"/>
      <c r="I575" s="584"/>
      <c r="K575" s="583"/>
      <c r="N575" s="226"/>
      <c r="O575" s="226"/>
    </row>
    <row r="576" spans="1:22" s="7" customFormat="1" ht="18.95" customHeight="1">
      <c r="G576" s="583"/>
      <c r="I576" s="584"/>
      <c r="K576" s="583"/>
      <c r="N576" s="226"/>
      <c r="O576" s="226"/>
    </row>
    <row r="577" spans="7:15" s="7" customFormat="1" ht="18.95" customHeight="1">
      <c r="G577" s="583"/>
      <c r="I577" s="584"/>
      <c r="K577" s="583"/>
      <c r="N577" s="226"/>
      <c r="O577" s="226"/>
    </row>
    <row r="578" spans="7:15" s="7" customFormat="1" ht="18.95" customHeight="1">
      <c r="G578" s="583"/>
      <c r="I578" s="584"/>
      <c r="K578" s="583"/>
      <c r="N578" s="226"/>
      <c r="O578" s="226"/>
    </row>
    <row r="579" spans="7:15" s="7" customFormat="1" ht="18.95" customHeight="1">
      <c r="G579" s="583"/>
      <c r="I579" s="584"/>
      <c r="K579" s="583"/>
      <c r="N579" s="226"/>
      <c r="O579" s="226"/>
    </row>
    <row r="580" spans="7:15" s="7" customFormat="1" ht="18.95" customHeight="1">
      <c r="G580" s="583"/>
      <c r="I580" s="584"/>
      <c r="K580" s="583"/>
      <c r="N580" s="226"/>
      <c r="O580" s="226"/>
    </row>
    <row r="581" spans="7:15" s="7" customFormat="1" ht="18.95" customHeight="1">
      <c r="G581" s="583"/>
      <c r="I581" s="584"/>
      <c r="K581" s="583"/>
      <c r="N581" s="226"/>
      <c r="O581" s="226"/>
    </row>
    <row r="582" spans="7:15" s="7" customFormat="1" ht="18.95" customHeight="1">
      <c r="G582" s="583"/>
      <c r="I582" s="584"/>
      <c r="K582" s="583"/>
      <c r="N582" s="226"/>
      <c r="O582" s="226"/>
    </row>
    <row r="583" spans="7:15" s="7" customFormat="1" ht="18.95" customHeight="1">
      <c r="G583" s="583"/>
      <c r="I583" s="584"/>
      <c r="K583" s="583"/>
      <c r="N583" s="226"/>
      <c r="O583" s="226"/>
    </row>
    <row r="584" spans="7:15" s="7" customFormat="1" ht="18.95" customHeight="1">
      <c r="G584" s="583"/>
      <c r="I584" s="584"/>
      <c r="K584" s="583"/>
      <c r="N584" s="226"/>
      <c r="O584" s="226"/>
    </row>
    <row r="585" spans="7:15" s="7" customFormat="1" ht="18.95" customHeight="1">
      <c r="G585" s="583"/>
      <c r="I585" s="584"/>
      <c r="K585" s="583"/>
      <c r="N585" s="226"/>
      <c r="O585" s="226"/>
    </row>
    <row r="586" spans="7:15" s="7" customFormat="1" ht="18.95" customHeight="1">
      <c r="G586" s="583"/>
      <c r="I586" s="584"/>
      <c r="K586" s="583"/>
      <c r="N586" s="226"/>
      <c r="O586" s="226"/>
    </row>
    <row r="587" spans="7:15" s="7" customFormat="1" ht="18.95" customHeight="1">
      <c r="G587" s="583"/>
      <c r="I587" s="584"/>
      <c r="K587" s="583"/>
      <c r="N587" s="226"/>
      <c r="O587" s="226"/>
    </row>
    <row r="588" spans="7:15" s="7" customFormat="1" ht="18.95" customHeight="1">
      <c r="G588" s="583"/>
      <c r="I588" s="584"/>
      <c r="K588" s="583"/>
      <c r="N588" s="226"/>
      <c r="O588" s="226"/>
    </row>
    <row r="589" spans="7:15" s="7" customFormat="1" ht="18.95" customHeight="1">
      <c r="G589" s="583"/>
      <c r="I589" s="584"/>
      <c r="K589" s="583"/>
      <c r="N589" s="226"/>
      <c r="O589" s="226"/>
    </row>
    <row r="590" spans="7:15" s="7" customFormat="1" ht="18.95" customHeight="1">
      <c r="G590" s="583"/>
      <c r="I590" s="584"/>
      <c r="K590" s="583"/>
      <c r="N590" s="226"/>
      <c r="O590" s="226"/>
    </row>
    <row r="591" spans="7:15" s="7" customFormat="1" ht="18.95" customHeight="1">
      <c r="G591" s="583"/>
      <c r="I591" s="584"/>
      <c r="K591" s="583"/>
      <c r="N591" s="226"/>
      <c r="O591" s="226"/>
    </row>
    <row r="592" spans="7:15" s="7" customFormat="1" ht="18.95" customHeight="1">
      <c r="G592" s="583"/>
      <c r="I592" s="584"/>
      <c r="K592" s="583"/>
      <c r="N592" s="226"/>
      <c r="O592" s="226"/>
    </row>
    <row r="593" spans="7:15" s="7" customFormat="1" ht="18.95" customHeight="1">
      <c r="G593" s="583"/>
      <c r="I593" s="584"/>
      <c r="K593" s="583"/>
      <c r="N593" s="226"/>
      <c r="O593" s="226"/>
    </row>
    <row r="594" spans="7:15" s="7" customFormat="1" ht="18.95" customHeight="1">
      <c r="G594" s="583"/>
      <c r="I594" s="584"/>
      <c r="K594" s="583"/>
      <c r="N594" s="226"/>
      <c r="O594" s="226"/>
    </row>
    <row r="595" spans="7:15" s="7" customFormat="1" ht="18.95" customHeight="1">
      <c r="G595" s="583"/>
      <c r="I595" s="584"/>
      <c r="K595" s="583"/>
      <c r="N595" s="226"/>
      <c r="O595" s="226"/>
    </row>
    <row r="596" spans="7:15" s="7" customFormat="1" ht="18.95" customHeight="1">
      <c r="G596" s="583"/>
      <c r="I596" s="584"/>
      <c r="K596" s="583"/>
      <c r="N596" s="226"/>
      <c r="O596" s="226"/>
    </row>
    <row r="597" spans="7:15" s="7" customFormat="1" ht="18.95" customHeight="1">
      <c r="G597" s="583"/>
      <c r="I597" s="584"/>
      <c r="K597" s="583"/>
      <c r="N597" s="226"/>
      <c r="O597" s="226"/>
    </row>
    <row r="598" spans="7:15" s="7" customFormat="1" ht="18.95" customHeight="1">
      <c r="G598" s="583"/>
      <c r="I598" s="584"/>
      <c r="K598" s="583"/>
      <c r="N598" s="226"/>
      <c r="O598" s="226"/>
    </row>
    <row r="599" spans="7:15" s="7" customFormat="1" ht="18.95" customHeight="1">
      <c r="G599" s="583"/>
      <c r="I599" s="584"/>
      <c r="K599" s="583"/>
      <c r="N599" s="226"/>
      <c r="O599" s="226"/>
    </row>
    <row r="600" spans="7:15" s="7" customFormat="1" ht="18.95" customHeight="1">
      <c r="G600" s="583"/>
      <c r="I600" s="584"/>
      <c r="K600" s="583"/>
      <c r="N600" s="226"/>
      <c r="O600" s="226"/>
    </row>
    <row r="601" spans="7:15" s="7" customFormat="1" ht="18.95" customHeight="1">
      <c r="G601" s="583"/>
      <c r="I601" s="584"/>
      <c r="K601" s="583"/>
      <c r="N601" s="226"/>
      <c r="O601" s="226"/>
    </row>
    <row r="602" spans="7:15" s="7" customFormat="1" ht="18.95" customHeight="1">
      <c r="G602" s="583"/>
      <c r="I602" s="584"/>
      <c r="K602" s="583"/>
      <c r="N602" s="226"/>
      <c r="O602" s="226"/>
    </row>
    <row r="603" spans="7:15" s="7" customFormat="1" ht="18.95" customHeight="1">
      <c r="G603" s="583"/>
      <c r="I603" s="584"/>
      <c r="K603" s="583"/>
      <c r="N603" s="226"/>
      <c r="O603" s="226"/>
    </row>
    <row r="604" spans="7:15" s="7" customFormat="1" ht="18.95" customHeight="1">
      <c r="G604" s="583"/>
      <c r="I604" s="584"/>
      <c r="K604" s="583"/>
      <c r="N604" s="226"/>
      <c r="O604" s="226"/>
    </row>
    <row r="605" spans="7:15" s="7" customFormat="1" ht="18.95" customHeight="1">
      <c r="G605" s="583"/>
      <c r="I605" s="584"/>
      <c r="K605" s="583"/>
      <c r="N605" s="226"/>
      <c r="O605" s="226"/>
    </row>
    <row r="606" spans="7:15" s="7" customFormat="1" ht="18.95" customHeight="1">
      <c r="G606" s="583"/>
      <c r="I606" s="584"/>
      <c r="K606" s="583"/>
      <c r="N606" s="226"/>
      <c r="O606" s="226"/>
    </row>
    <row r="607" spans="7:15" s="7" customFormat="1" ht="18.95" customHeight="1">
      <c r="G607" s="583"/>
      <c r="I607" s="584"/>
      <c r="K607" s="583"/>
      <c r="N607" s="226"/>
      <c r="O607" s="226"/>
    </row>
    <row r="608" spans="7:15" s="7" customFormat="1" ht="18.95" customHeight="1">
      <c r="G608" s="583"/>
      <c r="I608" s="584"/>
      <c r="K608" s="583"/>
      <c r="N608" s="226"/>
      <c r="O608" s="226"/>
    </row>
    <row r="609" spans="7:15" s="7" customFormat="1" ht="18.95" customHeight="1">
      <c r="G609" s="583"/>
      <c r="I609" s="584"/>
      <c r="K609" s="583"/>
      <c r="N609" s="226"/>
      <c r="O609" s="226"/>
    </row>
    <row r="610" spans="7:15" s="7" customFormat="1" ht="18.95" customHeight="1">
      <c r="G610" s="583"/>
      <c r="I610" s="584"/>
      <c r="K610" s="583"/>
      <c r="N610" s="226"/>
      <c r="O610" s="226"/>
    </row>
    <row r="611" spans="7:15" s="7" customFormat="1" ht="18.95" customHeight="1">
      <c r="G611" s="583"/>
      <c r="I611" s="584"/>
      <c r="K611" s="583"/>
      <c r="N611" s="226"/>
      <c r="O611" s="226"/>
    </row>
    <row r="612" spans="7:15" s="7" customFormat="1" ht="18.95" customHeight="1">
      <c r="G612" s="583"/>
      <c r="I612" s="584"/>
      <c r="K612" s="583"/>
      <c r="N612" s="226"/>
      <c r="O612" s="226"/>
    </row>
    <row r="613" spans="7:15" s="7" customFormat="1" ht="18.95" customHeight="1">
      <c r="G613" s="583"/>
      <c r="I613" s="584"/>
      <c r="K613" s="583"/>
      <c r="N613" s="226"/>
      <c r="O613" s="226"/>
    </row>
    <row r="614" spans="7:15" s="7" customFormat="1" ht="18.95" customHeight="1">
      <c r="G614" s="583"/>
      <c r="I614" s="584"/>
      <c r="K614" s="583"/>
      <c r="N614" s="226"/>
      <c r="O614" s="226"/>
    </row>
    <row r="615" spans="7:15" s="7" customFormat="1" ht="18.95" customHeight="1">
      <c r="G615" s="583"/>
      <c r="I615" s="584"/>
      <c r="K615" s="583"/>
      <c r="N615" s="226"/>
      <c r="O615" s="226"/>
    </row>
    <row r="616" spans="7:15" s="7" customFormat="1" ht="18.95" customHeight="1">
      <c r="G616" s="583"/>
      <c r="I616" s="584"/>
      <c r="K616" s="583"/>
      <c r="N616" s="226"/>
      <c r="O616" s="226"/>
    </row>
    <row r="617" spans="7:15" s="7" customFormat="1" ht="18.95" customHeight="1">
      <c r="G617" s="583"/>
      <c r="I617" s="584"/>
      <c r="K617" s="583"/>
      <c r="N617" s="226"/>
      <c r="O617" s="226"/>
    </row>
    <row r="618" spans="7:15" s="7" customFormat="1" ht="18.95" customHeight="1">
      <c r="G618" s="583"/>
      <c r="I618" s="584"/>
      <c r="K618" s="583"/>
      <c r="N618" s="226"/>
      <c r="O618" s="226"/>
    </row>
    <row r="619" spans="7:15" s="7" customFormat="1" ht="18.95" customHeight="1">
      <c r="G619" s="583"/>
      <c r="I619" s="584"/>
      <c r="K619" s="583"/>
      <c r="N619" s="226"/>
      <c r="O619" s="226"/>
    </row>
    <row r="620" spans="7:15" s="7" customFormat="1" ht="18.95" customHeight="1">
      <c r="G620" s="583"/>
      <c r="I620" s="584"/>
      <c r="K620" s="583"/>
      <c r="N620" s="226"/>
      <c r="O620" s="226"/>
    </row>
    <row r="621" spans="7:15" s="7" customFormat="1" ht="18.95" customHeight="1">
      <c r="G621" s="583"/>
      <c r="I621" s="584"/>
      <c r="K621" s="583"/>
      <c r="N621" s="226"/>
      <c r="O621" s="226"/>
    </row>
    <row r="622" spans="7:15" s="7" customFormat="1" ht="18.95" customHeight="1">
      <c r="G622" s="583"/>
      <c r="I622" s="584"/>
      <c r="K622" s="583"/>
      <c r="N622" s="226"/>
      <c r="O622" s="226"/>
    </row>
    <row r="623" spans="7:15" s="7" customFormat="1" ht="18.95" customHeight="1">
      <c r="G623" s="583"/>
      <c r="I623" s="584"/>
      <c r="K623" s="583"/>
      <c r="N623" s="226"/>
      <c r="O623" s="226"/>
    </row>
    <row r="624" spans="7:15" s="7" customFormat="1" ht="18.95" customHeight="1">
      <c r="G624" s="583"/>
      <c r="I624" s="584"/>
      <c r="K624" s="583"/>
      <c r="N624" s="226"/>
      <c r="O624" s="226"/>
    </row>
    <row r="625" spans="7:15" s="7" customFormat="1" ht="18.95" customHeight="1">
      <c r="G625" s="583"/>
      <c r="I625" s="584"/>
      <c r="K625" s="583"/>
      <c r="N625" s="226"/>
      <c r="O625" s="226"/>
    </row>
    <row r="626" spans="7:15" s="7" customFormat="1" ht="18.95" customHeight="1">
      <c r="G626" s="583"/>
      <c r="I626" s="584"/>
      <c r="K626" s="583"/>
      <c r="N626" s="226"/>
      <c r="O626" s="226"/>
    </row>
    <row r="627" spans="7:15" s="7" customFormat="1" ht="18.95" customHeight="1">
      <c r="G627" s="583"/>
      <c r="I627" s="584"/>
      <c r="K627" s="583"/>
      <c r="N627" s="226"/>
      <c r="O627" s="226"/>
    </row>
    <row r="628" spans="7:15" s="7" customFormat="1" ht="18.95" customHeight="1">
      <c r="G628" s="583"/>
      <c r="I628" s="584"/>
      <c r="K628" s="583"/>
      <c r="N628" s="226"/>
      <c r="O628" s="226"/>
    </row>
    <row r="629" spans="7:15" s="7" customFormat="1" ht="18.95" customHeight="1">
      <c r="G629" s="583"/>
      <c r="I629" s="584"/>
      <c r="K629" s="583"/>
      <c r="N629" s="226"/>
      <c r="O629" s="226"/>
    </row>
    <row r="630" spans="7:15" s="7" customFormat="1" ht="18.95" customHeight="1">
      <c r="G630" s="583"/>
      <c r="I630" s="584"/>
      <c r="K630" s="583"/>
      <c r="N630" s="226"/>
      <c r="O630" s="226"/>
    </row>
    <row r="631" spans="7:15" s="7" customFormat="1" ht="18.95" customHeight="1">
      <c r="G631" s="583"/>
      <c r="I631" s="584"/>
      <c r="K631" s="583"/>
      <c r="N631" s="226"/>
      <c r="O631" s="226"/>
    </row>
    <row r="632" spans="7:15" s="7" customFormat="1" ht="18.95" customHeight="1">
      <c r="G632" s="583"/>
      <c r="I632" s="584"/>
      <c r="K632" s="583"/>
      <c r="N632" s="226"/>
      <c r="O632" s="226"/>
    </row>
    <row r="633" spans="7:15" s="7" customFormat="1" ht="18.95" customHeight="1">
      <c r="G633" s="583"/>
      <c r="I633" s="584"/>
      <c r="K633" s="583"/>
      <c r="N633" s="226"/>
      <c r="O633" s="226"/>
    </row>
    <row r="634" spans="7:15" s="7" customFormat="1" ht="18.95" customHeight="1">
      <c r="G634" s="583"/>
      <c r="I634" s="584"/>
      <c r="K634" s="583"/>
      <c r="N634" s="226"/>
      <c r="O634" s="226"/>
    </row>
    <row r="635" spans="7:15" s="7" customFormat="1" ht="18.95" customHeight="1">
      <c r="G635" s="583"/>
      <c r="I635" s="584"/>
      <c r="K635" s="583"/>
      <c r="N635" s="226"/>
      <c r="O635" s="226"/>
    </row>
    <row r="636" spans="7:15" s="7" customFormat="1" ht="18.95" customHeight="1">
      <c r="G636" s="583"/>
      <c r="I636" s="584"/>
      <c r="K636" s="583"/>
      <c r="N636" s="226"/>
      <c r="O636" s="226"/>
    </row>
    <row r="637" spans="7:15" s="7" customFormat="1" ht="18.95" customHeight="1">
      <c r="G637" s="583"/>
      <c r="I637" s="584"/>
      <c r="K637" s="583"/>
      <c r="N637" s="226"/>
      <c r="O637" s="226"/>
    </row>
    <row r="638" spans="7:15" s="7" customFormat="1" ht="18.95" customHeight="1">
      <c r="G638" s="583"/>
      <c r="I638" s="584"/>
      <c r="K638" s="583"/>
      <c r="N638" s="226"/>
      <c r="O638" s="226"/>
    </row>
    <row r="639" spans="7:15" s="7" customFormat="1" ht="18.95" customHeight="1">
      <c r="G639" s="583"/>
      <c r="I639" s="584"/>
      <c r="K639" s="583"/>
      <c r="N639" s="226"/>
      <c r="O639" s="226"/>
    </row>
    <row r="640" spans="7:15" s="7" customFormat="1" ht="18.95" customHeight="1">
      <c r="G640" s="583"/>
      <c r="I640" s="584"/>
      <c r="K640" s="583"/>
      <c r="N640" s="226"/>
      <c r="O640" s="226"/>
    </row>
    <row r="641" spans="7:15" s="7" customFormat="1" ht="18.95" customHeight="1">
      <c r="G641" s="583"/>
      <c r="I641" s="584"/>
      <c r="K641" s="583"/>
      <c r="N641" s="226"/>
      <c r="O641" s="226"/>
    </row>
    <row r="642" spans="7:15" s="7" customFormat="1" ht="18.95" customHeight="1">
      <c r="G642" s="583"/>
      <c r="I642" s="584"/>
      <c r="K642" s="583"/>
      <c r="N642" s="226"/>
      <c r="O642" s="226"/>
    </row>
    <row r="643" spans="7:15" s="7" customFormat="1" ht="18.95" customHeight="1">
      <c r="G643" s="583"/>
      <c r="I643" s="584"/>
      <c r="K643" s="583"/>
      <c r="N643" s="226"/>
      <c r="O643" s="226"/>
    </row>
    <row r="644" spans="7:15" s="7" customFormat="1" ht="18.95" customHeight="1">
      <c r="G644" s="583"/>
      <c r="I644" s="584"/>
      <c r="K644" s="583"/>
      <c r="N644" s="226"/>
      <c r="O644" s="226"/>
    </row>
    <row r="645" spans="7:15" s="7" customFormat="1" ht="18.95" customHeight="1">
      <c r="G645" s="583"/>
      <c r="I645" s="584"/>
      <c r="K645" s="583"/>
      <c r="N645" s="226"/>
      <c r="O645" s="226"/>
    </row>
    <row r="646" spans="7:15" s="7" customFormat="1" ht="18.95" customHeight="1">
      <c r="G646" s="583"/>
      <c r="I646" s="584"/>
      <c r="K646" s="583"/>
      <c r="N646" s="226"/>
      <c r="O646" s="226"/>
    </row>
    <row r="647" spans="7:15" s="7" customFormat="1" ht="18.95" customHeight="1">
      <c r="G647" s="583"/>
      <c r="I647" s="584"/>
      <c r="K647" s="583"/>
      <c r="N647" s="226"/>
      <c r="O647" s="226"/>
    </row>
    <row r="648" spans="7:15" s="7" customFormat="1" ht="18.95" customHeight="1">
      <c r="G648" s="583"/>
      <c r="I648" s="584"/>
      <c r="K648" s="583"/>
      <c r="N648" s="226"/>
      <c r="O648" s="226"/>
    </row>
    <row r="649" spans="7:15" s="7" customFormat="1" ht="18.95" customHeight="1">
      <c r="G649" s="583"/>
      <c r="I649" s="584"/>
      <c r="K649" s="583"/>
      <c r="N649" s="226"/>
      <c r="O649" s="226"/>
    </row>
    <row r="650" spans="7:15" s="7" customFormat="1" ht="18.95" customHeight="1">
      <c r="G650" s="583"/>
      <c r="I650" s="584"/>
      <c r="K650" s="583"/>
      <c r="N650" s="226"/>
      <c r="O650" s="226"/>
    </row>
    <row r="651" spans="7:15" s="7" customFormat="1" ht="18.95" customHeight="1">
      <c r="G651" s="583"/>
      <c r="I651" s="584"/>
      <c r="K651" s="583"/>
      <c r="N651" s="226"/>
      <c r="O651" s="226"/>
    </row>
    <row r="652" spans="7:15" s="7" customFormat="1" ht="18.95" customHeight="1">
      <c r="G652" s="583"/>
      <c r="I652" s="584"/>
      <c r="K652" s="583"/>
      <c r="N652" s="226"/>
      <c r="O652" s="226"/>
    </row>
    <row r="653" spans="7:15" s="7" customFormat="1" ht="18.95" customHeight="1">
      <c r="G653" s="583"/>
      <c r="I653" s="584"/>
      <c r="K653" s="583"/>
      <c r="N653" s="226"/>
      <c r="O653" s="226"/>
    </row>
    <row r="654" spans="7:15" s="7" customFormat="1" ht="18.95" customHeight="1">
      <c r="G654" s="583"/>
      <c r="I654" s="584"/>
      <c r="K654" s="583"/>
      <c r="N654" s="226"/>
      <c r="O654" s="226"/>
    </row>
    <row r="655" spans="7:15" s="7" customFormat="1" ht="18.95" customHeight="1">
      <c r="G655" s="583"/>
      <c r="I655" s="584"/>
      <c r="K655" s="583"/>
      <c r="N655" s="226"/>
      <c r="O655" s="226"/>
    </row>
    <row r="656" spans="7:15" s="7" customFormat="1" ht="18.95" customHeight="1">
      <c r="G656" s="583"/>
      <c r="I656" s="584"/>
      <c r="K656" s="583"/>
      <c r="N656" s="226"/>
      <c r="O656" s="226"/>
    </row>
    <row r="657" spans="7:15" s="7" customFormat="1" ht="18.95" customHeight="1">
      <c r="G657" s="583"/>
      <c r="I657" s="584"/>
      <c r="K657" s="583"/>
      <c r="N657" s="226"/>
      <c r="O657" s="226"/>
    </row>
    <row r="658" spans="7:15" s="7" customFormat="1" ht="18.95" customHeight="1">
      <c r="G658" s="583"/>
      <c r="I658" s="584"/>
      <c r="K658" s="583"/>
      <c r="N658" s="226"/>
      <c r="O658" s="226"/>
    </row>
    <row r="659" spans="7:15" s="7" customFormat="1" ht="18.95" customHeight="1">
      <c r="G659" s="583"/>
      <c r="I659" s="584"/>
      <c r="K659" s="583"/>
      <c r="N659" s="226"/>
      <c r="O659" s="226"/>
    </row>
  </sheetData>
  <mergeCells count="666">
    <mergeCell ref="E438:F438"/>
    <mergeCell ref="E439:F439"/>
    <mergeCell ref="T439:U439"/>
    <mergeCell ref="E440:F440"/>
    <mergeCell ref="B438:B440"/>
    <mergeCell ref="C438:C440"/>
    <mergeCell ref="D438:D440"/>
    <mergeCell ref="Q438:R438"/>
    <mergeCell ref="T438:U438"/>
    <mergeCell ref="T440:U440"/>
    <mergeCell ref="C414:C416"/>
    <mergeCell ref="D414:D416"/>
    <mergeCell ref="Q414:R414"/>
    <mergeCell ref="B417:B419"/>
    <mergeCell ref="C417:C419"/>
    <mergeCell ref="D417:D419"/>
    <mergeCell ref="Q417:R417"/>
    <mergeCell ref="T418:U418"/>
    <mergeCell ref="E418:F418"/>
    <mergeCell ref="E419:F419"/>
    <mergeCell ref="T419:U419"/>
    <mergeCell ref="B395:B397"/>
    <mergeCell ref="C395:C397"/>
    <mergeCell ref="D395:D397"/>
    <mergeCell ref="Q395:R395"/>
    <mergeCell ref="E408:F408"/>
    <mergeCell ref="E409:F409"/>
    <mergeCell ref="E410:F410"/>
    <mergeCell ref="E411:F411"/>
    <mergeCell ref="Q411:R411"/>
    <mergeCell ref="B398:B400"/>
    <mergeCell ref="C398:C400"/>
    <mergeCell ref="D398:D400"/>
    <mergeCell ref="B401:B403"/>
    <mergeCell ref="C401:C403"/>
    <mergeCell ref="D401:D403"/>
    <mergeCell ref="Q401:R401"/>
    <mergeCell ref="B408:B410"/>
    <mergeCell ref="C408:C410"/>
    <mergeCell ref="D408:D410"/>
    <mergeCell ref="Q398:R398"/>
    <mergeCell ref="I371:J371"/>
    <mergeCell ref="I372:J372"/>
    <mergeCell ref="O373:O377"/>
    <mergeCell ref="B375:F376"/>
    <mergeCell ref="T379:U379"/>
    <mergeCell ref="E383:F383"/>
    <mergeCell ref="T383:U383"/>
    <mergeCell ref="B381:C381"/>
    <mergeCell ref="D381:F381"/>
    <mergeCell ref="B383:B385"/>
    <mergeCell ref="C383:C385"/>
    <mergeCell ref="D383:D385"/>
    <mergeCell ref="Q383:R383"/>
    <mergeCell ref="E384:F384"/>
    <mergeCell ref="T384:U384"/>
    <mergeCell ref="E385:F385"/>
    <mergeCell ref="T385:U385"/>
    <mergeCell ref="T381:U381"/>
    <mergeCell ref="T373:U373"/>
    <mergeCell ref="D339:F339"/>
    <mergeCell ref="D340:F340"/>
    <mergeCell ref="D341:F341"/>
    <mergeCell ref="D342:F342"/>
    <mergeCell ref="D343:F343"/>
    <mergeCell ref="D344:F344"/>
    <mergeCell ref="D345:F345"/>
    <mergeCell ref="D346:F346"/>
    <mergeCell ref="D347:F347"/>
    <mergeCell ref="B247:B252"/>
    <mergeCell ref="C247:C252"/>
    <mergeCell ref="D247:D249"/>
    <mergeCell ref="E247:E249"/>
    <mergeCell ref="T247:U247"/>
    <mergeCell ref="D250:D252"/>
    <mergeCell ref="E250:E252"/>
    <mergeCell ref="B253:B262"/>
    <mergeCell ref="E316:E317"/>
    <mergeCell ref="B313:B322"/>
    <mergeCell ref="C313:C322"/>
    <mergeCell ref="D313:D317"/>
    <mergeCell ref="E313:E315"/>
    <mergeCell ref="B293:B302"/>
    <mergeCell ref="C293:C302"/>
    <mergeCell ref="D293:D297"/>
    <mergeCell ref="E293:E295"/>
    <mergeCell ref="T293:U293"/>
    <mergeCell ref="E296:E297"/>
    <mergeCell ref="D318:D322"/>
    <mergeCell ref="E318:E320"/>
    <mergeCell ref="E321:E322"/>
    <mergeCell ref="C253:C262"/>
    <mergeCell ref="D253:D257"/>
    <mergeCell ref="T228:U228"/>
    <mergeCell ref="B228:B234"/>
    <mergeCell ref="C228:C234"/>
    <mergeCell ref="D228:D234"/>
    <mergeCell ref="E228:E229"/>
    <mergeCell ref="Q228:R228"/>
    <mergeCell ref="E230:E231"/>
    <mergeCell ref="T230:U230"/>
    <mergeCell ref="E232:E234"/>
    <mergeCell ref="T232:U232"/>
    <mergeCell ref="T221:U221"/>
    <mergeCell ref="B221:B227"/>
    <mergeCell ref="C221:C227"/>
    <mergeCell ref="D221:D227"/>
    <mergeCell ref="E221:E222"/>
    <mergeCell ref="Q221:R221"/>
    <mergeCell ref="E223:E224"/>
    <mergeCell ref="T223:U223"/>
    <mergeCell ref="E225:E227"/>
    <mergeCell ref="T225:U225"/>
    <mergeCell ref="T211:U211"/>
    <mergeCell ref="B211:B217"/>
    <mergeCell ref="C211:C217"/>
    <mergeCell ref="D211:D217"/>
    <mergeCell ref="E211:E212"/>
    <mergeCell ref="Q211:R211"/>
    <mergeCell ref="E213:E214"/>
    <mergeCell ref="T213:U213"/>
    <mergeCell ref="E215:E217"/>
    <mergeCell ref="T215:U215"/>
    <mergeCell ref="T204:U204"/>
    <mergeCell ref="B204:B210"/>
    <mergeCell ref="C204:C210"/>
    <mergeCell ref="D204:D210"/>
    <mergeCell ref="E204:E205"/>
    <mergeCell ref="Q204:R204"/>
    <mergeCell ref="E206:E207"/>
    <mergeCell ref="T206:U206"/>
    <mergeCell ref="E208:E210"/>
    <mergeCell ref="T208:U208"/>
    <mergeCell ref="T197:U197"/>
    <mergeCell ref="B197:B203"/>
    <mergeCell ref="C197:C203"/>
    <mergeCell ref="D197:D203"/>
    <mergeCell ref="E197:E198"/>
    <mergeCell ref="Q197:R197"/>
    <mergeCell ref="E199:E200"/>
    <mergeCell ref="T199:U199"/>
    <mergeCell ref="E201:E203"/>
    <mergeCell ref="T201:U201"/>
    <mergeCell ref="D183:D189"/>
    <mergeCell ref="E183:E184"/>
    <mergeCell ref="Q183:R183"/>
    <mergeCell ref="E185:E186"/>
    <mergeCell ref="T185:U185"/>
    <mergeCell ref="E187:E189"/>
    <mergeCell ref="T187:U187"/>
    <mergeCell ref="T190:U190"/>
    <mergeCell ref="B190:B196"/>
    <mergeCell ref="C190:C196"/>
    <mergeCell ref="D190:D196"/>
    <mergeCell ref="E190:E191"/>
    <mergeCell ref="Q190:R190"/>
    <mergeCell ref="E192:E193"/>
    <mergeCell ref="T192:U192"/>
    <mergeCell ref="E194:E196"/>
    <mergeCell ref="T194:U194"/>
    <mergeCell ref="B149:B154"/>
    <mergeCell ref="C149:C154"/>
    <mergeCell ref="D149:D154"/>
    <mergeCell ref="B155:B160"/>
    <mergeCell ref="C155:C160"/>
    <mergeCell ref="D155:D160"/>
    <mergeCell ref="B161:B166"/>
    <mergeCell ref="C161:C166"/>
    <mergeCell ref="D161:D166"/>
    <mergeCell ref="B118:B123"/>
    <mergeCell ref="C118:C123"/>
    <mergeCell ref="D118:D123"/>
    <mergeCell ref="B124:B129"/>
    <mergeCell ref="C124:C129"/>
    <mergeCell ref="D124:D129"/>
    <mergeCell ref="B130:B135"/>
    <mergeCell ref="C130:C135"/>
    <mergeCell ref="D130:D135"/>
    <mergeCell ref="A1:B1"/>
    <mergeCell ref="C1:F1"/>
    <mergeCell ref="J1:L1"/>
    <mergeCell ref="B5:F6"/>
    <mergeCell ref="D70:F70"/>
    <mergeCell ref="T7:U7"/>
    <mergeCell ref="B8:F9"/>
    <mergeCell ref="D18:F18"/>
    <mergeCell ref="D20:F20"/>
    <mergeCell ref="D21:F21"/>
    <mergeCell ref="D23:F23"/>
    <mergeCell ref="D68:F68"/>
    <mergeCell ref="T10:U10"/>
    <mergeCell ref="B11:F12"/>
    <mergeCell ref="T13:U13"/>
    <mergeCell ref="D22:F22"/>
    <mergeCell ref="D24:F24"/>
    <mergeCell ref="B18:C18"/>
    <mergeCell ref="B53:C53"/>
    <mergeCell ref="D53:F53"/>
    <mergeCell ref="C57:F58"/>
    <mergeCell ref="C61:F62"/>
    <mergeCell ref="B68:C68"/>
    <mergeCell ref="E165:E166"/>
    <mergeCell ref="E167:E168"/>
    <mergeCell ref="Q167:R167"/>
    <mergeCell ref="E118:E119"/>
    <mergeCell ref="T132:U132"/>
    <mergeCell ref="E134:E135"/>
    <mergeCell ref="T134:U134"/>
    <mergeCell ref="T124:U124"/>
    <mergeCell ref="E126:E127"/>
    <mergeCell ref="T126:U126"/>
    <mergeCell ref="E128:E129"/>
    <mergeCell ref="T128:U128"/>
    <mergeCell ref="E130:E131"/>
    <mergeCell ref="T118:U118"/>
    <mergeCell ref="E120:E121"/>
    <mergeCell ref="E132:E133"/>
    <mergeCell ref="T120:U120"/>
    <mergeCell ref="E122:E123"/>
    <mergeCell ref="T122:U122"/>
    <mergeCell ref="T130:U130"/>
    <mergeCell ref="Q118:R118"/>
    <mergeCell ref="Q124:R124"/>
    <mergeCell ref="Q130:R130"/>
    <mergeCell ref="E124:E125"/>
    <mergeCell ref="E159:E160"/>
    <mergeCell ref="E153:E154"/>
    <mergeCell ref="E163:E164"/>
    <mergeCell ref="E161:E162"/>
    <mergeCell ref="E140:E141"/>
    <mergeCell ref="E142:E143"/>
    <mergeCell ref="T142:U142"/>
    <mergeCell ref="T144:U144"/>
    <mergeCell ref="T149:U149"/>
    <mergeCell ref="E151:E152"/>
    <mergeCell ref="T151:U151"/>
    <mergeCell ref="T140:U140"/>
    <mergeCell ref="T146:U146"/>
    <mergeCell ref="T148:U148"/>
    <mergeCell ref="Q149:R149"/>
    <mergeCell ref="Q155:R155"/>
    <mergeCell ref="Q161:R161"/>
    <mergeCell ref="E149:E150"/>
    <mergeCell ref="T153:U153"/>
    <mergeCell ref="D369:F369"/>
    <mergeCell ref="D370:F370"/>
    <mergeCell ref="E394:F394"/>
    <mergeCell ref="T410:U410"/>
    <mergeCell ref="T411:U411"/>
    <mergeCell ref="T377:U377"/>
    <mergeCell ref="E401:F401"/>
    <mergeCell ref="T401:U401"/>
    <mergeCell ref="E402:F402"/>
    <mergeCell ref="E403:F403"/>
    <mergeCell ref="T396:U396"/>
    <mergeCell ref="T397:U397"/>
    <mergeCell ref="E395:F395"/>
    <mergeCell ref="T395:U395"/>
    <mergeCell ref="E396:F396"/>
    <mergeCell ref="E397:F397"/>
    <mergeCell ref="T402:U402"/>
    <mergeCell ref="T403:U403"/>
    <mergeCell ref="T398:U398"/>
    <mergeCell ref="E400:F400"/>
    <mergeCell ref="T400:U400"/>
    <mergeCell ref="T399:U399"/>
    <mergeCell ref="E386:F386"/>
    <mergeCell ref="Q386:R386"/>
    <mergeCell ref="T165:U165"/>
    <mergeCell ref="E423:F423"/>
    <mergeCell ref="E431:F431"/>
    <mergeCell ref="B411:B413"/>
    <mergeCell ref="C411:C413"/>
    <mergeCell ref="D411:D413"/>
    <mergeCell ref="B414:B416"/>
    <mergeCell ref="B353:B354"/>
    <mergeCell ref="C353:C354"/>
    <mergeCell ref="D353:F353"/>
    <mergeCell ref="B359:B360"/>
    <mergeCell ref="C359:C360"/>
    <mergeCell ref="D359:F359"/>
    <mergeCell ref="D360:F360"/>
    <mergeCell ref="B361:B362"/>
    <mergeCell ref="C361:C362"/>
    <mergeCell ref="D362:F362"/>
    <mergeCell ref="B363:B364"/>
    <mergeCell ref="C363:C364"/>
    <mergeCell ref="E421:F421"/>
    <mergeCell ref="B369:B370"/>
    <mergeCell ref="C369:C370"/>
    <mergeCell ref="E399:F399"/>
    <mergeCell ref="E398:F398"/>
    <mergeCell ref="T136:U136"/>
    <mergeCell ref="E393:F393"/>
    <mergeCell ref="E391:F391"/>
    <mergeCell ref="E389:F389"/>
    <mergeCell ref="E388:F388"/>
    <mergeCell ref="T353:U353"/>
    <mergeCell ref="D361:F361"/>
    <mergeCell ref="T334:U334"/>
    <mergeCell ref="T338:U338"/>
    <mergeCell ref="D273:D277"/>
    <mergeCell ref="E273:E275"/>
    <mergeCell ref="E136:E137"/>
    <mergeCell ref="T161:U161"/>
    <mergeCell ref="E155:E156"/>
    <mergeCell ref="T155:U155"/>
    <mergeCell ref="E157:E158"/>
    <mergeCell ref="T157:U157"/>
    <mergeCell ref="T159:U159"/>
    <mergeCell ref="T163:U163"/>
    <mergeCell ref="E138:E139"/>
    <mergeCell ref="T138:U138"/>
    <mergeCell ref="T169:U169"/>
    <mergeCell ref="E171:E172"/>
    <mergeCell ref="T171:U171"/>
    <mergeCell ref="T408:U408"/>
    <mergeCell ref="E414:F414"/>
    <mergeCell ref="E415:F415"/>
    <mergeCell ref="E416:F416"/>
    <mergeCell ref="E425:F425"/>
    <mergeCell ref="E420:F420"/>
    <mergeCell ref="E426:F426"/>
    <mergeCell ref="E427:F427"/>
    <mergeCell ref="E417:F417"/>
    <mergeCell ref="T421:U421"/>
    <mergeCell ref="T414:U414"/>
    <mergeCell ref="T415:U415"/>
    <mergeCell ref="T420:U420"/>
    <mergeCell ref="T423:U423"/>
    <mergeCell ref="E424:F424"/>
    <mergeCell ref="E422:F422"/>
    <mergeCell ref="Q408:R408"/>
    <mergeCell ref="T409:U409"/>
    <mergeCell ref="T412:U412"/>
    <mergeCell ref="T416:U416"/>
    <mergeCell ref="T417:U417"/>
    <mergeCell ref="E413:F413"/>
    <mergeCell ref="T413:U413"/>
    <mergeCell ref="E412:F412"/>
    <mergeCell ref="D74:F74"/>
    <mergeCell ref="D75:F75"/>
    <mergeCell ref="B96:C96"/>
    <mergeCell ref="D96:F96"/>
    <mergeCell ref="D72:F72"/>
    <mergeCell ref="D73:F73"/>
    <mergeCell ref="D71:F71"/>
    <mergeCell ref="Q99:R99"/>
    <mergeCell ref="T99:U99"/>
    <mergeCell ref="B101:F102"/>
    <mergeCell ref="B104:F105"/>
    <mergeCell ref="B110:C110"/>
    <mergeCell ref="D110:F110"/>
    <mergeCell ref="B112:B117"/>
    <mergeCell ref="C112:C117"/>
    <mergeCell ref="D112:D117"/>
    <mergeCell ref="Q112:R112"/>
    <mergeCell ref="T114:U114"/>
    <mergeCell ref="E116:E117"/>
    <mergeCell ref="T116:U116"/>
    <mergeCell ref="Q108:R108"/>
    <mergeCell ref="T112:U112"/>
    <mergeCell ref="T106:U106"/>
    <mergeCell ref="T108:U108"/>
    <mergeCell ref="T110:U110"/>
    <mergeCell ref="E112:E113"/>
    <mergeCell ref="E114:E115"/>
    <mergeCell ref="B136:B141"/>
    <mergeCell ref="C136:C141"/>
    <mergeCell ref="D136:D141"/>
    <mergeCell ref="Q136:R136"/>
    <mergeCell ref="B142:B148"/>
    <mergeCell ref="C142:C148"/>
    <mergeCell ref="D142:D148"/>
    <mergeCell ref="Q142:R142"/>
    <mergeCell ref="E144:E145"/>
    <mergeCell ref="E146:E147"/>
    <mergeCell ref="B167:B172"/>
    <mergeCell ref="C167:C172"/>
    <mergeCell ref="D167:D172"/>
    <mergeCell ref="E169:E170"/>
    <mergeCell ref="T167:U167"/>
    <mergeCell ref="T235:U235"/>
    <mergeCell ref="B238:B240"/>
    <mergeCell ref="C238:C240"/>
    <mergeCell ref="D238:D240"/>
    <mergeCell ref="E238:E240"/>
    <mergeCell ref="T238:U238"/>
    <mergeCell ref="B176:B182"/>
    <mergeCell ref="C176:C182"/>
    <mergeCell ref="D176:D182"/>
    <mergeCell ref="E176:E177"/>
    <mergeCell ref="Q176:R176"/>
    <mergeCell ref="E178:E179"/>
    <mergeCell ref="T178:U178"/>
    <mergeCell ref="E180:E182"/>
    <mergeCell ref="T180:U180"/>
    <mergeCell ref="T176:U176"/>
    <mergeCell ref="T183:U183"/>
    <mergeCell ref="B183:B189"/>
    <mergeCell ref="C183:C189"/>
    <mergeCell ref="B241:B246"/>
    <mergeCell ref="C241:C246"/>
    <mergeCell ref="D241:D243"/>
    <mergeCell ref="E241:E243"/>
    <mergeCell ref="T241:U241"/>
    <mergeCell ref="D244:D246"/>
    <mergeCell ref="E244:E246"/>
    <mergeCell ref="B235:B237"/>
    <mergeCell ref="C235:C237"/>
    <mergeCell ref="D235:D237"/>
    <mergeCell ref="E235:E237"/>
    <mergeCell ref="E253:E255"/>
    <mergeCell ref="T253:U253"/>
    <mergeCell ref="E256:E257"/>
    <mergeCell ref="D258:D262"/>
    <mergeCell ref="E258:E260"/>
    <mergeCell ref="E261:E262"/>
    <mergeCell ref="B263:B272"/>
    <mergeCell ref="C263:C272"/>
    <mergeCell ref="D263:D267"/>
    <mergeCell ref="E263:E265"/>
    <mergeCell ref="T263:U263"/>
    <mergeCell ref="E266:E267"/>
    <mergeCell ref="D268:D272"/>
    <mergeCell ref="E268:E270"/>
    <mergeCell ref="E271:E272"/>
    <mergeCell ref="T273:U273"/>
    <mergeCell ref="E276:E277"/>
    <mergeCell ref="D278:D282"/>
    <mergeCell ref="E278:E280"/>
    <mergeCell ref="E281:E282"/>
    <mergeCell ref="B283:B292"/>
    <mergeCell ref="C283:C292"/>
    <mergeCell ref="D283:D287"/>
    <mergeCell ref="E283:E285"/>
    <mergeCell ref="T283:U283"/>
    <mergeCell ref="E286:E287"/>
    <mergeCell ref="D288:D292"/>
    <mergeCell ref="E288:E290"/>
    <mergeCell ref="E291:E292"/>
    <mergeCell ref="B273:B282"/>
    <mergeCell ref="C273:C282"/>
    <mergeCell ref="D298:D302"/>
    <mergeCell ref="E298:E300"/>
    <mergeCell ref="E301:E302"/>
    <mergeCell ref="B303:B312"/>
    <mergeCell ref="C303:C312"/>
    <mergeCell ref="D303:D307"/>
    <mergeCell ref="E303:E305"/>
    <mergeCell ref="T303:U303"/>
    <mergeCell ref="E306:E307"/>
    <mergeCell ref="D308:D312"/>
    <mergeCell ref="E308:E310"/>
    <mergeCell ref="E311:E312"/>
    <mergeCell ref="B323:B332"/>
    <mergeCell ref="C323:C332"/>
    <mergeCell ref="D323:D327"/>
    <mergeCell ref="E323:E325"/>
    <mergeCell ref="E326:E327"/>
    <mergeCell ref="D328:D332"/>
    <mergeCell ref="E328:E330"/>
    <mergeCell ref="E331:E332"/>
    <mergeCell ref="I333:J333"/>
    <mergeCell ref="I334:J334"/>
    <mergeCell ref="Q334:R334"/>
    <mergeCell ref="Q338:R338"/>
    <mergeCell ref="Q339:R339"/>
    <mergeCell ref="T339:U339"/>
    <mergeCell ref="Q340:R340"/>
    <mergeCell ref="T340:U340"/>
    <mergeCell ref="Q341:R341"/>
    <mergeCell ref="T341:U341"/>
    <mergeCell ref="Q342:R342"/>
    <mergeCell ref="T342:U342"/>
    <mergeCell ref="Q343:R343"/>
    <mergeCell ref="T343:U343"/>
    <mergeCell ref="Q344:R344"/>
    <mergeCell ref="T344:U344"/>
    <mergeCell ref="Q345:R345"/>
    <mergeCell ref="T345:U345"/>
    <mergeCell ref="Q346:R346"/>
    <mergeCell ref="T346:U346"/>
    <mergeCell ref="Q347:R347"/>
    <mergeCell ref="T347:U347"/>
    <mergeCell ref="Q348:R348"/>
    <mergeCell ref="T348:U348"/>
    <mergeCell ref="Q349:R349"/>
    <mergeCell ref="T349:U349"/>
    <mergeCell ref="Q350:R350"/>
    <mergeCell ref="T350:U350"/>
    <mergeCell ref="B351:B352"/>
    <mergeCell ref="C351:C352"/>
    <mergeCell ref="D351:F351"/>
    <mergeCell ref="Q351:R351"/>
    <mergeCell ref="T351:U351"/>
    <mergeCell ref="D352:F352"/>
    <mergeCell ref="T352:U352"/>
    <mergeCell ref="D348:F348"/>
    <mergeCell ref="D349:F349"/>
    <mergeCell ref="D350:F350"/>
    <mergeCell ref="Q353:R353"/>
    <mergeCell ref="D354:F354"/>
    <mergeCell ref="T354:U354"/>
    <mergeCell ref="B355:B356"/>
    <mergeCell ref="C355:C356"/>
    <mergeCell ref="D355:F355"/>
    <mergeCell ref="D356:F356"/>
    <mergeCell ref="B357:B358"/>
    <mergeCell ref="C357:C358"/>
    <mergeCell ref="D357:F357"/>
    <mergeCell ref="D358:F358"/>
    <mergeCell ref="D363:F363"/>
    <mergeCell ref="D364:F364"/>
    <mergeCell ref="B365:B366"/>
    <mergeCell ref="C365:C366"/>
    <mergeCell ref="D365:F365"/>
    <mergeCell ref="D366:F366"/>
    <mergeCell ref="B367:B368"/>
    <mergeCell ref="C367:C368"/>
    <mergeCell ref="D367:F367"/>
    <mergeCell ref="D368:F368"/>
    <mergeCell ref="T386:U386"/>
    <mergeCell ref="E387:F387"/>
    <mergeCell ref="T387:U387"/>
    <mergeCell ref="B389:B391"/>
    <mergeCell ref="C389:C391"/>
    <mergeCell ref="D389:D391"/>
    <mergeCell ref="Q389:R389"/>
    <mergeCell ref="B392:B394"/>
    <mergeCell ref="C392:C394"/>
    <mergeCell ref="D392:D394"/>
    <mergeCell ref="Q392:R392"/>
    <mergeCell ref="B386:B388"/>
    <mergeCell ref="C386:C388"/>
    <mergeCell ref="D386:D388"/>
    <mergeCell ref="T389:U389"/>
    <mergeCell ref="T392:U392"/>
    <mergeCell ref="T390:U390"/>
    <mergeCell ref="T391:U391"/>
    <mergeCell ref="E392:F392"/>
    <mergeCell ref="E390:F390"/>
    <mergeCell ref="T388:U388"/>
    <mergeCell ref="T393:U393"/>
    <mergeCell ref="T394:U394"/>
    <mergeCell ref="B420:B422"/>
    <mergeCell ref="C420:C422"/>
    <mergeCell ref="D420:D422"/>
    <mergeCell ref="Q420:R420"/>
    <mergeCell ref="T422:U422"/>
    <mergeCell ref="B423:B425"/>
    <mergeCell ref="C423:C425"/>
    <mergeCell ref="D423:D425"/>
    <mergeCell ref="Q423:R423"/>
    <mergeCell ref="T424:U424"/>
    <mergeCell ref="T425:U425"/>
    <mergeCell ref="B426:B428"/>
    <mergeCell ref="C426:C428"/>
    <mergeCell ref="D426:D428"/>
    <mergeCell ref="Q426:R426"/>
    <mergeCell ref="T426:U426"/>
    <mergeCell ref="T428:U428"/>
    <mergeCell ref="B429:B431"/>
    <mergeCell ref="C429:C431"/>
    <mergeCell ref="D429:D431"/>
    <mergeCell ref="Q429:R429"/>
    <mergeCell ref="T430:U430"/>
    <mergeCell ref="T427:U427"/>
    <mergeCell ref="E428:F428"/>
    <mergeCell ref="E429:F429"/>
    <mergeCell ref="E430:F430"/>
    <mergeCell ref="T429:U429"/>
    <mergeCell ref="T431:U431"/>
    <mergeCell ref="B432:B434"/>
    <mergeCell ref="C432:C434"/>
    <mergeCell ref="D432:D434"/>
    <mergeCell ref="Q432:R432"/>
    <mergeCell ref="T432:U432"/>
    <mergeCell ref="T434:U434"/>
    <mergeCell ref="B435:B437"/>
    <mergeCell ref="C435:C437"/>
    <mergeCell ref="D435:D437"/>
    <mergeCell ref="Q435:R435"/>
    <mergeCell ref="T436:U436"/>
    <mergeCell ref="T433:U433"/>
    <mergeCell ref="E434:F434"/>
    <mergeCell ref="E435:F435"/>
    <mergeCell ref="T435:U435"/>
    <mergeCell ref="E436:F436"/>
    <mergeCell ref="E432:F432"/>
    <mergeCell ref="E433:F433"/>
    <mergeCell ref="E437:F437"/>
    <mergeCell ref="T437:U437"/>
    <mergeCell ref="E441:F441"/>
    <mergeCell ref="T441:U441"/>
    <mergeCell ref="E442:F442"/>
    <mergeCell ref="T442:U442"/>
    <mergeCell ref="B443:B444"/>
    <mergeCell ref="C443:C444"/>
    <mergeCell ref="E443:F443"/>
    <mergeCell ref="T443:U443"/>
    <mergeCell ref="E444:F444"/>
    <mergeCell ref="B445:B446"/>
    <mergeCell ref="C445:C446"/>
    <mergeCell ref="E445:F445"/>
    <mergeCell ref="T445:U445"/>
    <mergeCell ref="E446:F446"/>
    <mergeCell ref="B447:B448"/>
    <mergeCell ref="C447:C448"/>
    <mergeCell ref="E447:F447"/>
    <mergeCell ref="T447:U447"/>
    <mergeCell ref="E448:F448"/>
    <mergeCell ref="B449:B450"/>
    <mergeCell ref="C449:C450"/>
    <mergeCell ref="E449:F449"/>
    <mergeCell ref="T449:U449"/>
    <mergeCell ref="E450:F450"/>
    <mergeCell ref="B451:B452"/>
    <mergeCell ref="C451:C452"/>
    <mergeCell ref="E451:F451"/>
    <mergeCell ref="T451:U451"/>
    <mergeCell ref="E452:F452"/>
    <mergeCell ref="B453:B454"/>
    <mergeCell ref="C453:C454"/>
    <mergeCell ref="E453:F453"/>
    <mergeCell ref="T453:U453"/>
    <mergeCell ref="E454:F454"/>
    <mergeCell ref="B455:B456"/>
    <mergeCell ref="C455:C456"/>
    <mergeCell ref="E455:F455"/>
    <mergeCell ref="T455:U455"/>
    <mergeCell ref="E456:F456"/>
    <mergeCell ref="B457:B458"/>
    <mergeCell ref="C457:C458"/>
    <mergeCell ref="E457:F457"/>
    <mergeCell ref="T457:U457"/>
    <mergeCell ref="E458:F458"/>
    <mergeCell ref="B459:B460"/>
    <mergeCell ref="C459:C460"/>
    <mergeCell ref="E459:F459"/>
    <mergeCell ref="E460:F460"/>
    <mergeCell ref="B461:B462"/>
    <mergeCell ref="C461:C462"/>
    <mergeCell ref="E461:F461"/>
    <mergeCell ref="E462:F462"/>
    <mergeCell ref="I463:J463"/>
    <mergeCell ref="I464:J464"/>
    <mergeCell ref="I466:J466"/>
    <mergeCell ref="B467:C467"/>
    <mergeCell ref="D467:F467"/>
    <mergeCell ref="I467:J467"/>
    <mergeCell ref="B530:C530"/>
    <mergeCell ref="I536:J536"/>
    <mergeCell ref="I537:J537"/>
    <mergeCell ref="I539:J539"/>
    <mergeCell ref="I540:J540"/>
    <mergeCell ref="I476:J476"/>
    <mergeCell ref="I477:J477"/>
    <mergeCell ref="I479:J479"/>
    <mergeCell ref="I480:J480"/>
    <mergeCell ref="I511:J511"/>
    <mergeCell ref="I512:J512"/>
    <mergeCell ref="B516:C516"/>
    <mergeCell ref="I525:J525"/>
    <mergeCell ref="I526:J526"/>
    <mergeCell ref="B494:C494"/>
  </mergeCells>
  <phoneticPr fontId="2"/>
  <printOptions horizontalCentered="1"/>
  <pageMargins left="0.78740157480314965" right="0.78740157480314965" top="0.78740157480314965" bottom="0.39370078740157483" header="0.51181102362204722" footer="0.51181102362204722"/>
  <pageSetup paperSize="9" scale="54" orientation="portrait" r:id="rId1"/>
  <headerFooter alignWithMargins="0"/>
  <rowBreaks count="6" manualBreakCount="6">
    <brk id="64" max="11" man="1"/>
    <brk id="97" max="11" man="1"/>
    <brk id="173" max="11" man="1"/>
    <brk id="218" max="11" man="1"/>
    <brk id="335" max="11" man="1"/>
    <brk id="404"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view="pageBreakPreview" zoomScale="85" zoomScaleNormal="100" zoomScaleSheetLayoutView="85" workbookViewId="0"/>
  </sheetViews>
  <sheetFormatPr defaultRowHeight="13.5"/>
  <cols>
    <col min="1" max="3" width="8.875" style="445"/>
    <col min="4" max="4" width="28.5" style="445" customWidth="1"/>
    <col min="5" max="5" width="7.5" style="445" customWidth="1"/>
    <col min="6" max="6" width="9.375" style="445" customWidth="1"/>
    <col min="7" max="7" width="7.375" style="445" customWidth="1"/>
    <col min="8" max="259" width="8.875" style="445"/>
    <col min="260" max="260" width="28.5" style="445" customWidth="1"/>
    <col min="261" max="261" width="7.5" style="445" customWidth="1"/>
    <col min="262" max="262" width="9.375" style="445" customWidth="1"/>
    <col min="263" max="263" width="7.375" style="445" customWidth="1"/>
    <col min="264" max="515" width="8.875" style="445"/>
    <col min="516" max="516" width="28.5" style="445" customWidth="1"/>
    <col min="517" max="517" width="7.5" style="445" customWidth="1"/>
    <col min="518" max="518" width="9.375" style="445" customWidth="1"/>
    <col min="519" max="519" width="7.375" style="445" customWidth="1"/>
    <col min="520" max="771" width="8.875" style="445"/>
    <col min="772" max="772" width="28.5" style="445" customWidth="1"/>
    <col min="773" max="773" width="7.5" style="445" customWidth="1"/>
    <col min="774" max="774" width="9.375" style="445" customWidth="1"/>
    <col min="775" max="775" width="7.375" style="445" customWidth="1"/>
    <col min="776" max="1027" width="8.875" style="445"/>
    <col min="1028" max="1028" width="28.5" style="445" customWidth="1"/>
    <col min="1029" max="1029" width="7.5" style="445" customWidth="1"/>
    <col min="1030" max="1030" width="9.375" style="445" customWidth="1"/>
    <col min="1031" max="1031" width="7.375" style="445" customWidth="1"/>
    <col min="1032" max="1283" width="8.875" style="445"/>
    <col min="1284" max="1284" width="28.5" style="445" customWidth="1"/>
    <col min="1285" max="1285" width="7.5" style="445" customWidth="1"/>
    <col min="1286" max="1286" width="9.375" style="445" customWidth="1"/>
    <col min="1287" max="1287" width="7.375" style="445" customWidth="1"/>
    <col min="1288" max="1539" width="8.875" style="445"/>
    <col min="1540" max="1540" width="28.5" style="445" customWidth="1"/>
    <col min="1541" max="1541" width="7.5" style="445" customWidth="1"/>
    <col min="1542" max="1542" width="9.375" style="445" customWidth="1"/>
    <col min="1543" max="1543" width="7.375" style="445" customWidth="1"/>
    <col min="1544" max="1795" width="8.875" style="445"/>
    <col min="1796" max="1796" width="28.5" style="445" customWidth="1"/>
    <col min="1797" max="1797" width="7.5" style="445" customWidth="1"/>
    <col min="1798" max="1798" width="9.375" style="445" customWidth="1"/>
    <col min="1799" max="1799" width="7.375" style="445" customWidth="1"/>
    <col min="1800" max="2051" width="8.875" style="445"/>
    <col min="2052" max="2052" width="28.5" style="445" customWidth="1"/>
    <col min="2053" max="2053" width="7.5" style="445" customWidth="1"/>
    <col min="2054" max="2054" width="9.375" style="445" customWidth="1"/>
    <col min="2055" max="2055" width="7.375" style="445" customWidth="1"/>
    <col min="2056" max="2307" width="8.875" style="445"/>
    <col min="2308" max="2308" width="28.5" style="445" customWidth="1"/>
    <col min="2309" max="2309" width="7.5" style="445" customWidth="1"/>
    <col min="2310" max="2310" width="9.375" style="445" customWidth="1"/>
    <col min="2311" max="2311" width="7.375" style="445" customWidth="1"/>
    <col min="2312" max="2563" width="8.875" style="445"/>
    <col min="2564" max="2564" width="28.5" style="445" customWidth="1"/>
    <col min="2565" max="2565" width="7.5" style="445" customWidth="1"/>
    <col min="2566" max="2566" width="9.375" style="445" customWidth="1"/>
    <col min="2567" max="2567" width="7.375" style="445" customWidth="1"/>
    <col min="2568" max="2819" width="8.875" style="445"/>
    <col min="2820" max="2820" width="28.5" style="445" customWidth="1"/>
    <col min="2821" max="2821" width="7.5" style="445" customWidth="1"/>
    <col min="2822" max="2822" width="9.375" style="445" customWidth="1"/>
    <col min="2823" max="2823" width="7.375" style="445" customWidth="1"/>
    <col min="2824" max="3075" width="8.875" style="445"/>
    <col min="3076" max="3076" width="28.5" style="445" customWidth="1"/>
    <col min="3077" max="3077" width="7.5" style="445" customWidth="1"/>
    <col min="3078" max="3078" width="9.375" style="445" customWidth="1"/>
    <col min="3079" max="3079" width="7.375" style="445" customWidth="1"/>
    <col min="3080" max="3331" width="8.875" style="445"/>
    <col min="3332" max="3332" width="28.5" style="445" customWidth="1"/>
    <col min="3333" max="3333" width="7.5" style="445" customWidth="1"/>
    <col min="3334" max="3334" width="9.375" style="445" customWidth="1"/>
    <col min="3335" max="3335" width="7.375" style="445" customWidth="1"/>
    <col min="3336" max="3587" width="8.875" style="445"/>
    <col min="3588" max="3588" width="28.5" style="445" customWidth="1"/>
    <col min="3589" max="3589" width="7.5" style="445" customWidth="1"/>
    <col min="3590" max="3590" width="9.375" style="445" customWidth="1"/>
    <col min="3591" max="3591" width="7.375" style="445" customWidth="1"/>
    <col min="3592" max="3843" width="8.875" style="445"/>
    <col min="3844" max="3844" width="28.5" style="445" customWidth="1"/>
    <col min="3845" max="3845" width="7.5" style="445" customWidth="1"/>
    <col min="3846" max="3846" width="9.375" style="445" customWidth="1"/>
    <col min="3847" max="3847" width="7.375" style="445" customWidth="1"/>
    <col min="3848" max="4099" width="8.875" style="445"/>
    <col min="4100" max="4100" width="28.5" style="445" customWidth="1"/>
    <col min="4101" max="4101" width="7.5" style="445" customWidth="1"/>
    <col min="4102" max="4102" width="9.375" style="445" customWidth="1"/>
    <col min="4103" max="4103" width="7.375" style="445" customWidth="1"/>
    <col min="4104" max="4355" width="8.875" style="445"/>
    <col min="4356" max="4356" width="28.5" style="445" customWidth="1"/>
    <col min="4357" max="4357" width="7.5" style="445" customWidth="1"/>
    <col min="4358" max="4358" width="9.375" style="445" customWidth="1"/>
    <col min="4359" max="4359" width="7.375" style="445" customWidth="1"/>
    <col min="4360" max="4611" width="8.875" style="445"/>
    <col min="4612" max="4612" width="28.5" style="445" customWidth="1"/>
    <col min="4613" max="4613" width="7.5" style="445" customWidth="1"/>
    <col min="4614" max="4614" width="9.375" style="445" customWidth="1"/>
    <col min="4615" max="4615" width="7.375" style="445" customWidth="1"/>
    <col min="4616" max="4867" width="8.875" style="445"/>
    <col min="4868" max="4868" width="28.5" style="445" customWidth="1"/>
    <col min="4869" max="4869" width="7.5" style="445" customWidth="1"/>
    <col min="4870" max="4870" width="9.375" style="445" customWidth="1"/>
    <col min="4871" max="4871" width="7.375" style="445" customWidth="1"/>
    <col min="4872" max="5123" width="8.875" style="445"/>
    <col min="5124" max="5124" width="28.5" style="445" customWidth="1"/>
    <col min="5125" max="5125" width="7.5" style="445" customWidth="1"/>
    <col min="5126" max="5126" width="9.375" style="445" customWidth="1"/>
    <col min="5127" max="5127" width="7.375" style="445" customWidth="1"/>
    <col min="5128" max="5379" width="8.875" style="445"/>
    <col min="5380" max="5380" width="28.5" style="445" customWidth="1"/>
    <col min="5381" max="5381" width="7.5" style="445" customWidth="1"/>
    <col min="5382" max="5382" width="9.375" style="445" customWidth="1"/>
    <col min="5383" max="5383" width="7.375" style="445" customWidth="1"/>
    <col min="5384" max="5635" width="8.875" style="445"/>
    <col min="5636" max="5636" width="28.5" style="445" customWidth="1"/>
    <col min="5637" max="5637" width="7.5" style="445" customWidth="1"/>
    <col min="5638" max="5638" width="9.375" style="445" customWidth="1"/>
    <col min="5639" max="5639" width="7.375" style="445" customWidth="1"/>
    <col min="5640" max="5891" width="8.875" style="445"/>
    <col min="5892" max="5892" width="28.5" style="445" customWidth="1"/>
    <col min="5893" max="5893" width="7.5" style="445" customWidth="1"/>
    <col min="5894" max="5894" width="9.375" style="445" customWidth="1"/>
    <col min="5895" max="5895" width="7.375" style="445" customWidth="1"/>
    <col min="5896" max="6147" width="8.875" style="445"/>
    <col min="6148" max="6148" width="28.5" style="445" customWidth="1"/>
    <col min="6149" max="6149" width="7.5" style="445" customWidth="1"/>
    <col min="6150" max="6150" width="9.375" style="445" customWidth="1"/>
    <col min="6151" max="6151" width="7.375" style="445" customWidth="1"/>
    <col min="6152" max="6403" width="8.875" style="445"/>
    <col min="6404" max="6404" width="28.5" style="445" customWidth="1"/>
    <col min="6405" max="6405" width="7.5" style="445" customWidth="1"/>
    <col min="6406" max="6406" width="9.375" style="445" customWidth="1"/>
    <col min="6407" max="6407" width="7.375" style="445" customWidth="1"/>
    <col min="6408" max="6659" width="8.875" style="445"/>
    <col min="6660" max="6660" width="28.5" style="445" customWidth="1"/>
    <col min="6661" max="6661" width="7.5" style="445" customWidth="1"/>
    <col min="6662" max="6662" width="9.375" style="445" customWidth="1"/>
    <col min="6663" max="6663" width="7.375" style="445" customWidth="1"/>
    <col min="6664" max="6915" width="8.875" style="445"/>
    <col min="6916" max="6916" width="28.5" style="445" customWidth="1"/>
    <col min="6917" max="6917" width="7.5" style="445" customWidth="1"/>
    <col min="6918" max="6918" width="9.375" style="445" customWidth="1"/>
    <col min="6919" max="6919" width="7.375" style="445" customWidth="1"/>
    <col min="6920" max="7171" width="8.875" style="445"/>
    <col min="7172" max="7172" width="28.5" style="445" customWidth="1"/>
    <col min="7173" max="7173" width="7.5" style="445" customWidth="1"/>
    <col min="7174" max="7174" width="9.375" style="445" customWidth="1"/>
    <col min="7175" max="7175" width="7.375" style="445" customWidth="1"/>
    <col min="7176" max="7427" width="8.875" style="445"/>
    <col min="7428" max="7428" width="28.5" style="445" customWidth="1"/>
    <col min="7429" max="7429" width="7.5" style="445" customWidth="1"/>
    <col min="7430" max="7430" width="9.375" style="445" customWidth="1"/>
    <col min="7431" max="7431" width="7.375" style="445" customWidth="1"/>
    <col min="7432" max="7683" width="8.875" style="445"/>
    <col min="7684" max="7684" width="28.5" style="445" customWidth="1"/>
    <col min="7685" max="7685" width="7.5" style="445" customWidth="1"/>
    <col min="7686" max="7686" width="9.375" style="445" customWidth="1"/>
    <col min="7687" max="7687" width="7.375" style="445" customWidth="1"/>
    <col min="7688" max="7939" width="8.875" style="445"/>
    <col min="7940" max="7940" width="28.5" style="445" customWidth="1"/>
    <col min="7941" max="7941" width="7.5" style="445" customWidth="1"/>
    <col min="7942" max="7942" width="9.375" style="445" customWidth="1"/>
    <col min="7943" max="7943" width="7.375" style="445" customWidth="1"/>
    <col min="7944" max="8195" width="8.875" style="445"/>
    <col min="8196" max="8196" width="28.5" style="445" customWidth="1"/>
    <col min="8197" max="8197" width="7.5" style="445" customWidth="1"/>
    <col min="8198" max="8198" width="9.375" style="445" customWidth="1"/>
    <col min="8199" max="8199" width="7.375" style="445" customWidth="1"/>
    <col min="8200" max="8451" width="8.875" style="445"/>
    <col min="8452" max="8452" width="28.5" style="445" customWidth="1"/>
    <col min="8453" max="8453" width="7.5" style="445" customWidth="1"/>
    <col min="8454" max="8454" width="9.375" style="445" customWidth="1"/>
    <col min="8455" max="8455" width="7.375" style="445" customWidth="1"/>
    <col min="8456" max="8707" width="8.875" style="445"/>
    <col min="8708" max="8708" width="28.5" style="445" customWidth="1"/>
    <col min="8709" max="8709" width="7.5" style="445" customWidth="1"/>
    <col min="8710" max="8710" width="9.375" style="445" customWidth="1"/>
    <col min="8711" max="8711" width="7.375" style="445" customWidth="1"/>
    <col min="8712" max="8963" width="8.875" style="445"/>
    <col min="8964" max="8964" width="28.5" style="445" customWidth="1"/>
    <col min="8965" max="8965" width="7.5" style="445" customWidth="1"/>
    <col min="8966" max="8966" width="9.375" style="445" customWidth="1"/>
    <col min="8967" max="8967" width="7.375" style="445" customWidth="1"/>
    <col min="8968" max="9219" width="8.875" style="445"/>
    <col min="9220" max="9220" width="28.5" style="445" customWidth="1"/>
    <col min="9221" max="9221" width="7.5" style="445" customWidth="1"/>
    <col min="9222" max="9222" width="9.375" style="445" customWidth="1"/>
    <col min="9223" max="9223" width="7.375" style="445" customWidth="1"/>
    <col min="9224" max="9475" width="8.875" style="445"/>
    <col min="9476" max="9476" width="28.5" style="445" customWidth="1"/>
    <col min="9477" max="9477" width="7.5" style="445" customWidth="1"/>
    <col min="9478" max="9478" width="9.375" style="445" customWidth="1"/>
    <col min="9479" max="9479" width="7.375" style="445" customWidth="1"/>
    <col min="9480" max="9731" width="8.875" style="445"/>
    <col min="9732" max="9732" width="28.5" style="445" customWidth="1"/>
    <col min="9733" max="9733" width="7.5" style="445" customWidth="1"/>
    <col min="9734" max="9734" width="9.375" style="445" customWidth="1"/>
    <col min="9735" max="9735" width="7.375" style="445" customWidth="1"/>
    <col min="9736" max="9987" width="8.875" style="445"/>
    <col min="9988" max="9988" width="28.5" style="445" customWidth="1"/>
    <col min="9989" max="9989" width="7.5" style="445" customWidth="1"/>
    <col min="9990" max="9990" width="9.375" style="445" customWidth="1"/>
    <col min="9991" max="9991" width="7.375" style="445" customWidth="1"/>
    <col min="9992" max="10243" width="8.875" style="445"/>
    <col min="10244" max="10244" width="28.5" style="445" customWidth="1"/>
    <col min="10245" max="10245" width="7.5" style="445" customWidth="1"/>
    <col min="10246" max="10246" width="9.375" style="445" customWidth="1"/>
    <col min="10247" max="10247" width="7.375" style="445" customWidth="1"/>
    <col min="10248" max="10499" width="8.875" style="445"/>
    <col min="10500" max="10500" width="28.5" style="445" customWidth="1"/>
    <col min="10501" max="10501" width="7.5" style="445" customWidth="1"/>
    <col min="10502" max="10502" width="9.375" style="445" customWidth="1"/>
    <col min="10503" max="10503" width="7.375" style="445" customWidth="1"/>
    <col min="10504" max="10755" width="8.875" style="445"/>
    <col min="10756" max="10756" width="28.5" style="445" customWidth="1"/>
    <col min="10757" max="10757" width="7.5" style="445" customWidth="1"/>
    <col min="10758" max="10758" width="9.375" style="445" customWidth="1"/>
    <col min="10759" max="10759" width="7.375" style="445" customWidth="1"/>
    <col min="10760" max="11011" width="8.875" style="445"/>
    <col min="11012" max="11012" width="28.5" style="445" customWidth="1"/>
    <col min="11013" max="11013" width="7.5" style="445" customWidth="1"/>
    <col min="11014" max="11014" width="9.375" style="445" customWidth="1"/>
    <col min="11015" max="11015" width="7.375" style="445" customWidth="1"/>
    <col min="11016" max="11267" width="8.875" style="445"/>
    <col min="11268" max="11268" width="28.5" style="445" customWidth="1"/>
    <col min="11269" max="11269" width="7.5" style="445" customWidth="1"/>
    <col min="11270" max="11270" width="9.375" style="445" customWidth="1"/>
    <col min="11271" max="11271" width="7.375" style="445" customWidth="1"/>
    <col min="11272" max="11523" width="8.875" style="445"/>
    <col min="11524" max="11524" width="28.5" style="445" customWidth="1"/>
    <col min="11525" max="11525" width="7.5" style="445" customWidth="1"/>
    <col min="11526" max="11526" width="9.375" style="445" customWidth="1"/>
    <col min="11527" max="11527" width="7.375" style="445" customWidth="1"/>
    <col min="11528" max="11779" width="8.875" style="445"/>
    <col min="11780" max="11780" width="28.5" style="445" customWidth="1"/>
    <col min="11781" max="11781" width="7.5" style="445" customWidth="1"/>
    <col min="11782" max="11782" width="9.375" style="445" customWidth="1"/>
    <col min="11783" max="11783" width="7.375" style="445" customWidth="1"/>
    <col min="11784" max="12035" width="8.875" style="445"/>
    <col min="12036" max="12036" width="28.5" style="445" customWidth="1"/>
    <col min="12037" max="12037" width="7.5" style="445" customWidth="1"/>
    <col min="12038" max="12038" width="9.375" style="445" customWidth="1"/>
    <col min="12039" max="12039" width="7.375" style="445" customWidth="1"/>
    <col min="12040" max="12291" width="8.875" style="445"/>
    <col min="12292" max="12292" width="28.5" style="445" customWidth="1"/>
    <col min="12293" max="12293" width="7.5" style="445" customWidth="1"/>
    <col min="12294" max="12294" width="9.375" style="445" customWidth="1"/>
    <col min="12295" max="12295" width="7.375" style="445" customWidth="1"/>
    <col min="12296" max="12547" width="8.875" style="445"/>
    <col min="12548" max="12548" width="28.5" style="445" customWidth="1"/>
    <col min="12549" max="12549" width="7.5" style="445" customWidth="1"/>
    <col min="12550" max="12550" width="9.375" style="445" customWidth="1"/>
    <col min="12551" max="12551" width="7.375" style="445" customWidth="1"/>
    <col min="12552" max="12803" width="8.875" style="445"/>
    <col min="12804" max="12804" width="28.5" style="445" customWidth="1"/>
    <col min="12805" max="12805" width="7.5" style="445" customWidth="1"/>
    <col min="12806" max="12806" width="9.375" style="445" customWidth="1"/>
    <col min="12807" max="12807" width="7.375" style="445" customWidth="1"/>
    <col min="12808" max="13059" width="8.875" style="445"/>
    <col min="13060" max="13060" width="28.5" style="445" customWidth="1"/>
    <col min="13061" max="13061" width="7.5" style="445" customWidth="1"/>
    <col min="13062" max="13062" width="9.375" style="445" customWidth="1"/>
    <col min="13063" max="13063" width="7.375" style="445" customWidth="1"/>
    <col min="13064" max="13315" width="8.875" style="445"/>
    <col min="13316" max="13316" width="28.5" style="445" customWidth="1"/>
    <col min="13317" max="13317" width="7.5" style="445" customWidth="1"/>
    <col min="13318" max="13318" width="9.375" style="445" customWidth="1"/>
    <col min="13319" max="13319" width="7.375" style="445" customWidth="1"/>
    <col min="13320" max="13571" width="8.875" style="445"/>
    <col min="13572" max="13572" width="28.5" style="445" customWidth="1"/>
    <col min="13573" max="13573" width="7.5" style="445" customWidth="1"/>
    <col min="13574" max="13574" width="9.375" style="445" customWidth="1"/>
    <col min="13575" max="13575" width="7.375" style="445" customWidth="1"/>
    <col min="13576" max="13827" width="8.875" style="445"/>
    <col min="13828" max="13828" width="28.5" style="445" customWidth="1"/>
    <col min="13829" max="13829" width="7.5" style="445" customWidth="1"/>
    <col min="13830" max="13830" width="9.375" style="445" customWidth="1"/>
    <col min="13831" max="13831" width="7.375" style="445" customWidth="1"/>
    <col min="13832" max="14083" width="8.875" style="445"/>
    <col min="14084" max="14084" width="28.5" style="445" customWidth="1"/>
    <col min="14085" max="14085" width="7.5" style="445" customWidth="1"/>
    <col min="14086" max="14086" width="9.375" style="445" customWidth="1"/>
    <col min="14087" max="14087" width="7.375" style="445" customWidth="1"/>
    <col min="14088" max="14339" width="8.875" style="445"/>
    <col min="14340" max="14340" width="28.5" style="445" customWidth="1"/>
    <col min="14341" max="14341" width="7.5" style="445" customWidth="1"/>
    <col min="14342" max="14342" width="9.375" style="445" customWidth="1"/>
    <col min="14343" max="14343" width="7.375" style="445" customWidth="1"/>
    <col min="14344" max="14595" width="8.875" style="445"/>
    <col min="14596" max="14596" width="28.5" style="445" customWidth="1"/>
    <col min="14597" max="14597" width="7.5" style="445" customWidth="1"/>
    <col min="14598" max="14598" width="9.375" style="445" customWidth="1"/>
    <col min="14599" max="14599" width="7.375" style="445" customWidth="1"/>
    <col min="14600" max="14851" width="8.875" style="445"/>
    <col min="14852" max="14852" width="28.5" style="445" customWidth="1"/>
    <col min="14853" max="14853" width="7.5" style="445" customWidth="1"/>
    <col min="14854" max="14854" width="9.375" style="445" customWidth="1"/>
    <col min="14855" max="14855" width="7.375" style="445" customWidth="1"/>
    <col min="14856" max="15107" width="8.875" style="445"/>
    <col min="15108" max="15108" width="28.5" style="445" customWidth="1"/>
    <col min="15109" max="15109" width="7.5" style="445" customWidth="1"/>
    <col min="15110" max="15110" width="9.375" style="445" customWidth="1"/>
    <col min="15111" max="15111" width="7.375" style="445" customWidth="1"/>
    <col min="15112" max="15363" width="8.875" style="445"/>
    <col min="15364" max="15364" width="28.5" style="445" customWidth="1"/>
    <col min="15365" max="15365" width="7.5" style="445" customWidth="1"/>
    <col min="15366" max="15366" width="9.375" style="445" customWidth="1"/>
    <col min="15367" max="15367" width="7.375" style="445" customWidth="1"/>
    <col min="15368" max="15619" width="8.875" style="445"/>
    <col min="15620" max="15620" width="28.5" style="445" customWidth="1"/>
    <col min="15621" max="15621" width="7.5" style="445" customWidth="1"/>
    <col min="15622" max="15622" width="9.375" style="445" customWidth="1"/>
    <col min="15623" max="15623" width="7.375" style="445" customWidth="1"/>
    <col min="15624" max="15875" width="8.875" style="445"/>
    <col min="15876" max="15876" width="28.5" style="445" customWidth="1"/>
    <col min="15877" max="15877" width="7.5" style="445" customWidth="1"/>
    <col min="15878" max="15878" width="9.375" style="445" customWidth="1"/>
    <col min="15879" max="15879" width="7.375" style="445" customWidth="1"/>
    <col min="15880" max="16131" width="8.875" style="445"/>
    <col min="16132" max="16132" width="28.5" style="445" customWidth="1"/>
    <col min="16133" max="16133" width="7.5" style="445" customWidth="1"/>
    <col min="16134" max="16134" width="9.375" style="445" customWidth="1"/>
    <col min="16135" max="16135" width="7.375" style="445" customWidth="1"/>
    <col min="16136" max="16384" width="8.875" style="445"/>
  </cols>
  <sheetData>
    <row r="1" spans="1:7" ht="16.5" customHeight="1">
      <c r="A1" s="445" t="s">
        <v>686</v>
      </c>
    </row>
    <row r="2" spans="1:7" ht="16.5" customHeight="1">
      <c r="E2" s="587"/>
      <c r="F2" s="1493">
        <f>総括表!H4</f>
        <v>0</v>
      </c>
      <c r="G2" s="1493"/>
    </row>
    <row r="3" spans="1:7" ht="16.5" customHeight="1">
      <c r="E3" s="588"/>
      <c r="F3" s="588"/>
      <c r="G3" s="588"/>
    </row>
    <row r="4" spans="1:7" ht="16.5" customHeight="1">
      <c r="A4" s="445" t="s">
        <v>2271</v>
      </c>
    </row>
    <row r="5" spans="1:7" ht="16.5" customHeight="1">
      <c r="G5" s="589" t="s">
        <v>676</v>
      </c>
    </row>
    <row r="6" spans="1:7" ht="16.5" customHeight="1">
      <c r="A6" s="1143" t="s">
        <v>675</v>
      </c>
      <c r="B6" s="1143" t="s">
        <v>683</v>
      </c>
      <c r="C6" s="1143" t="s">
        <v>685</v>
      </c>
      <c r="D6" s="1144" t="s">
        <v>684</v>
      </c>
      <c r="E6" s="1494" t="s">
        <v>673</v>
      </c>
      <c r="F6" s="1495"/>
      <c r="G6" s="1496"/>
    </row>
    <row r="7" spans="1:7" ht="16.5" customHeight="1">
      <c r="A7" s="590" t="s">
        <v>672</v>
      </c>
      <c r="B7" s="590" t="s">
        <v>680</v>
      </c>
      <c r="C7" s="590" t="s">
        <v>679</v>
      </c>
      <c r="D7" s="590" t="s">
        <v>2272</v>
      </c>
      <c r="E7" s="1145" t="s">
        <v>678</v>
      </c>
      <c r="F7" s="1146" t="s">
        <v>2273</v>
      </c>
      <c r="G7" s="1147"/>
    </row>
    <row r="8" spans="1:7" ht="16.5" customHeight="1">
      <c r="A8" s="590" t="s">
        <v>671</v>
      </c>
      <c r="B8" s="590"/>
      <c r="C8" s="590"/>
      <c r="D8" s="590"/>
      <c r="E8" s="591"/>
      <c r="F8" s="592" t="s">
        <v>677</v>
      </c>
      <c r="G8" s="593" t="s">
        <v>2274</v>
      </c>
    </row>
    <row r="9" spans="1:7" ht="16.5" customHeight="1">
      <c r="A9" s="594"/>
      <c r="B9" s="594" t="s">
        <v>2275</v>
      </c>
      <c r="C9" s="594" t="s">
        <v>2276</v>
      </c>
      <c r="D9" s="595" t="s">
        <v>2277</v>
      </c>
      <c r="E9" s="1130" t="s">
        <v>2278</v>
      </c>
      <c r="F9" s="595" t="s">
        <v>2279</v>
      </c>
      <c r="G9" s="596"/>
    </row>
    <row r="10" spans="1:7" ht="16.5" customHeight="1">
      <c r="A10" s="1148"/>
      <c r="B10" s="1149"/>
      <c r="C10" s="1149"/>
      <c r="D10" s="1150"/>
      <c r="E10" s="1151"/>
      <c r="F10" s="1149"/>
      <c r="G10" s="1152">
        <f>E10-F10</f>
        <v>0</v>
      </c>
    </row>
    <row r="11" spans="1:7" ht="16.5" customHeight="1" thickBot="1">
      <c r="A11" s="597"/>
      <c r="B11" s="997"/>
      <c r="C11" s="997"/>
      <c r="D11" s="995"/>
      <c r="E11" s="996"/>
      <c r="F11" s="997"/>
      <c r="G11" s="994">
        <f>E11-F11</f>
        <v>0</v>
      </c>
    </row>
    <row r="12" spans="1:7" ht="16.5" customHeight="1" thickTop="1" thickBot="1">
      <c r="A12" s="1153"/>
      <c r="B12" s="1154"/>
      <c r="C12" s="1154"/>
      <c r="D12" s="1154"/>
      <c r="E12" s="1155"/>
      <c r="F12" s="998"/>
      <c r="G12" s="1131">
        <f>SUM(G10:G11)</f>
        <v>0</v>
      </c>
    </row>
    <row r="13" spans="1:7" ht="16.5" customHeight="1" thickTop="1">
      <c r="G13" s="598" t="s">
        <v>2280</v>
      </c>
    </row>
    <row r="14" spans="1:7" ht="16.5" customHeight="1">
      <c r="A14" s="445" t="s">
        <v>2281</v>
      </c>
    </row>
    <row r="15" spans="1:7" ht="16.5" customHeight="1">
      <c r="G15" s="589" t="s">
        <v>676</v>
      </c>
    </row>
    <row r="16" spans="1:7" ht="16.5" customHeight="1">
      <c r="A16" s="1143" t="s">
        <v>675</v>
      </c>
      <c r="B16" s="1143" t="s">
        <v>683</v>
      </c>
      <c r="C16" s="1143" t="s">
        <v>682</v>
      </c>
      <c r="D16" s="1144" t="s">
        <v>681</v>
      </c>
      <c r="E16" s="1494" t="s">
        <v>673</v>
      </c>
      <c r="F16" s="1495"/>
      <c r="G16" s="1496"/>
    </row>
    <row r="17" spans="1:7" ht="16.5" customHeight="1">
      <c r="A17" s="590" t="s">
        <v>672</v>
      </c>
      <c r="B17" s="590" t="s">
        <v>680</v>
      </c>
      <c r="C17" s="590" t="s">
        <v>679</v>
      </c>
      <c r="D17" s="590" t="s">
        <v>2272</v>
      </c>
      <c r="E17" s="1145" t="s">
        <v>678</v>
      </c>
      <c r="F17" s="1146" t="s">
        <v>2282</v>
      </c>
      <c r="G17" s="1147"/>
    </row>
    <row r="18" spans="1:7" ht="16.5" customHeight="1">
      <c r="A18" s="590" t="s">
        <v>671</v>
      </c>
      <c r="B18" s="590"/>
      <c r="C18" s="590"/>
      <c r="D18" s="590"/>
      <c r="E18" s="591"/>
      <c r="F18" s="592" t="s">
        <v>677</v>
      </c>
      <c r="G18" s="593" t="s">
        <v>2283</v>
      </c>
    </row>
    <row r="19" spans="1:7" ht="16.5" customHeight="1">
      <c r="A19" s="594"/>
      <c r="B19" s="594" t="s">
        <v>2284</v>
      </c>
      <c r="C19" s="594" t="s">
        <v>2285</v>
      </c>
      <c r="D19" s="595" t="s">
        <v>2286</v>
      </c>
      <c r="E19" s="1130" t="s">
        <v>2287</v>
      </c>
      <c r="F19" s="1130" t="s">
        <v>2288</v>
      </c>
      <c r="G19" s="595"/>
    </row>
    <row r="20" spans="1:7" ht="16.5" customHeight="1">
      <c r="A20" s="1148"/>
      <c r="B20" s="1149"/>
      <c r="C20" s="1149"/>
      <c r="D20" s="1150"/>
      <c r="E20" s="1151"/>
      <c r="F20" s="1149"/>
      <c r="G20" s="1152">
        <f>E20-F20</f>
        <v>0</v>
      </c>
    </row>
    <row r="21" spans="1:7" ht="16.5" customHeight="1" thickBot="1">
      <c r="A21" s="597"/>
      <c r="B21" s="997"/>
      <c r="C21" s="997"/>
      <c r="D21" s="995"/>
      <c r="E21" s="996"/>
      <c r="F21" s="997"/>
      <c r="G21" s="994">
        <f>E21-F21</f>
        <v>0</v>
      </c>
    </row>
    <row r="22" spans="1:7" ht="16.5" customHeight="1" thickTop="1" thickBot="1">
      <c r="A22" s="1153"/>
      <c r="B22" s="1153"/>
      <c r="C22" s="1153"/>
      <c r="D22" s="1153"/>
      <c r="E22" s="1155"/>
      <c r="F22" s="998"/>
      <c r="G22" s="1131">
        <f>SUM(G20:G21)</f>
        <v>0</v>
      </c>
    </row>
    <row r="23" spans="1:7" ht="16.5" customHeight="1" thickTop="1">
      <c r="G23" s="589" t="s">
        <v>2289</v>
      </c>
    </row>
    <row r="25" spans="1:7" ht="16.5" customHeight="1">
      <c r="A25" s="445" t="s">
        <v>2290</v>
      </c>
      <c r="D25" s="588"/>
      <c r="E25" s="588"/>
      <c r="F25" s="588"/>
      <c r="G25" s="588"/>
    </row>
    <row r="26" spans="1:7" ht="16.5" customHeight="1">
      <c r="G26" s="589" t="s">
        <v>676</v>
      </c>
    </row>
    <row r="27" spans="1:7" ht="16.5" customHeight="1">
      <c r="A27" s="1143" t="s">
        <v>675</v>
      </c>
      <c r="B27" s="1497" t="s">
        <v>674</v>
      </c>
      <c r="C27" s="1498"/>
      <c r="D27" s="1499"/>
      <c r="E27" s="1494" t="s">
        <v>673</v>
      </c>
      <c r="F27" s="1495"/>
      <c r="G27" s="1496"/>
    </row>
    <row r="28" spans="1:7" ht="16.5" customHeight="1">
      <c r="A28" s="590" t="s">
        <v>672</v>
      </c>
      <c r="B28" s="1490" t="s">
        <v>2272</v>
      </c>
      <c r="C28" s="1491"/>
      <c r="D28" s="1492"/>
      <c r="E28" s="1490" t="s">
        <v>2291</v>
      </c>
      <c r="F28" s="1491"/>
      <c r="G28" s="1492"/>
    </row>
    <row r="29" spans="1:7" ht="16.5" customHeight="1">
      <c r="A29" s="594" t="s">
        <v>671</v>
      </c>
      <c r="B29" s="1500" t="s">
        <v>2292</v>
      </c>
      <c r="C29" s="1493"/>
      <c r="D29" s="1501"/>
      <c r="E29" s="1500" t="s">
        <v>2293</v>
      </c>
      <c r="F29" s="1493"/>
      <c r="G29" s="1501"/>
    </row>
    <row r="30" spans="1:7" ht="16.5" customHeight="1">
      <c r="A30" s="1148"/>
      <c r="B30" s="1502"/>
      <c r="C30" s="1503"/>
      <c r="D30" s="1504"/>
      <c r="E30" s="1502"/>
      <c r="F30" s="1503"/>
      <c r="G30" s="1504"/>
    </row>
    <row r="31" spans="1:7" ht="16.5" customHeight="1" thickBot="1">
      <c r="A31" s="597"/>
      <c r="B31" s="1505"/>
      <c r="C31" s="1506"/>
      <c r="D31" s="1507"/>
      <c r="E31" s="1508"/>
      <c r="F31" s="1509"/>
      <c r="G31" s="1510"/>
    </row>
    <row r="32" spans="1:7" ht="16.5" customHeight="1" thickTop="1" thickBot="1">
      <c r="A32" s="1153"/>
      <c r="B32" s="1511"/>
      <c r="C32" s="1512"/>
      <c r="D32" s="1513"/>
      <c r="E32" s="1514">
        <f>SUM(E30:G31)</f>
        <v>0</v>
      </c>
      <c r="F32" s="1515"/>
      <c r="G32" s="1516"/>
    </row>
    <row r="33" spans="1:7" ht="16.5" customHeight="1" thickTop="1">
      <c r="G33" s="589" t="s">
        <v>2294</v>
      </c>
    </row>
    <row r="34" spans="1:7" ht="16.5" customHeight="1">
      <c r="A34" s="445" t="s">
        <v>2295</v>
      </c>
    </row>
    <row r="35" spans="1:7" ht="16.5" customHeight="1">
      <c r="G35" s="589" t="s">
        <v>676</v>
      </c>
    </row>
    <row r="36" spans="1:7" ht="16.5" customHeight="1">
      <c r="A36" s="1143" t="s">
        <v>675</v>
      </c>
      <c r="B36" s="1497" t="s">
        <v>674</v>
      </c>
      <c r="C36" s="1498"/>
      <c r="D36" s="1499"/>
      <c r="E36" s="1494" t="s">
        <v>673</v>
      </c>
      <c r="F36" s="1495"/>
      <c r="G36" s="1496"/>
    </row>
    <row r="37" spans="1:7" ht="16.5" customHeight="1">
      <c r="A37" s="590" t="s">
        <v>672</v>
      </c>
      <c r="B37" s="1490" t="s">
        <v>2272</v>
      </c>
      <c r="C37" s="1491"/>
      <c r="D37" s="1492"/>
      <c r="E37" s="1490" t="s">
        <v>2296</v>
      </c>
      <c r="F37" s="1491"/>
      <c r="G37" s="1492"/>
    </row>
    <row r="38" spans="1:7" ht="16.5" customHeight="1">
      <c r="A38" s="594" t="s">
        <v>671</v>
      </c>
      <c r="B38" s="1500" t="s">
        <v>2297</v>
      </c>
      <c r="C38" s="1493"/>
      <c r="D38" s="1501"/>
      <c r="E38" s="1500" t="s">
        <v>2298</v>
      </c>
      <c r="F38" s="1493"/>
      <c r="G38" s="1501"/>
    </row>
    <row r="39" spans="1:7" ht="16.5" customHeight="1">
      <c r="A39" s="1148"/>
      <c r="B39" s="1502"/>
      <c r="C39" s="1503"/>
      <c r="D39" s="1504"/>
      <c r="E39" s="1502"/>
      <c r="F39" s="1503"/>
      <c r="G39" s="1504"/>
    </row>
    <row r="40" spans="1:7" ht="16.5" customHeight="1" thickBot="1">
      <c r="A40" s="597"/>
      <c r="B40" s="1505"/>
      <c r="C40" s="1506"/>
      <c r="D40" s="1507"/>
      <c r="E40" s="1508"/>
      <c r="F40" s="1509"/>
      <c r="G40" s="1510"/>
    </row>
    <row r="41" spans="1:7" ht="16.5" customHeight="1" thickTop="1" thickBot="1">
      <c r="A41" s="1153"/>
      <c r="B41" s="1511"/>
      <c r="C41" s="1512"/>
      <c r="D41" s="1513"/>
      <c r="E41" s="1514">
        <f>SUM(E39:G40)</f>
        <v>0</v>
      </c>
      <c r="F41" s="1515"/>
      <c r="G41" s="1516"/>
    </row>
    <row r="42" spans="1:7" ht="16.5" customHeight="1" thickTop="1">
      <c r="G42" s="589" t="s">
        <v>2299</v>
      </c>
    </row>
    <row r="43" spans="1:7" ht="16.5" customHeight="1">
      <c r="A43" s="1133"/>
      <c r="B43" s="1133"/>
      <c r="C43" s="1133"/>
      <c r="D43" s="1133"/>
      <c r="E43" s="1133"/>
      <c r="F43" s="1133"/>
      <c r="G43" s="1133"/>
    </row>
    <row r="44" spans="1:7" ht="16.5" customHeight="1">
      <c r="A44" s="1133"/>
      <c r="B44" s="1133"/>
      <c r="C44" s="1133"/>
      <c r="D44" s="1133"/>
      <c r="E44" s="1133"/>
      <c r="F44" s="1133"/>
      <c r="G44" s="1133"/>
    </row>
    <row r="45" spans="1:7" ht="16.5" customHeight="1"/>
    <row r="46" spans="1:7" ht="16.5" customHeight="1"/>
    <row r="47" spans="1:7" ht="16.5" customHeight="1"/>
    <row r="48" spans="1:7" ht="16.5" customHeight="1"/>
    <row r="49" spans="1:7" ht="16.5" customHeight="1"/>
    <row r="50" spans="1:7" ht="16.5" customHeight="1"/>
    <row r="51" spans="1:7" ht="16.5" customHeight="1">
      <c r="A51" s="1133"/>
      <c r="B51" s="1133"/>
      <c r="C51" s="1133"/>
      <c r="D51" s="1133"/>
      <c r="E51" s="1133"/>
      <c r="F51" s="1133"/>
      <c r="G51" s="1133"/>
    </row>
    <row r="52" spans="1:7" ht="16.5" customHeight="1"/>
    <row r="53" spans="1:7" ht="16.5" customHeight="1"/>
    <row r="54" spans="1:7" ht="16.5" customHeight="1"/>
    <row r="55" spans="1:7" ht="16.5" customHeight="1">
      <c r="A55" s="1133"/>
      <c r="B55" s="1133"/>
      <c r="C55" s="1133"/>
      <c r="D55" s="1133"/>
      <c r="E55" s="1133"/>
      <c r="F55" s="1133"/>
      <c r="G55" s="1133"/>
    </row>
    <row r="56" spans="1:7" ht="16.5" customHeight="1"/>
  </sheetData>
  <mergeCells count="27">
    <mergeCell ref="B41:D41"/>
    <mergeCell ref="E41:G41"/>
    <mergeCell ref="B38:D38"/>
    <mergeCell ref="E38:G38"/>
    <mergeCell ref="B39:D39"/>
    <mergeCell ref="E39:G39"/>
    <mergeCell ref="B40:D40"/>
    <mergeCell ref="E40:G40"/>
    <mergeCell ref="B32:D32"/>
    <mergeCell ref="E32:G32"/>
    <mergeCell ref="B36:D36"/>
    <mergeCell ref="E36:G36"/>
    <mergeCell ref="B37:D37"/>
    <mergeCell ref="E37:G37"/>
    <mergeCell ref="B29:D29"/>
    <mergeCell ref="E29:G29"/>
    <mergeCell ref="B30:D30"/>
    <mergeCell ref="E30:G30"/>
    <mergeCell ref="B31:D31"/>
    <mergeCell ref="E31:G31"/>
    <mergeCell ref="B28:D28"/>
    <mergeCell ref="E28:G28"/>
    <mergeCell ref="F2:G2"/>
    <mergeCell ref="E6:G6"/>
    <mergeCell ref="E16:G16"/>
    <mergeCell ref="B27:D27"/>
    <mergeCell ref="E27:G27"/>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6"/>
  <sheetViews>
    <sheetView view="pageBreakPreview" zoomScaleNormal="100" zoomScaleSheetLayoutView="100" workbookViewId="0"/>
  </sheetViews>
  <sheetFormatPr defaultColWidth="9" defaultRowHeight="13.5"/>
  <cols>
    <col min="1" max="3" width="2.5" style="188" customWidth="1"/>
    <col min="4" max="4" width="2.5" style="367" customWidth="1"/>
    <col min="5" max="40" width="2.5" style="188" customWidth="1"/>
    <col min="41" max="41" width="9.125" style="188" bestFit="1" customWidth="1"/>
    <col min="42" max="43" width="9.75" style="188" bestFit="1" customWidth="1"/>
    <col min="44" max="44" width="9" style="188"/>
    <col min="45" max="45" width="9.75" style="188" bestFit="1" customWidth="1"/>
    <col min="46" max="46" width="9" style="188"/>
    <col min="47" max="47" width="9.75" style="188" bestFit="1" customWidth="1"/>
    <col min="48" max="16384" width="9" style="188"/>
  </cols>
  <sheetData>
    <row r="1" spans="1:44">
      <c r="A1" s="188" t="s">
        <v>118</v>
      </c>
      <c r="B1" s="367"/>
      <c r="C1" s="367"/>
      <c r="E1" s="367"/>
      <c r="F1" s="367"/>
      <c r="G1" s="367"/>
      <c r="H1" s="367"/>
      <c r="I1" s="367"/>
      <c r="J1" s="367"/>
    </row>
    <row r="2" spans="1:44">
      <c r="B2" s="367"/>
      <c r="C2" s="367"/>
      <c r="E2" s="367"/>
      <c r="F2" s="367"/>
      <c r="G2" s="367"/>
      <c r="H2" s="367"/>
      <c r="I2" s="367"/>
      <c r="J2" s="367"/>
      <c r="AA2" s="1299" t="s">
        <v>117</v>
      </c>
      <c r="AB2" s="1299"/>
      <c r="AC2" s="1299"/>
      <c r="AD2" s="1299"/>
      <c r="AE2" s="1299">
        <f>総括表!H4</f>
        <v>0</v>
      </c>
      <c r="AF2" s="1299"/>
      <c r="AG2" s="1299"/>
      <c r="AH2" s="1299"/>
      <c r="AI2" s="1299"/>
      <c r="AJ2" s="1299"/>
      <c r="AK2" s="1299"/>
    </row>
    <row r="3" spans="1:44">
      <c r="A3" s="367" t="s">
        <v>116</v>
      </c>
      <c r="B3" s="367"/>
      <c r="C3" s="367"/>
      <c r="E3" s="367"/>
      <c r="F3" s="367"/>
      <c r="G3" s="367"/>
      <c r="H3" s="367"/>
      <c r="I3" s="367"/>
      <c r="J3" s="367"/>
    </row>
    <row r="4" spans="1:44" s="367" customFormat="1">
      <c r="A4" s="367" t="s">
        <v>115</v>
      </c>
      <c r="B4" s="368"/>
      <c r="C4" s="368"/>
      <c r="D4" s="368"/>
      <c r="E4" s="369"/>
      <c r="F4" s="369"/>
      <c r="G4" s="370"/>
    </row>
    <row r="5" spans="1:44" s="367" customFormat="1">
      <c r="B5" s="305" t="s">
        <v>1347</v>
      </c>
      <c r="C5" s="371"/>
      <c r="D5" s="371"/>
      <c r="E5" s="371"/>
      <c r="F5" s="371"/>
      <c r="G5" s="371"/>
      <c r="H5" s="371"/>
      <c r="I5" s="1296"/>
      <c r="J5" s="1296"/>
      <c r="K5" s="1296"/>
      <c r="L5" s="1296"/>
      <c r="M5" s="1296"/>
      <c r="N5" s="1296"/>
      <c r="O5" s="371" t="s">
        <v>97</v>
      </c>
      <c r="P5" s="371"/>
      <c r="Q5" s="1297" t="s">
        <v>626</v>
      </c>
      <c r="R5" s="1298" t="e">
        <f>ROUND(I5/I6,2)</f>
        <v>#DIV/0!</v>
      </c>
      <c r="S5" s="1298"/>
      <c r="T5" s="1298"/>
      <c r="U5" s="1298"/>
      <c r="AB5" s="1297" t="s">
        <v>108</v>
      </c>
      <c r="AC5" s="1297"/>
      <c r="AD5" s="1297"/>
      <c r="AE5" s="1297"/>
      <c r="AF5" s="1297"/>
    </row>
    <row r="6" spans="1:44" s="367" customFormat="1">
      <c r="B6" s="306" t="s">
        <v>1346</v>
      </c>
      <c r="F6" s="372"/>
      <c r="I6" s="1300"/>
      <c r="J6" s="1300"/>
      <c r="K6" s="1300"/>
      <c r="L6" s="1300"/>
      <c r="M6" s="1300"/>
      <c r="N6" s="1300"/>
      <c r="O6" s="923" t="s">
        <v>97</v>
      </c>
      <c r="Q6" s="1297"/>
      <c r="R6" s="1298"/>
      <c r="S6" s="1298"/>
      <c r="T6" s="1298"/>
      <c r="U6" s="1298"/>
      <c r="V6" s="367" t="s">
        <v>1350</v>
      </c>
      <c r="AB6" s="1297"/>
      <c r="AC6" s="1297"/>
      <c r="AD6" s="1297"/>
      <c r="AE6" s="1297"/>
      <c r="AF6" s="1297"/>
    </row>
    <row r="7" spans="1:44" s="367" customFormat="1" ht="15">
      <c r="B7" s="307"/>
      <c r="F7" s="372"/>
      <c r="I7" s="373"/>
      <c r="J7" s="373"/>
      <c r="K7" s="373"/>
      <c r="L7" s="373"/>
      <c r="M7" s="373"/>
      <c r="N7" s="373"/>
      <c r="AD7" s="374" t="s">
        <v>626</v>
      </c>
    </row>
    <row r="8" spans="1:44" s="367" customFormat="1">
      <c r="B8" s="305" t="s">
        <v>2534</v>
      </c>
      <c r="C8" s="371"/>
      <c r="D8" s="371"/>
      <c r="E8" s="371"/>
      <c r="F8" s="371"/>
      <c r="G8" s="371"/>
      <c r="H8" s="371"/>
      <c r="I8" s="1296"/>
      <c r="J8" s="1296"/>
      <c r="K8" s="1296"/>
      <c r="L8" s="1296"/>
      <c r="M8" s="1296"/>
      <c r="N8" s="1296"/>
      <c r="O8" s="371" t="s">
        <v>97</v>
      </c>
      <c r="P8" s="371"/>
      <c r="Q8" s="1297" t="s">
        <v>626</v>
      </c>
      <c r="R8" s="1298" t="e">
        <f>ROUND(I8/I9,2)</f>
        <v>#DIV/0!</v>
      </c>
      <c r="S8" s="1298"/>
      <c r="T8" s="1298"/>
      <c r="U8" s="1298"/>
      <c r="AA8" s="1299" t="s">
        <v>1349</v>
      </c>
      <c r="AB8" s="1299"/>
      <c r="AC8" s="1299"/>
      <c r="AD8" s="1299"/>
      <c r="AE8" s="1299"/>
      <c r="AF8" s="1299"/>
      <c r="AG8" s="1299"/>
    </row>
    <row r="9" spans="1:44" s="367" customFormat="1">
      <c r="B9" s="306" t="s">
        <v>2535</v>
      </c>
      <c r="F9" s="372"/>
      <c r="I9" s="1300"/>
      <c r="J9" s="1300"/>
      <c r="K9" s="1300"/>
      <c r="L9" s="1300"/>
      <c r="M9" s="1300"/>
      <c r="N9" s="1300"/>
      <c r="O9" s="923" t="s">
        <v>97</v>
      </c>
      <c r="Q9" s="1297"/>
      <c r="R9" s="1298"/>
      <c r="S9" s="1298"/>
      <c r="T9" s="1298"/>
      <c r="U9" s="1298"/>
      <c r="V9" s="367" t="s">
        <v>1348</v>
      </c>
      <c r="AA9" s="1301">
        <v>3</v>
      </c>
      <c r="AB9" s="1301"/>
      <c r="AC9" s="1301"/>
      <c r="AD9" s="1301"/>
      <c r="AE9" s="1301"/>
      <c r="AF9" s="1301"/>
      <c r="AG9" s="1301"/>
    </row>
    <row r="10" spans="1:44" s="367" customFormat="1" ht="15">
      <c r="B10" s="307"/>
      <c r="I10" s="373"/>
      <c r="J10" s="373"/>
      <c r="K10" s="373"/>
      <c r="L10" s="373"/>
      <c r="M10" s="373"/>
      <c r="N10" s="373"/>
      <c r="AD10" s="374" t="s">
        <v>626</v>
      </c>
    </row>
    <row r="11" spans="1:44" s="367" customFormat="1">
      <c r="B11" s="305" t="s">
        <v>2656</v>
      </c>
      <c r="C11" s="371"/>
      <c r="D11" s="371"/>
      <c r="E11" s="371"/>
      <c r="F11" s="371"/>
      <c r="G11" s="371"/>
      <c r="H11" s="371"/>
      <c r="I11" s="1296"/>
      <c r="J11" s="1296"/>
      <c r="K11" s="1296"/>
      <c r="L11" s="1296"/>
      <c r="M11" s="1296"/>
      <c r="N11" s="1296"/>
      <c r="O11" s="371" t="s">
        <v>97</v>
      </c>
      <c r="P11" s="371"/>
      <c r="Q11" s="1297" t="s">
        <v>626</v>
      </c>
      <c r="R11" s="1298" t="e">
        <f>ROUND(I11/I12,2)</f>
        <v>#DIV/0!</v>
      </c>
      <c r="S11" s="1298"/>
      <c r="T11" s="1298"/>
      <c r="U11" s="1298"/>
      <c r="AC11" s="1298" t="e">
        <f>ROUND((R5+R8+R11)/3,2)</f>
        <v>#DIV/0!</v>
      </c>
      <c r="AD11" s="1298"/>
      <c r="AE11" s="1298"/>
      <c r="AF11" s="1298"/>
    </row>
    <row r="12" spans="1:44" s="367" customFormat="1">
      <c r="B12" s="306" t="s">
        <v>2657</v>
      </c>
      <c r="F12" s="372"/>
      <c r="I12" s="1300"/>
      <c r="J12" s="1300"/>
      <c r="K12" s="1300"/>
      <c r="L12" s="1300"/>
      <c r="M12" s="1300"/>
      <c r="N12" s="1300"/>
      <c r="O12" s="923" t="s">
        <v>97</v>
      </c>
      <c r="Q12" s="1297"/>
      <c r="R12" s="1298"/>
      <c r="S12" s="1298"/>
      <c r="T12" s="1298"/>
      <c r="U12" s="1298"/>
      <c r="V12" s="367" t="s">
        <v>1345</v>
      </c>
      <c r="AC12" s="1319"/>
      <c r="AD12" s="1319"/>
      <c r="AE12" s="1319"/>
      <c r="AF12" s="1319"/>
      <c r="AG12" s="367" t="s">
        <v>656</v>
      </c>
    </row>
    <row r="13" spans="1:44" s="375" customFormat="1">
      <c r="F13" s="376"/>
      <c r="I13" s="865"/>
      <c r="J13" s="865"/>
      <c r="K13" s="865"/>
      <c r="L13" s="865"/>
      <c r="M13" s="865"/>
      <c r="N13" s="865"/>
      <c r="Q13" s="377"/>
      <c r="R13" s="378"/>
      <c r="S13" s="378"/>
      <c r="T13" s="378"/>
      <c r="U13" s="378"/>
      <c r="AC13" s="378"/>
      <c r="AD13" s="378"/>
      <c r="AE13" s="378"/>
      <c r="AF13" s="378"/>
      <c r="AR13" s="367"/>
    </row>
    <row r="14" spans="1:44" s="367" customFormat="1">
      <c r="B14" s="367" t="s">
        <v>114</v>
      </c>
      <c r="G14" s="846"/>
      <c r="O14" s="846"/>
      <c r="W14" s="375" t="s">
        <v>113</v>
      </c>
    </row>
    <row r="15" spans="1:44" s="367" customFormat="1">
      <c r="G15" s="846"/>
      <c r="O15" s="846"/>
      <c r="T15" s="375"/>
    </row>
    <row r="16" spans="1:44" s="367" customFormat="1">
      <c r="A16" s="367" t="s">
        <v>112</v>
      </c>
    </row>
    <row r="17" spans="1:44" s="367" customFormat="1">
      <c r="A17" s="1297" t="s">
        <v>111</v>
      </c>
      <c r="B17" s="1297"/>
      <c r="C17" s="1297"/>
      <c r="D17" s="1297"/>
      <c r="E17" s="1297"/>
      <c r="F17" s="1297"/>
      <c r="G17" s="1297"/>
      <c r="H17" s="1297" t="s">
        <v>110</v>
      </c>
      <c r="I17" s="1297"/>
      <c r="J17" s="1297"/>
      <c r="K17" s="1297"/>
      <c r="M17" s="1297" t="s">
        <v>109</v>
      </c>
      <c r="N17" s="1297"/>
      <c r="O17" s="1297"/>
      <c r="P17" s="1297"/>
      <c r="R17" s="1316"/>
      <c r="S17" s="1316"/>
      <c r="T17" s="1316"/>
      <c r="U17" s="1316"/>
      <c r="V17" s="1316"/>
      <c r="W17" s="1316"/>
      <c r="X17" s="1316"/>
      <c r="Y17" s="1316"/>
      <c r="Z17" s="1315" t="s">
        <v>108</v>
      </c>
      <c r="AA17" s="1315"/>
      <c r="AB17" s="1315"/>
      <c r="AC17" s="1315"/>
      <c r="AD17" s="1315"/>
      <c r="AE17" s="1302" t="s">
        <v>107</v>
      </c>
      <c r="AF17" s="1302"/>
      <c r="AG17" s="1302"/>
      <c r="AH17" s="1302"/>
      <c r="AI17" s="1320" t="s">
        <v>106</v>
      </c>
      <c r="AJ17" s="1320"/>
      <c r="AK17" s="1320"/>
      <c r="AL17" s="1320"/>
      <c r="AR17" s="188"/>
    </row>
    <row r="18" spans="1:44" ht="13.5" customHeight="1">
      <c r="A18" s="367"/>
      <c r="B18" s="367"/>
      <c r="C18" s="1298" t="e">
        <f>AC11</f>
        <v>#DIV/0!</v>
      </c>
      <c r="D18" s="1298"/>
      <c r="E18" s="1298"/>
      <c r="F18" s="1298"/>
      <c r="G18" s="1297" t="s">
        <v>627</v>
      </c>
      <c r="H18" s="1318" t="e">
        <f>VLOOKUP(C18,Z18:AL22,6)</f>
        <v>#DIV/0!</v>
      </c>
      <c r="I18" s="1318"/>
      <c r="J18" s="1318"/>
      <c r="K18" s="1318"/>
      <c r="L18" s="1310" t="s">
        <v>1335</v>
      </c>
      <c r="M18" s="1314" t="e">
        <f>VLOOKUP(C18,Z18:AL22,10)</f>
        <v>#DIV/0!</v>
      </c>
      <c r="N18" s="1314"/>
      <c r="O18" s="1314"/>
      <c r="P18" s="1314"/>
      <c r="Q18" s="1310" t="s">
        <v>626</v>
      </c>
      <c r="R18" s="1314" t="e">
        <f>ROUND(C18*H18,3)+M18</f>
        <v>#DIV/0!</v>
      </c>
      <c r="S18" s="1314"/>
      <c r="T18" s="1314"/>
      <c r="U18" s="1314"/>
      <c r="X18" s="379"/>
      <c r="Z18" s="1312">
        <v>0</v>
      </c>
      <c r="AA18" s="1312"/>
      <c r="AB18" s="1312"/>
      <c r="AC18" s="1312"/>
      <c r="AD18" s="1312"/>
      <c r="AE18" s="1313">
        <v>-0.14000000000000001</v>
      </c>
      <c r="AF18" s="1313"/>
      <c r="AG18" s="1313"/>
      <c r="AH18" s="1313"/>
      <c r="AI18" s="1313">
        <v>0.59899999999999998</v>
      </c>
      <c r="AJ18" s="1313"/>
      <c r="AK18" s="1313"/>
      <c r="AL18" s="1313"/>
    </row>
    <row r="19" spans="1:44">
      <c r="A19" s="367"/>
      <c r="B19" s="367"/>
      <c r="C19" s="1298"/>
      <c r="D19" s="1298"/>
      <c r="E19" s="1298"/>
      <c r="F19" s="1298"/>
      <c r="G19" s="1297"/>
      <c r="H19" s="1318"/>
      <c r="I19" s="1318"/>
      <c r="J19" s="1318"/>
      <c r="K19" s="1318"/>
      <c r="L19" s="1310"/>
      <c r="M19" s="1314"/>
      <c r="N19" s="1314"/>
      <c r="O19" s="1314"/>
      <c r="P19" s="1314"/>
      <c r="Q19" s="1310"/>
      <c r="R19" s="1314"/>
      <c r="S19" s="1314"/>
      <c r="T19" s="1314"/>
      <c r="U19" s="1314"/>
      <c r="V19" s="188" t="s">
        <v>1344</v>
      </c>
      <c r="X19" s="379"/>
      <c r="Z19" s="1312">
        <v>0.6</v>
      </c>
      <c r="AA19" s="1312"/>
      <c r="AB19" s="1312"/>
      <c r="AC19" s="1312"/>
      <c r="AD19" s="1312"/>
      <c r="AE19" s="1313">
        <v>-0.3</v>
      </c>
      <c r="AF19" s="1313"/>
      <c r="AG19" s="1313"/>
      <c r="AH19" s="1313"/>
      <c r="AI19" s="1313">
        <v>0.69499999999999995</v>
      </c>
      <c r="AJ19" s="1313"/>
      <c r="AK19" s="1313"/>
      <c r="AL19" s="1313"/>
      <c r="AO19" s="380"/>
      <c r="AP19" s="380"/>
      <c r="AQ19" s="380"/>
      <c r="AR19" s="380"/>
    </row>
    <row r="20" spans="1:44" s="187" customFormat="1">
      <c r="A20" s="375"/>
      <c r="B20" s="375"/>
      <c r="C20" s="378"/>
      <c r="D20" s="378"/>
      <c r="E20" s="378"/>
      <c r="F20" s="378"/>
      <c r="G20" s="377"/>
      <c r="H20" s="381"/>
      <c r="I20" s="381"/>
      <c r="J20" s="381"/>
      <c r="K20" s="381"/>
      <c r="L20" s="382"/>
      <c r="M20" s="380"/>
      <c r="N20" s="380"/>
      <c r="O20" s="380"/>
      <c r="P20" s="380"/>
      <c r="Q20" s="382"/>
      <c r="R20" s="380"/>
      <c r="S20" s="380"/>
      <c r="T20" s="380"/>
      <c r="U20" s="380"/>
      <c r="X20" s="383"/>
      <c r="Y20" s="384"/>
      <c r="Z20" s="1312">
        <v>0.75</v>
      </c>
      <c r="AA20" s="1312"/>
      <c r="AB20" s="1312"/>
      <c r="AC20" s="1312"/>
      <c r="AD20" s="1312"/>
      <c r="AE20" s="1313">
        <v>-0.5</v>
      </c>
      <c r="AF20" s="1313"/>
      <c r="AG20" s="1313"/>
      <c r="AH20" s="1313"/>
      <c r="AI20" s="1313">
        <v>0.84499999999999997</v>
      </c>
      <c r="AJ20" s="1313"/>
      <c r="AK20" s="1313"/>
      <c r="AL20" s="1313"/>
      <c r="AO20" s="380"/>
      <c r="AP20" s="380"/>
      <c r="AQ20" s="380"/>
      <c r="AR20" s="380"/>
    </row>
    <row r="21" spans="1:44" s="187" customFormat="1">
      <c r="A21" s="375"/>
      <c r="B21" s="375"/>
      <c r="C21" s="378" t="s">
        <v>105</v>
      </c>
      <c r="D21" s="378"/>
      <c r="E21" s="378"/>
      <c r="F21" s="378"/>
      <c r="G21" s="377"/>
      <c r="H21" s="381"/>
      <c r="I21" s="381"/>
      <c r="J21" s="381"/>
      <c r="K21" s="381"/>
      <c r="L21" s="382"/>
      <c r="M21" s="380"/>
      <c r="N21" s="380"/>
      <c r="O21" s="380"/>
      <c r="P21" s="380"/>
      <c r="Q21" s="382"/>
      <c r="R21" s="380"/>
      <c r="S21" s="380"/>
      <c r="T21" s="380"/>
      <c r="U21" s="380"/>
      <c r="X21" s="383"/>
      <c r="Z21" s="1312">
        <v>0.85</v>
      </c>
      <c r="AA21" s="1312"/>
      <c r="AB21" s="1312"/>
      <c r="AC21" s="1312"/>
      <c r="AD21" s="1312"/>
      <c r="AE21" s="1313">
        <v>-0.95</v>
      </c>
      <c r="AF21" s="1313"/>
      <c r="AG21" s="1313"/>
      <c r="AH21" s="1313"/>
      <c r="AI21" s="1313">
        <v>1.228</v>
      </c>
      <c r="AJ21" s="1313"/>
      <c r="AK21" s="1313"/>
      <c r="AL21" s="1313"/>
      <c r="AO21" s="380"/>
      <c r="AP21" s="380"/>
      <c r="AQ21" s="380"/>
      <c r="AR21" s="380"/>
    </row>
    <row r="22" spans="1:44" s="187" customFormat="1">
      <c r="A22" s="375"/>
      <c r="B22" s="375"/>
      <c r="C22" s="378"/>
      <c r="D22" s="378"/>
      <c r="R22" s="380"/>
      <c r="S22" s="380"/>
      <c r="T22" s="380"/>
      <c r="U22" s="380"/>
      <c r="X22" s="383"/>
      <c r="Z22" s="1312">
        <v>0.95</v>
      </c>
      <c r="AA22" s="1312"/>
      <c r="AB22" s="1312"/>
      <c r="AC22" s="1312"/>
      <c r="AD22" s="1312"/>
      <c r="AE22" s="1313">
        <v>-0.5</v>
      </c>
      <c r="AF22" s="1313"/>
      <c r="AG22" s="1313"/>
      <c r="AH22" s="1313"/>
      <c r="AI22" s="1313">
        <v>0.8</v>
      </c>
      <c r="AJ22" s="1313"/>
      <c r="AK22" s="1313"/>
      <c r="AL22" s="1313"/>
      <c r="AO22" s="380"/>
      <c r="AP22" s="380"/>
      <c r="AQ22" s="380"/>
      <c r="AR22" s="380"/>
    </row>
    <row r="23" spans="1:44" s="187" customFormat="1">
      <c r="A23" s="375"/>
      <c r="B23" s="375"/>
      <c r="C23" s="378"/>
      <c r="D23" s="378"/>
      <c r="R23" s="380"/>
      <c r="S23" s="380"/>
      <c r="T23" s="380"/>
      <c r="U23" s="380"/>
      <c r="X23" s="383"/>
      <c r="AO23" s="380"/>
      <c r="AP23" s="380"/>
    </row>
    <row r="24" spans="1:44" s="187" customFormat="1">
      <c r="A24" s="375"/>
      <c r="B24" s="375"/>
      <c r="C24" s="378"/>
      <c r="D24" s="378"/>
      <c r="R24" s="1314" t="e">
        <f>IF(R18&lt;0.3,0.3,IF(R18&gt;0.55,0.55,R18))</f>
        <v>#DIV/0!</v>
      </c>
      <c r="S24" s="1314"/>
      <c r="T24" s="1314"/>
      <c r="U24" s="1314"/>
      <c r="X24" s="383"/>
      <c r="Z24" s="1311" t="s">
        <v>1343</v>
      </c>
      <c r="AA24" s="1311"/>
      <c r="AB24" s="1311"/>
      <c r="AC24" s="1311"/>
      <c r="AD24" s="1311"/>
      <c r="AE24" s="1311"/>
      <c r="AF24" s="1311"/>
      <c r="AG24" s="1311"/>
      <c r="AH24" s="1311"/>
      <c r="AI24" s="1311"/>
      <c r="AJ24" s="1311"/>
      <c r="AK24" s="1311"/>
      <c r="AL24" s="1311"/>
      <c r="AO24" s="380"/>
      <c r="AP24" s="380"/>
    </row>
    <row r="25" spans="1:44" s="187" customFormat="1">
      <c r="A25" s="375"/>
      <c r="B25" s="375"/>
      <c r="C25" s="378"/>
      <c r="D25" s="378"/>
      <c r="R25" s="1314"/>
      <c r="S25" s="1314"/>
      <c r="T25" s="1314"/>
      <c r="U25" s="1314"/>
      <c r="V25" s="188" t="s">
        <v>1342</v>
      </c>
      <c r="X25" s="383"/>
      <c r="Z25" s="1311"/>
      <c r="AA25" s="1311"/>
      <c r="AB25" s="1311"/>
      <c r="AC25" s="1311"/>
      <c r="AD25" s="1311"/>
      <c r="AE25" s="1311"/>
      <c r="AF25" s="1311"/>
      <c r="AG25" s="1311"/>
      <c r="AH25" s="1311"/>
      <c r="AI25" s="1311"/>
      <c r="AJ25" s="1311"/>
      <c r="AK25" s="1311"/>
      <c r="AL25" s="1311"/>
      <c r="AO25" s="380"/>
      <c r="AP25" s="380"/>
    </row>
    <row r="26" spans="1:44" s="187" customFormat="1">
      <c r="A26" s="375"/>
      <c r="B26" s="375"/>
      <c r="C26" s="378"/>
      <c r="D26" s="378"/>
      <c r="R26" s="380"/>
      <c r="S26" s="380"/>
      <c r="T26" s="380"/>
      <c r="U26" s="380"/>
      <c r="X26" s="383"/>
      <c r="AO26" s="380"/>
      <c r="AP26" s="380"/>
    </row>
    <row r="27" spans="1:44" ht="14.25" thickBot="1">
      <c r="A27" s="367"/>
      <c r="B27" s="367"/>
      <c r="C27" s="367"/>
      <c r="E27" s="367"/>
      <c r="F27" s="367"/>
      <c r="G27" s="367"/>
      <c r="H27" s="367"/>
      <c r="I27" s="367"/>
      <c r="J27" s="367"/>
      <c r="AO27" s="380"/>
      <c r="AP27" s="380"/>
      <c r="AQ27" s="380"/>
      <c r="AR27" s="380"/>
    </row>
    <row r="28" spans="1:44">
      <c r="A28" s="367"/>
      <c r="B28" s="367"/>
      <c r="C28" s="1297" t="s">
        <v>104</v>
      </c>
      <c r="D28" s="1297"/>
      <c r="E28" s="1297"/>
      <c r="F28" s="1297"/>
      <c r="G28" s="1297"/>
      <c r="H28" s="1297"/>
      <c r="I28" s="1297"/>
      <c r="J28" s="1297"/>
      <c r="K28" s="1297"/>
      <c r="L28" s="1297"/>
      <c r="M28" s="1310" t="s">
        <v>626</v>
      </c>
      <c r="N28" s="1299" t="s">
        <v>1341</v>
      </c>
      <c r="O28" s="1299"/>
      <c r="P28" s="1299"/>
      <c r="Q28" s="1299"/>
      <c r="R28" s="1310" t="s">
        <v>626</v>
      </c>
      <c r="S28" s="1303" t="e">
        <f>ROUND(R24/0.3,3)</f>
        <v>#DIV/0!</v>
      </c>
      <c r="T28" s="1304"/>
      <c r="U28" s="1304"/>
      <c r="V28" s="1305"/>
      <c r="W28" s="1309" t="s">
        <v>655</v>
      </c>
      <c r="X28" s="1310"/>
      <c r="Y28" s="1311" t="s">
        <v>1340</v>
      </c>
      <c r="Z28" s="1311"/>
      <c r="AA28" s="1311"/>
      <c r="AB28" s="1311"/>
      <c r="AC28" s="1311"/>
      <c r="AD28" s="1311"/>
      <c r="AE28" s="1311"/>
      <c r="AF28" s="1311"/>
      <c r="AG28" s="1311"/>
      <c r="AH28" s="1311"/>
      <c r="AI28" s="1311"/>
      <c r="AJ28" s="1311"/>
      <c r="AK28" s="1311"/>
    </row>
    <row r="29" spans="1:44" ht="14.25" thickBot="1">
      <c r="A29" s="367"/>
      <c r="B29" s="367"/>
      <c r="C29" s="1297"/>
      <c r="D29" s="1297"/>
      <c r="E29" s="1297"/>
      <c r="F29" s="1297"/>
      <c r="G29" s="1297"/>
      <c r="H29" s="1297"/>
      <c r="I29" s="1297"/>
      <c r="J29" s="1297"/>
      <c r="K29" s="1297"/>
      <c r="L29" s="1297"/>
      <c r="M29" s="1310"/>
      <c r="N29" s="1317">
        <v>0.3</v>
      </c>
      <c r="O29" s="1317"/>
      <c r="P29" s="1317"/>
      <c r="Q29" s="1317"/>
      <c r="R29" s="1310"/>
      <c r="S29" s="1306"/>
      <c r="T29" s="1307"/>
      <c r="U29" s="1307"/>
      <c r="V29" s="1308"/>
      <c r="W29" s="1309"/>
      <c r="X29" s="1310"/>
      <c r="Y29" s="1311"/>
      <c r="Z29" s="1311"/>
      <c r="AA29" s="1311"/>
      <c r="AB29" s="1311"/>
      <c r="AC29" s="1311"/>
      <c r="AD29" s="1311"/>
      <c r="AE29" s="1311"/>
      <c r="AF29" s="1311"/>
      <c r="AG29" s="1311"/>
      <c r="AH29" s="1311"/>
      <c r="AI29" s="1311"/>
      <c r="AJ29" s="1311"/>
      <c r="AK29" s="1311"/>
    </row>
    <row r="30" spans="1:44" ht="9" customHeight="1">
      <c r="A30" s="367"/>
      <c r="B30" s="367"/>
      <c r="C30" s="846"/>
      <c r="D30" s="846"/>
      <c r="E30" s="846"/>
      <c r="F30" s="846"/>
      <c r="G30" s="846"/>
      <c r="H30" s="846"/>
      <c r="I30" s="846"/>
      <c r="J30" s="846"/>
      <c r="K30" s="846"/>
      <c r="L30" s="846"/>
      <c r="M30" s="845"/>
      <c r="N30" s="844"/>
      <c r="O30" s="844"/>
      <c r="P30" s="385"/>
      <c r="Q30" s="385"/>
      <c r="R30" s="382"/>
      <c r="S30" s="380"/>
      <c r="T30" s="380"/>
      <c r="U30" s="380"/>
      <c r="V30" s="380"/>
      <c r="W30" s="377"/>
      <c r="X30" s="382"/>
      <c r="Y30" s="384"/>
      <c r="Z30" s="847"/>
      <c r="AA30" s="847"/>
      <c r="AB30" s="847"/>
      <c r="AC30" s="847"/>
      <c r="AD30" s="847"/>
      <c r="AE30" s="847"/>
      <c r="AF30" s="847"/>
      <c r="AG30" s="847"/>
      <c r="AH30" s="847"/>
      <c r="AI30" s="847"/>
      <c r="AJ30" s="847"/>
      <c r="AK30" s="847"/>
    </row>
    <row r="31" spans="1:44" ht="9" customHeight="1">
      <c r="A31" s="367"/>
      <c r="B31" s="367"/>
      <c r="C31" s="846"/>
      <c r="D31" s="846"/>
      <c r="E31" s="846"/>
      <c r="F31" s="846"/>
      <c r="G31" s="846"/>
      <c r="H31" s="846"/>
      <c r="I31" s="846"/>
      <c r="J31" s="846"/>
      <c r="K31" s="846"/>
      <c r="L31" s="846"/>
      <c r="M31" s="845"/>
      <c r="N31" s="844"/>
      <c r="O31" s="844"/>
      <c r="P31" s="385"/>
      <c r="Q31" s="385"/>
      <c r="R31" s="382"/>
      <c r="S31" s="380"/>
      <c r="T31" s="380"/>
      <c r="U31" s="380"/>
      <c r="V31" s="380"/>
      <c r="W31" s="377"/>
      <c r="X31" s="382"/>
      <c r="Y31" s="384"/>
      <c r="Z31" s="847"/>
      <c r="AA31" s="847"/>
      <c r="AB31" s="847"/>
      <c r="AC31" s="847"/>
      <c r="AD31" s="847"/>
      <c r="AE31" s="847"/>
      <c r="AF31" s="847"/>
      <c r="AG31" s="847"/>
      <c r="AH31" s="847"/>
      <c r="AI31" s="847"/>
      <c r="AJ31" s="847"/>
      <c r="AK31" s="847"/>
    </row>
    <row r="32" spans="1:44" s="187" customFormat="1" ht="9" customHeight="1">
      <c r="A32" s="375"/>
      <c r="B32" s="375"/>
      <c r="C32" s="377"/>
      <c r="D32" s="377"/>
      <c r="E32" s="377"/>
      <c r="F32" s="377"/>
      <c r="G32" s="377"/>
      <c r="H32" s="377"/>
      <c r="I32" s="377"/>
      <c r="J32" s="377"/>
      <c r="K32" s="377"/>
      <c r="L32" s="377"/>
      <c r="M32" s="382"/>
      <c r="N32" s="385"/>
      <c r="O32" s="385"/>
      <c r="P32" s="385"/>
      <c r="Q32" s="385"/>
      <c r="R32" s="382"/>
      <c r="S32" s="380"/>
      <c r="T32" s="380"/>
      <c r="U32" s="380"/>
      <c r="V32" s="380"/>
      <c r="Y32" s="386"/>
      <c r="Z32" s="386"/>
      <c r="AA32" s="386"/>
      <c r="AB32" s="386"/>
      <c r="AC32" s="386"/>
      <c r="AD32" s="386"/>
      <c r="AE32" s="386"/>
      <c r="AF32" s="386"/>
      <c r="AG32" s="386"/>
      <c r="AH32" s="386"/>
      <c r="AI32" s="386"/>
      <c r="AJ32" s="386"/>
      <c r="AK32" s="386"/>
    </row>
    <row r="33" spans="1:44" s="187" customFormat="1">
      <c r="A33" s="375"/>
      <c r="B33" s="375"/>
      <c r="C33" s="375"/>
      <c r="D33" s="375"/>
      <c r="E33" s="375"/>
      <c r="F33" s="375"/>
      <c r="G33" s="375"/>
      <c r="H33" s="375"/>
      <c r="I33" s="375"/>
      <c r="J33" s="375"/>
    </row>
    <row r="34" spans="1:44" s="187" customFormat="1">
      <c r="A34" s="375" t="s">
        <v>103</v>
      </c>
      <c r="B34" s="375"/>
      <c r="C34" s="375"/>
      <c r="D34" s="375"/>
      <c r="E34" s="375"/>
      <c r="F34" s="375"/>
      <c r="G34" s="387"/>
      <c r="H34" s="375"/>
      <c r="I34" s="375"/>
      <c r="J34" s="375"/>
    </row>
    <row r="35" spans="1:44" s="187" customFormat="1">
      <c r="A35" s="185"/>
      <c r="B35" s="185"/>
      <c r="C35" s="185"/>
      <c r="D35" s="185"/>
      <c r="E35" s="865"/>
      <c r="F35" s="865"/>
      <c r="G35" s="865"/>
      <c r="H35" s="865"/>
      <c r="I35" s="865"/>
      <c r="J35" s="865"/>
      <c r="K35" s="185"/>
      <c r="L35" s="185"/>
      <c r="M35" s="185"/>
      <c r="N35" s="186"/>
      <c r="O35" s="865"/>
      <c r="P35" s="865"/>
      <c r="Q35" s="865"/>
      <c r="R35" s="185"/>
      <c r="S35" s="865"/>
      <c r="T35" s="865"/>
      <c r="U35" s="865"/>
      <c r="V35" s="865"/>
      <c r="W35" s="865"/>
      <c r="X35" s="865"/>
      <c r="Y35" s="865"/>
      <c r="Z35" s="865"/>
      <c r="AA35" s="185"/>
      <c r="AB35" s="865"/>
      <c r="AC35" s="865"/>
      <c r="AD35" s="865"/>
      <c r="AE35" s="865"/>
      <c r="AF35" s="865"/>
      <c r="AG35" s="865"/>
      <c r="AH35" s="185"/>
      <c r="AI35" s="185"/>
      <c r="AJ35" s="185"/>
      <c r="AK35" s="185"/>
    </row>
    <row r="36" spans="1:44">
      <c r="A36" s="185"/>
      <c r="B36" s="185"/>
      <c r="C36" s="185"/>
      <c r="D36" s="188"/>
      <c r="E36" s="189" t="s">
        <v>102</v>
      </c>
      <c r="F36" s="185"/>
      <c r="G36" s="185"/>
      <c r="H36" s="185"/>
      <c r="I36" s="185"/>
      <c r="J36" s="185"/>
      <c r="K36" s="185"/>
      <c r="L36" s="185" t="s">
        <v>101</v>
      </c>
      <c r="M36" s="185"/>
      <c r="N36" s="185"/>
      <c r="O36" s="185"/>
      <c r="P36" s="185"/>
      <c r="Q36" s="185"/>
      <c r="R36" s="187"/>
      <c r="S36" s="186" t="s">
        <v>100</v>
      </c>
      <c r="T36" s="185"/>
      <c r="U36" s="185"/>
      <c r="V36" s="185"/>
      <c r="W36" s="185"/>
      <c r="X36" s="185"/>
      <c r="Y36" s="185"/>
      <c r="Z36" s="186"/>
      <c r="AA36" s="186"/>
      <c r="AB36" s="186"/>
      <c r="AC36" s="186"/>
      <c r="AD36" s="186"/>
      <c r="AE36" s="186"/>
      <c r="AF36" s="186"/>
      <c r="AG36" s="186"/>
      <c r="AH36" s="186"/>
      <c r="AI36" s="186"/>
      <c r="AJ36" s="186"/>
      <c r="AK36" s="186"/>
    </row>
    <row r="37" spans="1:44">
      <c r="A37" s="185"/>
      <c r="B37" s="185" t="s">
        <v>1975</v>
      </c>
      <c r="C37" s="185"/>
      <c r="D37" s="190" t="s">
        <v>1339</v>
      </c>
      <c r="E37" s="1287">
        <f>I5</f>
        <v>0</v>
      </c>
      <c r="F37" s="1287"/>
      <c r="G37" s="1287"/>
      <c r="H37" s="1287"/>
      <c r="I37" s="1287"/>
      <c r="J37" s="1287"/>
      <c r="K37" s="185" t="s">
        <v>1338</v>
      </c>
      <c r="L37" s="1284"/>
      <c r="M37" s="1284"/>
      <c r="N37" s="1284"/>
      <c r="O37" s="1284"/>
      <c r="P37" s="1284"/>
      <c r="Q37" s="1284"/>
      <c r="R37" s="185" t="s">
        <v>1338</v>
      </c>
      <c r="S37" s="1284"/>
      <c r="T37" s="1284"/>
      <c r="U37" s="1284"/>
      <c r="V37" s="1284"/>
      <c r="W37" s="1284"/>
      <c r="X37" s="1284"/>
      <c r="Y37" s="865"/>
      <c r="Z37" s="185"/>
      <c r="AA37" s="185"/>
      <c r="AB37" s="302"/>
      <c r="AC37" s="302"/>
      <c r="AD37" s="302"/>
      <c r="AE37" s="302"/>
      <c r="AF37" s="302"/>
      <c r="AG37" s="302"/>
      <c r="AH37" s="187"/>
      <c r="AJ37" s="186"/>
      <c r="AK37" s="186"/>
    </row>
    <row r="38" spans="1:44" s="187" customFormat="1">
      <c r="A38" s="185"/>
      <c r="B38" s="185"/>
      <c r="C38" s="185"/>
      <c r="D38" s="190"/>
      <c r="E38" s="865"/>
      <c r="F38" s="865"/>
      <c r="G38" s="865"/>
      <c r="H38" s="865"/>
      <c r="I38" s="865"/>
      <c r="J38" s="865"/>
      <c r="K38" s="185"/>
      <c r="L38" s="865"/>
      <c r="M38" s="865"/>
      <c r="N38" s="865"/>
      <c r="O38" s="865"/>
      <c r="P38" s="865"/>
      <c r="Q38" s="865"/>
      <c r="R38" s="185"/>
      <c r="S38" s="865"/>
      <c r="T38" s="865"/>
      <c r="U38" s="865"/>
      <c r="V38" s="865"/>
      <c r="W38" s="865"/>
      <c r="X38" s="865"/>
      <c r="Y38" s="865"/>
      <c r="Z38" s="185"/>
      <c r="AA38" s="185"/>
      <c r="AB38" s="865"/>
      <c r="AC38" s="865"/>
      <c r="AD38" s="865"/>
      <c r="AE38" s="865"/>
      <c r="AF38" s="865"/>
      <c r="AG38" s="865"/>
      <c r="AH38" s="186"/>
      <c r="AI38" s="186"/>
      <c r="AJ38" s="186"/>
      <c r="AK38" s="186"/>
    </row>
    <row r="39" spans="1:44" s="187" customFormat="1">
      <c r="A39" s="185"/>
      <c r="B39" s="185"/>
      <c r="C39" s="185"/>
      <c r="D39" s="190"/>
      <c r="E39" s="191" t="s">
        <v>99</v>
      </c>
      <c r="G39" s="865"/>
      <c r="H39" s="865"/>
      <c r="I39" s="865"/>
      <c r="J39" s="865"/>
      <c r="K39" s="185"/>
      <c r="L39" s="865"/>
      <c r="M39" s="865"/>
      <c r="O39" s="191" t="s">
        <v>976</v>
      </c>
      <c r="P39" s="865"/>
      <c r="Q39" s="865"/>
      <c r="R39" s="185"/>
      <c r="Y39" s="865"/>
      <c r="Z39" s="185"/>
      <c r="AA39" s="185"/>
      <c r="AB39" s="865"/>
      <c r="AC39" s="191" t="s">
        <v>531</v>
      </c>
      <c r="AD39" s="865"/>
      <c r="AE39" s="865"/>
      <c r="AF39" s="865"/>
      <c r="AG39" s="865"/>
      <c r="AH39" s="865"/>
    </row>
    <row r="40" spans="1:44" s="187" customFormat="1">
      <c r="A40" s="185"/>
      <c r="B40" s="185"/>
      <c r="C40" s="185"/>
      <c r="D40" s="190"/>
      <c r="E40" s="191" t="s">
        <v>98</v>
      </c>
      <c r="G40" s="865"/>
      <c r="H40" s="865"/>
      <c r="I40" s="865"/>
      <c r="J40" s="865"/>
      <c r="K40" s="185"/>
      <c r="L40" s="865"/>
      <c r="M40" s="865"/>
      <c r="N40" s="191"/>
      <c r="O40" s="191" t="s">
        <v>977</v>
      </c>
      <c r="Y40" s="185"/>
      <c r="AC40" s="192" t="s">
        <v>530</v>
      </c>
      <c r="AD40" s="185"/>
      <c r="AE40" s="185"/>
      <c r="AF40" s="185"/>
      <c r="AG40" s="185"/>
      <c r="AH40" s="185"/>
      <c r="AL40" s="185"/>
      <c r="AM40" s="185"/>
      <c r="AN40" s="185"/>
      <c r="AO40" s="185"/>
      <c r="AP40" s="185"/>
      <c r="AQ40" s="185"/>
    </row>
    <row r="41" spans="1:44" s="187" customFormat="1">
      <c r="A41" s="185"/>
      <c r="B41" s="185"/>
      <c r="C41" s="185"/>
      <c r="D41" s="190"/>
      <c r="E41" s="185" t="s">
        <v>1338</v>
      </c>
      <c r="F41" s="1284"/>
      <c r="G41" s="1284"/>
      <c r="H41" s="1284"/>
      <c r="I41" s="1284"/>
      <c r="J41" s="1284"/>
      <c r="K41" s="1284"/>
      <c r="M41" s="187" t="s">
        <v>975</v>
      </c>
      <c r="O41" s="1284"/>
      <c r="P41" s="1284"/>
      <c r="Q41" s="1284"/>
      <c r="R41" s="1284"/>
      <c r="S41" s="1284"/>
      <c r="T41" s="1284"/>
      <c r="V41" s="186" t="s">
        <v>1337</v>
      </c>
      <c r="W41" s="186" t="s">
        <v>1336</v>
      </c>
      <c r="X41" s="865"/>
      <c r="Y41" s="865"/>
      <c r="Z41" s="865"/>
      <c r="AA41" s="185" t="s">
        <v>1335</v>
      </c>
      <c r="AC41" s="1284"/>
      <c r="AD41" s="1284"/>
      <c r="AE41" s="1284"/>
      <c r="AF41" s="1284"/>
      <c r="AG41" s="1284"/>
      <c r="AH41" s="1284"/>
      <c r="AR41" s="186"/>
    </row>
    <row r="42" spans="1:44" s="187" customFormat="1">
      <c r="AR42" s="185"/>
    </row>
    <row r="43" spans="1:44" s="187" customFormat="1">
      <c r="A43" s="185"/>
      <c r="B43" s="185"/>
      <c r="C43" s="185"/>
      <c r="D43" s="185" t="s">
        <v>626</v>
      </c>
      <c r="E43" s="1287">
        <f>ROUND((E37-L37-S37-F41-O41)*1.3333,)+AC41</f>
        <v>0</v>
      </c>
      <c r="F43" s="1287"/>
      <c r="G43" s="1287"/>
      <c r="H43" s="1287"/>
      <c r="I43" s="1287"/>
      <c r="J43" s="1287"/>
      <c r="K43" s="185" t="s">
        <v>97</v>
      </c>
      <c r="L43" s="185"/>
      <c r="M43" s="185" t="s">
        <v>1334</v>
      </c>
      <c r="N43" s="186"/>
      <c r="O43" s="865"/>
      <c r="P43" s="865"/>
      <c r="Q43" s="865"/>
      <c r="R43" s="185"/>
      <c r="S43" s="865"/>
      <c r="T43" s="865"/>
      <c r="U43" s="865"/>
      <c r="V43" s="865"/>
      <c r="W43" s="865"/>
      <c r="X43" s="865"/>
      <c r="Y43" s="865"/>
      <c r="Z43" s="865"/>
      <c r="AA43" s="185"/>
      <c r="AB43" s="865"/>
      <c r="AK43" s="185"/>
    </row>
    <row r="44" spans="1:44" s="187" customFormat="1">
      <c r="A44" s="185"/>
      <c r="B44" s="185"/>
      <c r="C44" s="185"/>
      <c r="D44" s="185"/>
      <c r="E44" s="865"/>
      <c r="F44" s="865"/>
      <c r="G44" s="865"/>
      <c r="H44" s="865"/>
      <c r="I44" s="865"/>
      <c r="J44" s="865"/>
      <c r="K44" s="185"/>
      <c r="L44" s="185"/>
      <c r="M44" s="185"/>
      <c r="N44" s="186"/>
      <c r="O44" s="865"/>
      <c r="P44" s="865"/>
      <c r="Q44" s="865"/>
      <c r="R44" s="185"/>
      <c r="S44" s="865"/>
      <c r="T44" s="865"/>
      <c r="U44" s="865"/>
      <c r="V44" s="865"/>
      <c r="W44" s="865"/>
      <c r="X44" s="865"/>
      <c r="Y44" s="865"/>
      <c r="Z44" s="865"/>
      <c r="AA44" s="185"/>
      <c r="AB44" s="865"/>
      <c r="AC44" s="865"/>
      <c r="AD44" s="865"/>
      <c r="AE44" s="865"/>
      <c r="AF44" s="865"/>
      <c r="AG44" s="865"/>
      <c r="AH44" s="185"/>
      <c r="AI44" s="185"/>
      <c r="AJ44" s="185"/>
      <c r="AK44" s="185"/>
    </row>
    <row r="45" spans="1:44">
      <c r="A45" s="185"/>
      <c r="B45" s="185"/>
      <c r="C45" s="185"/>
      <c r="D45" s="188"/>
      <c r="E45" s="189" t="s">
        <v>102</v>
      </c>
      <c r="F45" s="185"/>
      <c r="G45" s="185"/>
      <c r="H45" s="185"/>
      <c r="I45" s="185"/>
      <c r="J45" s="185"/>
      <c r="K45" s="185"/>
      <c r="L45" s="185" t="s">
        <v>101</v>
      </c>
      <c r="M45" s="185"/>
      <c r="N45" s="185"/>
      <c r="O45" s="185"/>
      <c r="P45" s="185"/>
      <c r="Q45" s="185"/>
      <c r="R45" s="187"/>
      <c r="S45" s="186" t="s">
        <v>100</v>
      </c>
      <c r="T45" s="185"/>
      <c r="U45" s="185"/>
      <c r="V45" s="185"/>
      <c r="W45" s="185"/>
      <c r="X45" s="185"/>
      <c r="Y45" s="185"/>
      <c r="Z45" s="186"/>
      <c r="AA45" s="186"/>
      <c r="AB45" s="186"/>
      <c r="AC45" s="186"/>
      <c r="AD45" s="186"/>
      <c r="AE45" s="186"/>
      <c r="AF45" s="186"/>
      <c r="AG45" s="186"/>
      <c r="AH45" s="186"/>
      <c r="AI45" s="186"/>
      <c r="AJ45" s="186"/>
      <c r="AK45" s="186"/>
    </row>
    <row r="46" spans="1:44">
      <c r="A46" s="185"/>
      <c r="B46" s="630" t="s">
        <v>1976</v>
      </c>
      <c r="C46" s="185"/>
      <c r="D46" s="190" t="s">
        <v>1339</v>
      </c>
      <c r="E46" s="1287">
        <f>I8</f>
        <v>0</v>
      </c>
      <c r="F46" s="1287"/>
      <c r="G46" s="1287"/>
      <c r="H46" s="1287"/>
      <c r="I46" s="1287"/>
      <c r="J46" s="1287"/>
      <c r="K46" s="185" t="s">
        <v>1338</v>
      </c>
      <c r="L46" s="1284"/>
      <c r="M46" s="1284"/>
      <c r="N46" s="1284"/>
      <c r="O46" s="1284"/>
      <c r="P46" s="1284"/>
      <c r="Q46" s="1284"/>
      <c r="R46" s="185" t="s">
        <v>1338</v>
      </c>
      <c r="S46" s="1284"/>
      <c r="T46" s="1284"/>
      <c r="U46" s="1284"/>
      <c r="V46" s="1284"/>
      <c r="W46" s="1284"/>
      <c r="X46" s="1284"/>
      <c r="Y46" s="1209"/>
      <c r="Z46" s="185"/>
      <c r="AA46" s="185"/>
      <c r="AB46" s="302"/>
      <c r="AC46" s="302"/>
      <c r="AD46" s="302"/>
      <c r="AE46" s="302"/>
      <c r="AF46" s="302"/>
      <c r="AG46" s="302"/>
      <c r="AH46" s="187"/>
      <c r="AJ46" s="186"/>
      <c r="AK46" s="186"/>
    </row>
    <row r="47" spans="1:44" s="187" customFormat="1">
      <c r="A47" s="185"/>
      <c r="B47" s="185"/>
      <c r="C47" s="185"/>
      <c r="D47" s="190"/>
      <c r="E47" s="1209"/>
      <c r="F47" s="1209"/>
      <c r="G47" s="1209"/>
      <c r="H47" s="1209"/>
      <c r="I47" s="1209"/>
      <c r="J47" s="1209"/>
      <c r="K47" s="185"/>
      <c r="L47" s="1209"/>
      <c r="M47" s="1209"/>
      <c r="N47" s="1209"/>
      <c r="O47" s="1209"/>
      <c r="P47" s="1209"/>
      <c r="Q47" s="1209"/>
      <c r="R47" s="185"/>
      <c r="S47" s="1209"/>
      <c r="T47" s="1209"/>
      <c r="U47" s="1209"/>
      <c r="V47" s="1209"/>
      <c r="W47" s="1209"/>
      <c r="X47" s="1209"/>
      <c r="Y47" s="1209"/>
      <c r="Z47" s="185"/>
      <c r="AA47" s="185"/>
      <c r="AB47" s="1209"/>
      <c r="AC47" s="1209"/>
      <c r="AD47" s="1209"/>
      <c r="AE47" s="1209"/>
      <c r="AF47" s="1209"/>
      <c r="AG47" s="1209"/>
      <c r="AH47" s="186"/>
      <c r="AI47" s="186"/>
      <c r="AJ47" s="186"/>
      <c r="AK47" s="186"/>
    </row>
    <row r="48" spans="1:44" s="187" customFormat="1">
      <c r="A48" s="185"/>
      <c r="B48" s="185"/>
      <c r="C48" s="185"/>
      <c r="D48" s="190"/>
      <c r="E48" s="191" t="s">
        <v>99</v>
      </c>
      <c r="G48" s="1209"/>
      <c r="H48" s="1209"/>
      <c r="I48" s="1209"/>
      <c r="J48" s="1209"/>
      <c r="K48" s="185"/>
      <c r="L48" s="1209"/>
      <c r="M48" s="1209"/>
      <c r="O48" s="191" t="s">
        <v>976</v>
      </c>
      <c r="P48" s="1209"/>
      <c r="Q48" s="1209"/>
      <c r="R48" s="185"/>
      <c r="X48" s="185"/>
      <c r="Y48" s="191" t="s">
        <v>1977</v>
      </c>
      <c r="Z48" s="1209"/>
      <c r="AA48" s="1209"/>
      <c r="AB48" s="1209"/>
      <c r="AC48" s="1209"/>
      <c r="AD48" s="1209"/>
      <c r="AH48" s="191" t="s">
        <v>1978</v>
      </c>
      <c r="AI48" s="1209"/>
      <c r="AJ48" s="1209"/>
      <c r="AK48" s="1209"/>
      <c r="AL48" s="1209"/>
      <c r="AM48" s="1209"/>
    </row>
    <row r="49" spans="1:44" s="187" customFormat="1">
      <c r="A49" s="185"/>
      <c r="B49" s="185"/>
      <c r="C49" s="185"/>
      <c r="D49" s="190"/>
      <c r="E49" s="191" t="s">
        <v>98</v>
      </c>
      <c r="G49" s="1209"/>
      <c r="H49" s="1209"/>
      <c r="I49" s="1209"/>
      <c r="J49" s="1209"/>
      <c r="K49" s="185"/>
      <c r="L49" s="1209"/>
      <c r="M49" s="1209"/>
      <c r="N49" s="191"/>
      <c r="O49" s="191" t="s">
        <v>977</v>
      </c>
      <c r="Y49" s="185" t="s">
        <v>1979</v>
      </c>
      <c r="Z49" s="185"/>
      <c r="AA49" s="185"/>
      <c r="AB49" s="185"/>
      <c r="AC49" s="185"/>
      <c r="AD49" s="185"/>
      <c r="AH49" s="185" t="s">
        <v>1980</v>
      </c>
      <c r="AI49" s="185"/>
      <c r="AJ49" s="185"/>
      <c r="AK49" s="185"/>
      <c r="AL49" s="185"/>
      <c r="AM49" s="185"/>
      <c r="AO49" s="185"/>
      <c r="AP49" s="185"/>
      <c r="AQ49" s="185"/>
    </row>
    <row r="50" spans="1:44" s="187" customFormat="1">
      <c r="A50" s="185"/>
      <c r="B50" s="185"/>
      <c r="C50" s="185"/>
      <c r="D50" s="190"/>
      <c r="E50" s="185" t="s">
        <v>1338</v>
      </c>
      <c r="F50" s="1284"/>
      <c r="G50" s="1284"/>
      <c r="H50" s="1284"/>
      <c r="I50" s="1284"/>
      <c r="J50" s="1284"/>
      <c r="K50" s="1284"/>
      <c r="M50" s="185" t="s">
        <v>1338</v>
      </c>
      <c r="O50" s="1284"/>
      <c r="P50" s="1284"/>
      <c r="Q50" s="1284"/>
      <c r="R50" s="1284"/>
      <c r="S50" s="1284"/>
      <c r="T50" s="1284"/>
      <c r="V50" s="186"/>
      <c r="W50" s="185" t="s">
        <v>1338</v>
      </c>
      <c r="X50" s="185"/>
      <c r="Y50" s="1284"/>
      <c r="Z50" s="1284"/>
      <c r="AA50" s="1284"/>
      <c r="AB50" s="1284"/>
      <c r="AC50" s="1284"/>
      <c r="AD50" s="1284"/>
      <c r="AF50" s="185" t="s">
        <v>1338</v>
      </c>
      <c r="AH50" s="1284"/>
      <c r="AI50" s="1284"/>
      <c r="AJ50" s="1284"/>
      <c r="AK50" s="1284"/>
      <c r="AL50" s="1284"/>
      <c r="AM50" s="1284"/>
      <c r="AN50" s="924" t="s">
        <v>1337</v>
      </c>
      <c r="AR50" s="186"/>
    </row>
    <row r="51" spans="1:44" s="187" customFormat="1">
      <c r="AR51" s="185"/>
    </row>
    <row r="52" spans="1:44" s="926" customFormat="1">
      <c r="A52" s="630"/>
      <c r="B52" s="630"/>
      <c r="C52" s="630"/>
      <c r="D52" s="925"/>
      <c r="G52" s="927"/>
      <c r="H52" s="630"/>
      <c r="I52" s="630"/>
      <c r="J52" s="927"/>
      <c r="K52" s="928" t="s">
        <v>531</v>
      </c>
      <c r="L52" s="927"/>
      <c r="M52" s="927"/>
      <c r="N52" s="927"/>
      <c r="O52" s="927"/>
      <c r="P52" s="927"/>
      <c r="V52" s="191" t="s">
        <v>1977</v>
      </c>
      <c r="W52" s="1209"/>
      <c r="X52" s="1209"/>
      <c r="Y52" s="1209"/>
      <c r="Z52" s="1209"/>
      <c r="AA52" s="1209"/>
      <c r="AB52" s="187"/>
      <c r="AC52" s="187"/>
      <c r="AD52" s="187"/>
      <c r="AE52" s="191" t="s">
        <v>1978</v>
      </c>
      <c r="AF52" s="1209"/>
      <c r="AG52" s="1209"/>
      <c r="AH52" s="1209"/>
      <c r="AI52" s="1209"/>
      <c r="AJ52" s="1209"/>
    </row>
    <row r="53" spans="1:44" s="926" customFormat="1">
      <c r="A53" s="630"/>
      <c r="B53" s="630"/>
      <c r="C53" s="630"/>
      <c r="D53" s="925"/>
      <c r="G53" s="630"/>
      <c r="K53" s="929" t="s">
        <v>530</v>
      </c>
      <c r="L53" s="630"/>
      <c r="M53" s="630"/>
      <c r="N53" s="630"/>
      <c r="O53" s="630"/>
      <c r="P53" s="630"/>
      <c r="V53" s="185" t="s">
        <v>1979</v>
      </c>
      <c r="W53" s="185"/>
      <c r="X53" s="185"/>
      <c r="Y53" s="185"/>
      <c r="Z53" s="185"/>
      <c r="AA53" s="185"/>
      <c r="AB53" s="187"/>
      <c r="AC53" s="187"/>
      <c r="AD53" s="187"/>
      <c r="AE53" s="185" t="s">
        <v>1980</v>
      </c>
      <c r="AF53" s="185"/>
      <c r="AG53" s="185"/>
      <c r="AH53" s="185"/>
      <c r="AI53" s="185"/>
      <c r="AJ53" s="185"/>
      <c r="AK53" s="630"/>
      <c r="AL53" s="630"/>
      <c r="AM53" s="630"/>
    </row>
    <row r="54" spans="1:44" s="926" customFormat="1">
      <c r="A54" s="630"/>
      <c r="B54" s="630"/>
      <c r="C54" s="630"/>
      <c r="D54" s="925"/>
      <c r="E54" s="924" t="s">
        <v>1336</v>
      </c>
      <c r="F54" s="927"/>
      <c r="G54" s="927"/>
      <c r="H54" s="927"/>
      <c r="I54" s="630" t="s">
        <v>1335</v>
      </c>
      <c r="K54" s="1284"/>
      <c r="L54" s="1284"/>
      <c r="M54" s="1284"/>
      <c r="N54" s="1284"/>
      <c r="O54" s="1284"/>
      <c r="P54" s="1284"/>
      <c r="T54" s="185" t="s">
        <v>1335</v>
      </c>
      <c r="V54" s="1284"/>
      <c r="W54" s="1284"/>
      <c r="X54" s="1284"/>
      <c r="Y54" s="1284"/>
      <c r="Z54" s="1284"/>
      <c r="AA54" s="1284"/>
      <c r="AB54" s="187"/>
      <c r="AC54" s="185" t="s">
        <v>1335</v>
      </c>
      <c r="AD54" s="187"/>
      <c r="AE54" s="1284"/>
      <c r="AF54" s="1284"/>
      <c r="AG54" s="1284"/>
      <c r="AH54" s="1284"/>
      <c r="AI54" s="1284"/>
      <c r="AJ54" s="1284"/>
      <c r="AN54" s="924"/>
    </row>
    <row r="55" spans="1:44" s="926" customFormat="1">
      <c r="A55" s="630"/>
      <c r="B55" s="630"/>
      <c r="C55" s="630"/>
      <c r="D55" s="925"/>
      <c r="E55" s="924"/>
      <c r="F55" s="927"/>
      <c r="G55" s="927"/>
      <c r="H55" s="927"/>
      <c r="I55" s="630"/>
      <c r="K55" s="930"/>
      <c r="L55" s="930"/>
      <c r="M55" s="930"/>
      <c r="N55" s="930"/>
      <c r="O55" s="930"/>
      <c r="P55" s="930"/>
      <c r="AN55" s="924"/>
    </row>
    <row r="56" spans="1:44" s="187" customFormat="1">
      <c r="A56" s="185"/>
      <c r="B56" s="185"/>
      <c r="C56" s="185"/>
      <c r="D56" s="185" t="s">
        <v>626</v>
      </c>
      <c r="E56" s="1287">
        <f>ROUND((E46-L46-S46-F50-O50-Y50-AH50)*1.3333,)+K54+V54+AE54</f>
        <v>0</v>
      </c>
      <c r="F56" s="1287"/>
      <c r="G56" s="1287"/>
      <c r="H56" s="1287"/>
      <c r="I56" s="1287"/>
      <c r="J56" s="1287"/>
      <c r="K56" s="185" t="s">
        <v>97</v>
      </c>
      <c r="L56" s="185"/>
      <c r="M56" s="185" t="s">
        <v>1334</v>
      </c>
      <c r="N56" s="186"/>
      <c r="O56" s="1209"/>
      <c r="P56" s="1209"/>
      <c r="Q56" s="1209"/>
      <c r="R56" s="185"/>
      <c r="S56" s="1209"/>
      <c r="T56" s="1209"/>
      <c r="U56" s="1209"/>
      <c r="V56" s="1209"/>
      <c r="W56" s="1209"/>
      <c r="X56" s="1209"/>
      <c r="Y56" s="1209"/>
      <c r="Z56" s="1209"/>
      <c r="AA56" s="185"/>
      <c r="AB56" s="1209"/>
      <c r="AK56" s="185"/>
    </row>
    <row r="57" spans="1:44" s="187" customFormat="1">
      <c r="A57" s="185"/>
      <c r="B57" s="185"/>
      <c r="C57" s="185"/>
      <c r="D57" s="185"/>
      <c r="E57" s="1215"/>
      <c r="F57" s="1215"/>
      <c r="G57" s="1215"/>
      <c r="H57" s="1215"/>
      <c r="I57" s="1215"/>
      <c r="J57" s="1215"/>
      <c r="K57" s="185"/>
      <c r="L57" s="185"/>
      <c r="M57" s="185"/>
      <c r="N57" s="186"/>
      <c r="O57" s="1209"/>
      <c r="P57" s="1209"/>
      <c r="Q57" s="1209"/>
      <c r="R57" s="185"/>
      <c r="S57" s="1209"/>
      <c r="T57" s="1209"/>
      <c r="U57" s="1209"/>
      <c r="V57" s="1209"/>
      <c r="W57" s="1209"/>
      <c r="X57" s="1209"/>
      <c r="Y57" s="1209"/>
      <c r="Z57" s="1209"/>
      <c r="AA57" s="185"/>
      <c r="AB57" s="1209"/>
      <c r="AK57" s="185"/>
    </row>
    <row r="58" spans="1:44">
      <c r="A58" s="185"/>
      <c r="B58" s="185"/>
      <c r="C58" s="185"/>
      <c r="D58" s="188"/>
      <c r="E58" s="189" t="s">
        <v>102</v>
      </c>
      <c r="F58" s="185"/>
      <c r="G58" s="185"/>
      <c r="H58" s="185"/>
      <c r="I58" s="185"/>
      <c r="J58" s="185"/>
      <c r="K58" s="185"/>
      <c r="L58" s="185" t="s">
        <v>101</v>
      </c>
      <c r="M58" s="185"/>
      <c r="N58" s="185"/>
      <c r="O58" s="185"/>
      <c r="P58" s="185"/>
      <c r="Q58" s="185"/>
      <c r="R58" s="187"/>
      <c r="S58" s="186" t="s">
        <v>100</v>
      </c>
      <c r="T58" s="185"/>
      <c r="U58" s="185"/>
      <c r="V58" s="185"/>
      <c r="W58" s="185"/>
      <c r="X58" s="185"/>
      <c r="Y58" s="185"/>
      <c r="Z58" s="186"/>
      <c r="AA58" s="186"/>
      <c r="AB58" s="186"/>
      <c r="AC58" s="186"/>
      <c r="AD58" s="186"/>
      <c r="AE58" s="186"/>
      <c r="AF58" s="186"/>
      <c r="AG58" s="186"/>
      <c r="AH58" s="186"/>
      <c r="AI58" s="186"/>
      <c r="AJ58" s="186"/>
      <c r="AK58" s="186"/>
    </row>
    <row r="59" spans="1:44">
      <c r="A59" s="185"/>
      <c r="B59" s="630" t="s">
        <v>2660</v>
      </c>
      <c r="C59" s="185"/>
      <c r="D59" s="190" t="s">
        <v>1339</v>
      </c>
      <c r="E59" s="1287">
        <f>I11</f>
        <v>0</v>
      </c>
      <c r="F59" s="1287"/>
      <c r="G59" s="1287"/>
      <c r="H59" s="1287"/>
      <c r="I59" s="1287"/>
      <c r="J59" s="1287"/>
      <c r="K59" s="185" t="s">
        <v>1338</v>
      </c>
      <c r="L59" s="1284"/>
      <c r="M59" s="1284"/>
      <c r="N59" s="1284"/>
      <c r="O59" s="1284"/>
      <c r="P59" s="1284"/>
      <c r="Q59" s="1284"/>
      <c r="R59" s="185" t="s">
        <v>1338</v>
      </c>
      <c r="S59" s="1284"/>
      <c r="T59" s="1284"/>
      <c r="U59" s="1284"/>
      <c r="V59" s="1284"/>
      <c r="W59" s="1284"/>
      <c r="X59" s="1284"/>
      <c r="Y59" s="865"/>
      <c r="Z59" s="185"/>
      <c r="AA59" s="185"/>
      <c r="AB59" s="302"/>
      <c r="AC59" s="302"/>
      <c r="AD59" s="302"/>
      <c r="AE59" s="302"/>
      <c r="AF59" s="302"/>
      <c r="AG59" s="302"/>
      <c r="AH59" s="187"/>
      <c r="AJ59" s="186"/>
      <c r="AK59" s="186"/>
    </row>
    <row r="60" spans="1:44" s="187" customFormat="1">
      <c r="A60" s="185"/>
      <c r="B60" s="185"/>
      <c r="C60" s="185"/>
      <c r="D60" s="190"/>
      <c r="E60" s="865"/>
      <c r="F60" s="865"/>
      <c r="G60" s="865"/>
      <c r="H60" s="865"/>
      <c r="I60" s="865"/>
      <c r="J60" s="865"/>
      <c r="K60" s="185"/>
      <c r="L60" s="865"/>
      <c r="M60" s="865"/>
      <c r="N60" s="865"/>
      <c r="O60" s="865"/>
      <c r="P60" s="865"/>
      <c r="Q60" s="865"/>
      <c r="R60" s="185"/>
      <c r="S60" s="865"/>
      <c r="T60" s="865"/>
      <c r="U60" s="865"/>
      <c r="V60" s="865"/>
      <c r="W60" s="865"/>
      <c r="X60" s="865"/>
      <c r="Y60" s="865"/>
      <c r="Z60" s="185"/>
      <c r="AA60" s="185"/>
      <c r="AB60" s="865"/>
      <c r="AC60" s="865"/>
      <c r="AD60" s="865"/>
      <c r="AE60" s="865"/>
      <c r="AF60" s="865"/>
      <c r="AG60" s="865"/>
      <c r="AH60" s="186"/>
      <c r="AI60" s="186"/>
      <c r="AJ60" s="186"/>
      <c r="AK60" s="186"/>
    </row>
    <row r="61" spans="1:44" s="187" customFormat="1">
      <c r="A61" s="185"/>
      <c r="B61" s="185"/>
      <c r="C61" s="185"/>
      <c r="D61" s="190"/>
      <c r="E61" s="191" t="s">
        <v>99</v>
      </c>
      <c r="G61" s="865"/>
      <c r="H61" s="865"/>
      <c r="I61" s="865"/>
      <c r="J61" s="865"/>
      <c r="K61" s="185"/>
      <c r="L61" s="865"/>
      <c r="M61" s="865"/>
      <c r="O61" s="191"/>
      <c r="P61" s="865"/>
      <c r="Q61" s="865"/>
      <c r="R61" s="185"/>
      <c r="X61" s="191" t="s">
        <v>99</v>
      </c>
      <c r="Y61" s="191"/>
      <c r="Z61" s="865"/>
      <c r="AA61" s="865"/>
      <c r="AB61" s="865"/>
      <c r="AC61" s="865"/>
      <c r="AD61" s="865"/>
      <c r="AH61" s="191"/>
      <c r="AI61" s="865"/>
      <c r="AJ61" s="865"/>
      <c r="AK61" s="865"/>
      <c r="AL61" s="865"/>
      <c r="AM61" s="865"/>
    </row>
    <row r="62" spans="1:44" s="187" customFormat="1">
      <c r="A62" s="185"/>
      <c r="B62" s="185"/>
      <c r="C62" s="185"/>
      <c r="D62" s="190"/>
      <c r="E62" s="191" t="s">
        <v>2658</v>
      </c>
      <c r="G62" s="865"/>
      <c r="H62" s="865"/>
      <c r="I62" s="865"/>
      <c r="J62" s="865"/>
      <c r="K62" s="185"/>
      <c r="L62" s="865"/>
      <c r="M62" s="865"/>
      <c r="N62" s="191"/>
      <c r="O62" s="191"/>
      <c r="X62" s="191" t="s">
        <v>2659</v>
      </c>
      <c r="Y62" s="191"/>
      <c r="Z62" s="185"/>
      <c r="AA62" s="185"/>
      <c r="AB62" s="185"/>
      <c r="AC62" s="185"/>
      <c r="AD62" s="185"/>
      <c r="AH62" s="185"/>
      <c r="AI62" s="185"/>
      <c r="AJ62" s="185"/>
      <c r="AK62" s="185"/>
      <c r="AL62" s="185"/>
      <c r="AM62" s="185"/>
      <c r="AO62" s="185"/>
      <c r="AP62" s="185"/>
      <c r="AQ62" s="185"/>
    </row>
    <row r="63" spans="1:44" s="187" customFormat="1">
      <c r="A63" s="185"/>
      <c r="B63" s="185"/>
      <c r="C63" s="185"/>
      <c r="D63" s="190"/>
      <c r="E63" s="185" t="s">
        <v>1338</v>
      </c>
      <c r="F63" s="1284"/>
      <c r="G63" s="1284"/>
      <c r="H63" s="1284"/>
      <c r="I63" s="1284"/>
      <c r="J63" s="1284"/>
      <c r="K63" s="1284"/>
      <c r="M63" s="185"/>
      <c r="O63" s="1215"/>
      <c r="P63" s="1215"/>
      <c r="Q63" s="1215"/>
      <c r="R63" s="1215"/>
      <c r="S63" s="1215"/>
      <c r="T63" s="1215"/>
      <c r="V63" s="186"/>
      <c r="W63" s="185" t="s">
        <v>1338</v>
      </c>
      <c r="X63" s="1284"/>
      <c r="Y63" s="1321"/>
      <c r="Z63" s="1321"/>
      <c r="AA63" s="1321"/>
      <c r="AB63" s="1321"/>
      <c r="AC63" s="1321"/>
      <c r="AD63" s="1321"/>
      <c r="AF63" s="185"/>
      <c r="AH63" s="1215"/>
      <c r="AI63" s="1215"/>
      <c r="AJ63" s="1215"/>
      <c r="AK63" s="1215"/>
      <c r="AL63" s="1215"/>
      <c r="AM63" s="1215"/>
      <c r="AN63" s="924" t="s">
        <v>1337</v>
      </c>
      <c r="AR63" s="186"/>
    </row>
    <row r="64" spans="1:44" s="187" customFormat="1">
      <c r="AR64" s="185"/>
    </row>
    <row r="65" spans="1:44" s="187" customFormat="1">
      <c r="A65" s="185"/>
      <c r="B65" s="185"/>
      <c r="C65" s="185"/>
      <c r="D65" s="190"/>
      <c r="E65" s="1209"/>
      <c r="F65" s="1209"/>
      <c r="G65" s="1209"/>
      <c r="H65" s="1209"/>
      <c r="I65" s="1209"/>
      <c r="J65" s="1209"/>
      <c r="K65" s="185"/>
      <c r="L65" s="1209"/>
      <c r="M65" s="1209"/>
      <c r="N65" s="1209"/>
      <c r="O65" s="1209"/>
      <c r="P65" s="1209"/>
      <c r="Q65" s="1209"/>
      <c r="R65" s="185"/>
      <c r="S65" s="1209"/>
      <c r="T65" s="1209"/>
      <c r="U65" s="1209"/>
      <c r="V65" s="1209"/>
      <c r="W65" s="1209"/>
      <c r="X65" s="1209"/>
      <c r="Y65" s="1209"/>
      <c r="Z65" s="185"/>
      <c r="AA65" s="185"/>
      <c r="AB65" s="1209"/>
      <c r="AC65" s="1209"/>
      <c r="AD65" s="1209"/>
      <c r="AE65" s="1209"/>
      <c r="AF65" s="1209"/>
      <c r="AG65" s="1209"/>
      <c r="AH65" s="186"/>
      <c r="AI65" s="186"/>
      <c r="AJ65" s="186"/>
      <c r="AK65" s="186"/>
    </row>
    <row r="66" spans="1:44" s="187" customFormat="1">
      <c r="A66" s="185"/>
      <c r="B66" s="185"/>
      <c r="C66" s="185"/>
      <c r="D66" s="190"/>
      <c r="E66" s="191"/>
      <c r="G66" s="1209"/>
      <c r="H66" s="1209"/>
      <c r="I66" s="1209"/>
      <c r="J66" s="1209"/>
      <c r="K66" s="185"/>
      <c r="L66" s="1209"/>
      <c r="M66" s="1209"/>
      <c r="O66" s="191" t="s">
        <v>976</v>
      </c>
      <c r="P66" s="1209"/>
      <c r="Q66" s="1209"/>
      <c r="R66" s="185"/>
      <c r="X66" s="185"/>
      <c r="Y66" s="191" t="s">
        <v>1977</v>
      </c>
      <c r="Z66" s="1209"/>
      <c r="AA66" s="1209"/>
      <c r="AB66" s="1209"/>
      <c r="AC66" s="1209"/>
      <c r="AD66" s="1209"/>
      <c r="AH66" s="191" t="s">
        <v>1978</v>
      </c>
      <c r="AI66" s="1209"/>
      <c r="AJ66" s="1209"/>
      <c r="AK66" s="1209"/>
      <c r="AL66" s="1209"/>
      <c r="AM66" s="1209"/>
    </row>
    <row r="67" spans="1:44" s="187" customFormat="1">
      <c r="A67" s="185"/>
      <c r="B67" s="185"/>
      <c r="C67" s="185"/>
      <c r="D67" s="190"/>
      <c r="E67" s="191"/>
      <c r="G67" s="1209"/>
      <c r="H67" s="1209"/>
      <c r="I67" s="1209"/>
      <c r="J67" s="1209"/>
      <c r="K67" s="185"/>
      <c r="L67" s="1209"/>
      <c r="M67" s="1209"/>
      <c r="N67" s="191"/>
      <c r="O67" s="191" t="s">
        <v>977</v>
      </c>
      <c r="Y67" s="185" t="s">
        <v>1979</v>
      </c>
      <c r="Z67" s="185"/>
      <c r="AA67" s="185"/>
      <c r="AB67" s="185"/>
      <c r="AC67" s="185"/>
      <c r="AD67" s="185"/>
      <c r="AH67" s="185" t="s">
        <v>1980</v>
      </c>
      <c r="AI67" s="185"/>
      <c r="AJ67" s="185"/>
      <c r="AK67" s="185"/>
      <c r="AL67" s="185"/>
      <c r="AM67" s="185"/>
      <c r="AO67" s="185"/>
      <c r="AP67" s="185"/>
      <c r="AQ67" s="185"/>
    </row>
    <row r="68" spans="1:44" s="187" customFormat="1">
      <c r="A68" s="185"/>
      <c r="B68" s="185"/>
      <c r="C68" s="185"/>
      <c r="D68" s="190"/>
      <c r="E68" s="185"/>
      <c r="F68" s="1215"/>
      <c r="G68" s="1215"/>
      <c r="H68" s="1215"/>
      <c r="I68" s="1215"/>
      <c r="J68" s="1215"/>
      <c r="K68" s="1215"/>
      <c r="M68" s="185" t="s">
        <v>1338</v>
      </c>
      <c r="O68" s="1284"/>
      <c r="P68" s="1284"/>
      <c r="Q68" s="1284"/>
      <c r="R68" s="1284"/>
      <c r="S68" s="1284"/>
      <c r="T68" s="1284"/>
      <c r="V68" s="186"/>
      <c r="W68" s="185" t="s">
        <v>1338</v>
      </c>
      <c r="X68" s="185"/>
      <c r="Y68" s="1284"/>
      <c r="Z68" s="1284"/>
      <c r="AA68" s="1284"/>
      <c r="AB68" s="1284"/>
      <c r="AC68" s="1284"/>
      <c r="AD68" s="1284"/>
      <c r="AF68" s="185" t="s">
        <v>1338</v>
      </c>
      <c r="AH68" s="1284"/>
      <c r="AI68" s="1284"/>
      <c r="AJ68" s="1284"/>
      <c r="AK68" s="1284"/>
      <c r="AL68" s="1284"/>
      <c r="AM68" s="1284"/>
      <c r="AN68" s="924" t="s">
        <v>1337</v>
      </c>
      <c r="AR68" s="186"/>
    </row>
    <row r="69" spans="1:44" s="187" customFormat="1">
      <c r="AR69" s="185"/>
    </row>
    <row r="70" spans="1:44" s="926" customFormat="1">
      <c r="A70" s="630"/>
      <c r="B70" s="630"/>
      <c r="C70" s="630"/>
      <c r="D70" s="925"/>
      <c r="G70" s="927"/>
      <c r="H70" s="630"/>
      <c r="I70" s="630"/>
      <c r="J70" s="927"/>
      <c r="K70" s="928" t="s">
        <v>531</v>
      </c>
      <c r="L70" s="927"/>
      <c r="M70" s="927"/>
      <c r="N70" s="927"/>
      <c r="O70" s="927"/>
      <c r="P70" s="927"/>
      <c r="V70" s="191" t="s">
        <v>1977</v>
      </c>
      <c r="W70" s="865"/>
      <c r="X70" s="865"/>
      <c r="Y70" s="865"/>
      <c r="Z70" s="865"/>
      <c r="AA70" s="865"/>
      <c r="AB70" s="187"/>
      <c r="AC70" s="187"/>
      <c r="AD70" s="187"/>
      <c r="AE70" s="191" t="s">
        <v>1978</v>
      </c>
      <c r="AF70" s="865"/>
      <c r="AG70" s="865"/>
      <c r="AH70" s="865"/>
      <c r="AI70" s="865"/>
      <c r="AJ70" s="865"/>
    </row>
    <row r="71" spans="1:44" s="926" customFormat="1">
      <c r="A71" s="630"/>
      <c r="B71" s="630"/>
      <c r="C71" s="630"/>
      <c r="D71" s="925"/>
      <c r="G71" s="630"/>
      <c r="K71" s="929" t="s">
        <v>530</v>
      </c>
      <c r="L71" s="630"/>
      <c r="M71" s="630"/>
      <c r="N71" s="630"/>
      <c r="O71" s="630"/>
      <c r="P71" s="630"/>
      <c r="V71" s="185" t="s">
        <v>1979</v>
      </c>
      <c r="W71" s="185"/>
      <c r="X71" s="185"/>
      <c r="Y71" s="185"/>
      <c r="Z71" s="185"/>
      <c r="AA71" s="185"/>
      <c r="AB71" s="187"/>
      <c r="AC71" s="187"/>
      <c r="AD71" s="187"/>
      <c r="AE71" s="185" t="s">
        <v>1980</v>
      </c>
      <c r="AF71" s="185"/>
      <c r="AG71" s="185"/>
      <c r="AH71" s="185"/>
      <c r="AI71" s="185"/>
      <c r="AJ71" s="185"/>
      <c r="AK71" s="630"/>
      <c r="AL71" s="630"/>
      <c r="AM71" s="630"/>
    </row>
    <row r="72" spans="1:44" s="926" customFormat="1">
      <c r="A72" s="630"/>
      <c r="B72" s="630"/>
      <c r="C72" s="630"/>
      <c r="D72" s="925"/>
      <c r="E72" s="924" t="s">
        <v>1336</v>
      </c>
      <c r="F72" s="927"/>
      <c r="G72" s="927"/>
      <c r="H72" s="927"/>
      <c r="I72" s="630" t="s">
        <v>1335</v>
      </c>
      <c r="K72" s="1284"/>
      <c r="L72" s="1284"/>
      <c r="M72" s="1284"/>
      <c r="N72" s="1284"/>
      <c r="O72" s="1284"/>
      <c r="P72" s="1284"/>
      <c r="T72" s="185" t="s">
        <v>1335</v>
      </c>
      <c r="V72" s="1284"/>
      <c r="W72" s="1284"/>
      <c r="X72" s="1284"/>
      <c r="Y72" s="1284"/>
      <c r="Z72" s="1284"/>
      <c r="AA72" s="1284"/>
      <c r="AB72" s="187"/>
      <c r="AC72" s="185" t="s">
        <v>1335</v>
      </c>
      <c r="AD72" s="187"/>
      <c r="AE72" s="1284"/>
      <c r="AF72" s="1284"/>
      <c r="AG72" s="1284"/>
      <c r="AH72" s="1284"/>
      <c r="AI72" s="1284"/>
      <c r="AJ72" s="1284"/>
      <c r="AN72" s="924"/>
    </row>
    <row r="73" spans="1:44" s="926" customFormat="1">
      <c r="A73" s="630"/>
      <c r="B73" s="630"/>
      <c r="C73" s="630"/>
      <c r="D73" s="925"/>
      <c r="E73" s="924"/>
      <c r="F73" s="927"/>
      <c r="G73" s="927"/>
      <c r="H73" s="927"/>
      <c r="I73" s="630"/>
      <c r="K73" s="930"/>
      <c r="L73" s="930"/>
      <c r="M73" s="930"/>
      <c r="N73" s="930"/>
      <c r="O73" s="930"/>
      <c r="P73" s="930"/>
      <c r="AN73" s="924"/>
    </row>
    <row r="74" spans="1:44" s="187" customFormat="1">
      <c r="A74" s="185"/>
      <c r="B74" s="185"/>
      <c r="C74" s="185"/>
      <c r="D74" s="185" t="s">
        <v>626</v>
      </c>
      <c r="E74" s="1287">
        <f>ROUND((E59-L59-S59-F63-X63-O68-Y68-AH68)*1.3333,)+K72+V72+AE72</f>
        <v>0</v>
      </c>
      <c r="F74" s="1287"/>
      <c r="G74" s="1287"/>
      <c r="H74" s="1287"/>
      <c r="I74" s="1287"/>
      <c r="J74" s="1287"/>
      <c r="K74" s="185" t="s">
        <v>97</v>
      </c>
      <c r="L74" s="185"/>
      <c r="M74" s="185" t="s">
        <v>1334</v>
      </c>
      <c r="N74" s="186"/>
      <c r="O74" s="865"/>
      <c r="P74" s="865"/>
      <c r="Q74" s="865"/>
      <c r="R74" s="185"/>
      <c r="S74" s="865"/>
      <c r="T74" s="865"/>
      <c r="U74" s="865"/>
      <c r="V74" s="865"/>
      <c r="W74" s="865"/>
      <c r="X74" s="865"/>
      <c r="Y74" s="865"/>
      <c r="Z74" s="865"/>
      <c r="AA74" s="185"/>
      <c r="AB74" s="865"/>
      <c r="AK74" s="185"/>
    </row>
    <row r="75" spans="1:44" s="187" customFormat="1" ht="14.25" thickBot="1">
      <c r="A75" s="185"/>
      <c r="B75" s="185"/>
      <c r="C75" s="185"/>
      <c r="D75" s="185"/>
      <c r="E75" s="865"/>
      <c r="F75" s="865"/>
      <c r="G75" s="865"/>
      <c r="H75" s="865"/>
      <c r="I75" s="865"/>
      <c r="J75" s="865"/>
      <c r="K75" s="185"/>
      <c r="L75" s="185"/>
      <c r="M75" s="185"/>
      <c r="N75" s="186"/>
      <c r="O75" s="865"/>
      <c r="P75" s="865"/>
      <c r="Q75" s="865"/>
      <c r="R75" s="185"/>
      <c r="S75" s="865"/>
      <c r="T75" s="865"/>
      <c r="U75" s="865"/>
      <c r="V75" s="865"/>
      <c r="W75" s="865"/>
      <c r="X75" s="865"/>
      <c r="Y75" s="865"/>
      <c r="Z75" s="865"/>
      <c r="AA75" s="185"/>
      <c r="AB75" s="865"/>
      <c r="AK75" s="185"/>
    </row>
    <row r="76" spans="1:44">
      <c r="A76" s="388"/>
      <c r="B76" s="1288" t="s">
        <v>96</v>
      </c>
      <c r="C76" s="1288"/>
      <c r="D76" s="1288"/>
      <c r="E76" s="1288"/>
      <c r="F76" s="1288"/>
      <c r="G76" s="1288"/>
      <c r="H76" s="1288"/>
      <c r="I76" s="1289" t="s">
        <v>654</v>
      </c>
      <c r="J76" s="1289"/>
      <c r="K76" s="1289"/>
      <c r="L76" s="1289"/>
      <c r="M76" s="1289"/>
      <c r="N76" s="1286" t="s">
        <v>626</v>
      </c>
      <c r="O76" s="1290">
        <f>ROUND((E43+E74+E56)/3,)</f>
        <v>0</v>
      </c>
      <c r="P76" s="1291"/>
      <c r="Q76" s="1291"/>
      <c r="R76" s="1291"/>
      <c r="S76" s="1291"/>
      <c r="T76" s="1292"/>
      <c r="U76" s="1285" t="s">
        <v>95</v>
      </c>
      <c r="V76" s="1285"/>
      <c r="W76" s="1285"/>
      <c r="X76" s="1285"/>
      <c r="Y76" s="1285"/>
      <c r="Z76" s="1285"/>
      <c r="AA76" s="388"/>
      <c r="AB76" s="388"/>
      <c r="AI76" s="388"/>
      <c r="AJ76" s="388"/>
      <c r="AK76" s="388"/>
    </row>
    <row r="77" spans="1:44" ht="13.5" customHeight="1" thickBot="1">
      <c r="A77" s="388"/>
      <c r="B77" s="1288"/>
      <c r="C77" s="1288"/>
      <c r="D77" s="1288"/>
      <c r="E77" s="1288"/>
      <c r="F77" s="1288"/>
      <c r="G77" s="1288"/>
      <c r="H77" s="1288"/>
      <c r="I77" s="1286">
        <v>3</v>
      </c>
      <c r="J77" s="1286"/>
      <c r="K77" s="1286"/>
      <c r="L77" s="1286"/>
      <c r="M77" s="1286"/>
      <c r="N77" s="1286"/>
      <c r="O77" s="1293"/>
      <c r="P77" s="1294"/>
      <c r="Q77" s="1294"/>
      <c r="R77" s="1294"/>
      <c r="S77" s="1294"/>
      <c r="T77" s="1295"/>
      <c r="U77" s="1285"/>
      <c r="V77" s="1285"/>
      <c r="W77" s="1285"/>
      <c r="X77" s="1285"/>
      <c r="Y77" s="1285"/>
      <c r="Z77" s="1285"/>
      <c r="AJ77" s="388"/>
      <c r="AK77" s="388"/>
    </row>
    <row r="78" spans="1:44">
      <c r="A78" s="388"/>
      <c r="AJ78" s="388"/>
      <c r="AK78" s="388"/>
    </row>
    <row r="86" spans="1:1">
      <c r="A86" s="188" t="s">
        <v>1333</v>
      </c>
    </row>
  </sheetData>
  <mergeCells count="93">
    <mergeCell ref="E56:J56"/>
    <mergeCell ref="O68:T68"/>
    <mergeCell ref="Y68:AD68"/>
    <mergeCell ref="AH68:AM68"/>
    <mergeCell ref="X63:AD63"/>
    <mergeCell ref="O50:T50"/>
    <mergeCell ref="Y50:AD50"/>
    <mergeCell ref="AH50:AM50"/>
    <mergeCell ref="K54:P54"/>
    <mergeCell ref="V54:AA54"/>
    <mergeCell ref="AE54:AJ54"/>
    <mergeCell ref="F50:K50"/>
    <mergeCell ref="I11:N11"/>
    <mergeCell ref="R24:U25"/>
    <mergeCell ref="Z24:AL25"/>
    <mergeCell ref="AI18:AL18"/>
    <mergeCell ref="Z19:AD19"/>
    <mergeCell ref="Q11:Q12"/>
    <mergeCell ref="R11:U12"/>
    <mergeCell ref="AC11:AF12"/>
    <mergeCell ref="AI17:AL17"/>
    <mergeCell ref="AE18:AH18"/>
    <mergeCell ref="Z22:AD22"/>
    <mergeCell ref="AE22:AH22"/>
    <mergeCell ref="AI22:AL22"/>
    <mergeCell ref="AE19:AH19"/>
    <mergeCell ref="AI19:AL19"/>
    <mergeCell ref="AE20:AH20"/>
    <mergeCell ref="I12:N12"/>
    <mergeCell ref="A17:G17"/>
    <mergeCell ref="H17:K17"/>
    <mergeCell ref="H18:K19"/>
    <mergeCell ref="L18:L19"/>
    <mergeCell ref="C18:F19"/>
    <mergeCell ref="G18:G19"/>
    <mergeCell ref="M17:P17"/>
    <mergeCell ref="M18:P19"/>
    <mergeCell ref="Q18:Q19"/>
    <mergeCell ref="R18:U19"/>
    <mergeCell ref="Z17:AD17"/>
    <mergeCell ref="E59:J59"/>
    <mergeCell ref="L59:Q59"/>
    <mergeCell ref="S59:X59"/>
    <mergeCell ref="C28:L29"/>
    <mergeCell ref="M28:M29"/>
    <mergeCell ref="R17:Y17"/>
    <mergeCell ref="N29:Q29"/>
    <mergeCell ref="N28:Q28"/>
    <mergeCell ref="R28:R29"/>
    <mergeCell ref="E43:J43"/>
    <mergeCell ref="E37:J37"/>
    <mergeCell ref="S37:X37"/>
    <mergeCell ref="L37:Q37"/>
    <mergeCell ref="AE17:AH17"/>
    <mergeCell ref="AE2:AK2"/>
    <mergeCell ref="AA2:AD2"/>
    <mergeCell ref="S28:V29"/>
    <mergeCell ref="W28:X29"/>
    <mergeCell ref="Y28:AK29"/>
    <mergeCell ref="Z20:AD20"/>
    <mergeCell ref="AI20:AL20"/>
    <mergeCell ref="Z21:AD21"/>
    <mergeCell ref="AE21:AH21"/>
    <mergeCell ref="AI21:AL21"/>
    <mergeCell ref="Z18:AD18"/>
    <mergeCell ref="I5:N5"/>
    <mergeCell ref="Q5:Q6"/>
    <mergeCell ref="R5:U6"/>
    <mergeCell ref="AB5:AF6"/>
    <mergeCell ref="I6:N6"/>
    <mergeCell ref="I8:N8"/>
    <mergeCell ref="Q8:Q9"/>
    <mergeCell ref="R8:U9"/>
    <mergeCell ref="AA8:AG8"/>
    <mergeCell ref="I9:N9"/>
    <mergeCell ref="AA9:AG9"/>
    <mergeCell ref="F41:K41"/>
    <mergeCell ref="O41:T41"/>
    <mergeCell ref="AC41:AH41"/>
    <mergeCell ref="E46:J46"/>
    <mergeCell ref="L46:Q46"/>
    <mergeCell ref="S46:X46"/>
    <mergeCell ref="K72:P72"/>
    <mergeCell ref="V72:AA72"/>
    <mergeCell ref="AE72:AJ72"/>
    <mergeCell ref="F63:K63"/>
    <mergeCell ref="U76:Z77"/>
    <mergeCell ref="I77:M77"/>
    <mergeCell ref="E74:J74"/>
    <mergeCell ref="B76:H77"/>
    <mergeCell ref="I76:M76"/>
    <mergeCell ref="N76:N77"/>
    <mergeCell ref="O76:T77"/>
  </mergeCells>
  <phoneticPr fontId="2"/>
  <pageMargins left="0.61" right="0.32" top="0.83" bottom="0.54" header="0.51200000000000001" footer="0.51200000000000001"/>
  <pageSetup paperSize="9" scale="7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heetViews>
  <sheetFormatPr defaultColWidth="9" defaultRowHeight="13.5"/>
  <cols>
    <col min="1" max="9" width="9" style="445"/>
    <col min="10" max="10" width="2.375" style="445" customWidth="1"/>
    <col min="11" max="16384" width="9" style="445"/>
  </cols>
  <sheetData>
    <row r="1" spans="1:9" ht="16.5" customHeight="1">
      <c r="A1" s="445" t="s">
        <v>352</v>
      </c>
    </row>
    <row r="2" spans="1:9" ht="16.5" customHeight="1">
      <c r="A2" s="445" t="s">
        <v>2265</v>
      </c>
    </row>
    <row r="3" spans="1:9" ht="16.5" customHeight="1">
      <c r="A3" s="445" t="s">
        <v>1231</v>
      </c>
    </row>
    <row r="4" spans="1:9" ht="16.5" customHeight="1">
      <c r="A4" s="445" t="s">
        <v>2266</v>
      </c>
    </row>
    <row r="5" spans="1:9" ht="16.5" customHeight="1"/>
    <row r="6" spans="1:9" ht="16.5" customHeight="1">
      <c r="A6" s="445" t="s">
        <v>2267</v>
      </c>
    </row>
    <row r="7" spans="1:9" ht="16.5" customHeight="1">
      <c r="A7" s="1518" t="s">
        <v>1395</v>
      </c>
      <c r="B7" s="1518"/>
      <c r="C7" s="1518"/>
      <c r="D7" s="1518"/>
      <c r="E7" s="1518"/>
      <c r="F7" s="1518"/>
      <c r="G7" s="1518"/>
      <c r="H7" s="1518"/>
      <c r="I7" s="1518"/>
    </row>
    <row r="8" spans="1:9" ht="16.5" customHeight="1">
      <c r="A8" s="445" t="s">
        <v>1396</v>
      </c>
    </row>
    <row r="9" spans="1:9" ht="16.5" customHeight="1"/>
    <row r="10" spans="1:9" ht="16.5" customHeight="1">
      <c r="A10" s="1517" t="s">
        <v>2268</v>
      </c>
      <c r="B10" s="1517"/>
      <c r="C10" s="1517"/>
      <c r="D10" s="1517"/>
      <c r="E10" s="1517"/>
      <c r="F10" s="1517"/>
      <c r="G10" s="1517"/>
      <c r="H10" s="1517"/>
      <c r="I10" s="1517"/>
    </row>
    <row r="11" spans="1:9" ht="16.5" customHeight="1">
      <c r="A11" s="1517" t="s">
        <v>351</v>
      </c>
      <c r="B11" s="1517"/>
      <c r="C11" s="1517"/>
      <c r="D11" s="1517"/>
      <c r="E11" s="1517"/>
      <c r="F11" s="1517"/>
      <c r="G11" s="1517"/>
      <c r="H11" s="1517"/>
      <c r="I11" s="1517"/>
    </row>
    <row r="12" spans="1:9" ht="16.5" customHeight="1">
      <c r="A12" s="1517" t="s">
        <v>350</v>
      </c>
      <c r="B12" s="1517"/>
      <c r="C12" s="1517"/>
      <c r="D12" s="1517"/>
      <c r="E12" s="1517"/>
      <c r="F12" s="1517"/>
      <c r="G12" s="1517"/>
      <c r="H12" s="1517"/>
      <c r="I12" s="1517"/>
    </row>
    <row r="13" spans="1:9" ht="16.5" customHeight="1"/>
    <row r="14" spans="1:9" ht="16.5" customHeight="1">
      <c r="A14" s="445" t="s">
        <v>1397</v>
      </c>
    </row>
    <row r="15" spans="1:9" ht="16.5" customHeight="1">
      <c r="A15" s="1517" t="s">
        <v>1395</v>
      </c>
      <c r="B15" s="1517"/>
      <c r="C15" s="1517"/>
      <c r="D15" s="1517"/>
      <c r="E15" s="1517"/>
      <c r="F15" s="1517"/>
      <c r="G15" s="1517"/>
      <c r="H15" s="1517"/>
      <c r="I15" s="1517"/>
    </row>
    <row r="16" spans="1:9" ht="16.5" customHeight="1">
      <c r="A16" s="445" t="s">
        <v>1398</v>
      </c>
    </row>
    <row r="18" spans="1:9">
      <c r="A18" s="1517" t="s">
        <v>2269</v>
      </c>
      <c r="B18" s="1517"/>
      <c r="C18" s="1517"/>
      <c r="D18" s="1517"/>
      <c r="E18" s="1517"/>
      <c r="F18" s="1517"/>
      <c r="G18" s="1517"/>
      <c r="H18" s="1517"/>
      <c r="I18" s="1517"/>
    </row>
    <row r="19" spans="1:9">
      <c r="A19" s="1517" t="s">
        <v>687</v>
      </c>
      <c r="B19" s="1517"/>
      <c r="C19" s="1517"/>
      <c r="D19" s="1517"/>
      <c r="E19" s="1517"/>
      <c r="F19" s="1517"/>
      <c r="G19" s="1517"/>
      <c r="H19" s="1517"/>
      <c r="I19" s="1517"/>
    </row>
    <row r="20" spans="1:9">
      <c r="A20" s="1517" t="s">
        <v>1851</v>
      </c>
      <c r="B20" s="1517"/>
      <c r="C20" s="1517"/>
      <c r="D20" s="1517"/>
      <c r="E20" s="1517"/>
      <c r="F20" s="1517"/>
      <c r="G20" s="1517"/>
      <c r="H20" s="1517"/>
      <c r="I20" s="1517"/>
    </row>
    <row r="21" spans="1:9">
      <c r="A21" s="1517" t="s">
        <v>1852</v>
      </c>
      <c r="B21" s="1517"/>
      <c r="C21" s="1517"/>
      <c r="D21" s="1517"/>
      <c r="E21" s="1517"/>
      <c r="F21" s="1517"/>
      <c r="G21" s="1517"/>
    </row>
    <row r="22" spans="1:9">
      <c r="A22" s="1133" t="s">
        <v>1399</v>
      </c>
      <c r="B22" s="1133"/>
      <c r="C22" s="1133"/>
      <c r="D22" s="1133"/>
      <c r="E22" s="1133"/>
      <c r="F22" s="1133"/>
      <c r="G22" s="1133"/>
    </row>
    <row r="23" spans="1:9">
      <c r="A23" s="445" t="s">
        <v>349</v>
      </c>
      <c r="B23" s="1133"/>
      <c r="C23" s="1133"/>
      <c r="D23" s="1133"/>
      <c r="E23" s="1133"/>
      <c r="F23" s="1133"/>
      <c r="G23" s="1133"/>
    </row>
    <row r="24" spans="1:9">
      <c r="A24" s="445" t="s">
        <v>348</v>
      </c>
      <c r="B24" s="1133"/>
      <c r="C24" s="1133"/>
      <c r="D24" s="1133"/>
      <c r="E24" s="1133"/>
      <c r="F24" s="1133"/>
      <c r="G24" s="1133"/>
    </row>
    <row r="25" spans="1:9">
      <c r="B25" s="1133"/>
      <c r="C25" s="1133"/>
      <c r="D25" s="1133"/>
      <c r="E25" s="1133"/>
      <c r="F25" s="1133"/>
      <c r="G25" s="1133"/>
    </row>
    <row r="26" spans="1:9">
      <c r="A26" s="1517" t="s">
        <v>2270</v>
      </c>
      <c r="B26" s="1517"/>
      <c r="C26" s="1517"/>
      <c r="D26" s="1517"/>
      <c r="E26" s="1517"/>
      <c r="F26" s="1517"/>
      <c r="G26" s="1517"/>
      <c r="H26" s="1517"/>
      <c r="I26" s="1517"/>
    </row>
    <row r="27" spans="1:9">
      <c r="A27" s="1517" t="s">
        <v>347</v>
      </c>
      <c r="B27" s="1517"/>
      <c r="C27" s="1517"/>
      <c r="D27" s="1517"/>
      <c r="E27" s="1517"/>
      <c r="F27" s="1517"/>
      <c r="G27" s="1517"/>
      <c r="H27" s="1517"/>
      <c r="I27" s="1517"/>
    </row>
    <row r="28" spans="1:9">
      <c r="A28" s="1517" t="s">
        <v>346</v>
      </c>
      <c r="B28" s="1517"/>
      <c r="C28" s="1517"/>
      <c r="D28" s="1517"/>
      <c r="E28" s="1517"/>
      <c r="F28" s="1517"/>
      <c r="G28" s="1517"/>
      <c r="H28" s="1517"/>
      <c r="I28" s="1517"/>
    </row>
    <row r="29" spans="1:9">
      <c r="A29" s="1133"/>
      <c r="B29" s="1133"/>
      <c r="C29" s="1133"/>
      <c r="D29" s="1133"/>
      <c r="E29" s="1133"/>
      <c r="F29" s="1133"/>
      <c r="G29" s="1133"/>
    </row>
    <row r="30" spans="1:9">
      <c r="A30" s="1517" t="s">
        <v>1853</v>
      </c>
      <c r="B30" s="1517"/>
      <c r="C30" s="1517"/>
      <c r="D30" s="1517"/>
      <c r="E30" s="1517"/>
      <c r="F30" s="1517"/>
      <c r="G30" s="1517"/>
      <c r="H30" s="1517"/>
      <c r="I30" s="1517"/>
    </row>
    <row r="31" spans="1:9">
      <c r="A31" s="1517" t="s">
        <v>1854</v>
      </c>
      <c r="B31" s="1517"/>
      <c r="C31" s="1517"/>
      <c r="D31" s="1517"/>
      <c r="E31" s="1517"/>
      <c r="F31" s="1517"/>
      <c r="G31" s="1517"/>
      <c r="H31" s="1517"/>
      <c r="I31" s="1517"/>
    </row>
    <row r="32" spans="1:9">
      <c r="A32" s="1132"/>
      <c r="B32" s="1132"/>
      <c r="C32" s="1132"/>
      <c r="D32" s="1132"/>
      <c r="E32" s="1132"/>
      <c r="F32" s="1132"/>
      <c r="G32" s="1132"/>
    </row>
    <row r="33" spans="1:9">
      <c r="A33" s="1518" t="s">
        <v>1855</v>
      </c>
      <c r="B33" s="1518"/>
      <c r="C33" s="1518"/>
      <c r="D33" s="1518"/>
      <c r="E33" s="1518"/>
      <c r="F33" s="1518"/>
      <c r="G33" s="1518"/>
      <c r="H33" s="1518"/>
      <c r="I33" s="1518"/>
    </row>
    <row r="34" spans="1:9">
      <c r="A34" s="1517" t="s">
        <v>345</v>
      </c>
      <c r="B34" s="1517"/>
      <c r="C34" s="1517"/>
      <c r="D34" s="1517"/>
      <c r="E34" s="1517"/>
      <c r="F34" s="1517"/>
      <c r="G34" s="1517"/>
      <c r="H34" s="1517"/>
      <c r="I34" s="1517"/>
    </row>
  </sheetData>
  <mergeCells count="16">
    <mergeCell ref="A30:I30"/>
    <mergeCell ref="A31:I31"/>
    <mergeCell ref="A33:I33"/>
    <mergeCell ref="A34:I34"/>
    <mergeCell ref="A19:I19"/>
    <mergeCell ref="A20:I20"/>
    <mergeCell ref="A21:G21"/>
    <mergeCell ref="A26:I26"/>
    <mergeCell ref="A27:I27"/>
    <mergeCell ref="A28:I28"/>
    <mergeCell ref="A18:I18"/>
    <mergeCell ref="A7:I7"/>
    <mergeCell ref="A10:I10"/>
    <mergeCell ref="A11:I11"/>
    <mergeCell ref="A12:I12"/>
    <mergeCell ref="A15:I1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6"/>
  <sheetViews>
    <sheetView view="pageBreakPreview" zoomScaleNormal="100" zoomScaleSheetLayoutView="100" workbookViewId="0">
      <selection sqref="A1:B1"/>
    </sheetView>
  </sheetViews>
  <sheetFormatPr defaultColWidth="9" defaultRowHeight="18.75" customHeight="1"/>
  <cols>
    <col min="1" max="1" width="3.75" style="277" customWidth="1"/>
    <col min="2" max="2" width="4.25" style="277" customWidth="1"/>
    <col min="3" max="3" width="7.5" style="277" bestFit="1" customWidth="1"/>
    <col min="4" max="4" width="3" style="277" bestFit="1" customWidth="1"/>
    <col min="5" max="5" width="12" style="277" customWidth="1"/>
    <col min="6" max="6" width="11.875" style="277" customWidth="1"/>
    <col min="7" max="7" width="2.25" style="277" bestFit="1" customWidth="1"/>
    <col min="8" max="8" width="11.875" style="277" customWidth="1"/>
    <col min="9" max="9" width="2.25" style="277" bestFit="1" customWidth="1"/>
    <col min="10" max="10" width="11.875" style="277" customWidth="1"/>
    <col min="11" max="11" width="3.125" style="277" customWidth="1"/>
    <col min="12" max="64" width="9" style="277"/>
    <col min="65" max="16384" width="9" style="2"/>
  </cols>
  <sheetData>
    <row r="1" spans="1:64" ht="18.75" customHeight="1">
      <c r="A1" s="1326" t="s">
        <v>161</v>
      </c>
      <c r="B1" s="1327"/>
      <c r="C1" s="1326" t="s">
        <v>8</v>
      </c>
      <c r="D1" s="1328"/>
      <c r="E1" s="1327"/>
      <c r="H1" s="278" t="s">
        <v>160</v>
      </c>
      <c r="I1" s="1329">
        <f>総括表!H4</f>
        <v>0</v>
      </c>
      <c r="J1" s="1329"/>
      <c r="K1" s="1329"/>
    </row>
    <row r="2" spans="1:64" ht="18.75" customHeight="1">
      <c r="J2" s="279"/>
    </row>
    <row r="3" spans="1:64" ht="18.75" customHeight="1">
      <c r="A3" s="280" t="s">
        <v>1123</v>
      </c>
      <c r="B3" s="281" t="s">
        <v>1124</v>
      </c>
    </row>
    <row r="4" spans="1:64" ht="11.25" customHeight="1">
      <c r="A4" s="282"/>
    </row>
    <row r="5" spans="1:64" ht="18.75" customHeight="1">
      <c r="A5" s="282"/>
      <c r="B5" s="1330" t="s">
        <v>143</v>
      </c>
      <c r="C5" s="1331"/>
      <c r="D5" s="1330" t="s">
        <v>142</v>
      </c>
      <c r="E5" s="1331"/>
      <c r="F5" s="338" t="s">
        <v>141</v>
      </c>
      <c r="G5" s="338"/>
      <c r="H5" s="338" t="s">
        <v>140</v>
      </c>
      <c r="I5" s="338"/>
      <c r="J5" s="338" t="s">
        <v>91</v>
      </c>
      <c r="K5" s="283"/>
    </row>
    <row r="6" spans="1:64" ht="15" customHeight="1">
      <c r="A6" s="282"/>
      <c r="B6" s="341"/>
      <c r="C6" s="337"/>
      <c r="D6" s="334"/>
      <c r="E6" s="335"/>
      <c r="F6" s="336"/>
      <c r="G6" s="336"/>
      <c r="H6" s="336"/>
      <c r="I6" s="336"/>
      <c r="J6" s="284" t="s">
        <v>1125</v>
      </c>
      <c r="K6" s="283"/>
    </row>
    <row r="7" spans="1:64" s="4" customFormat="1" ht="15" customHeight="1">
      <c r="A7" s="281"/>
      <c r="B7" s="339">
        <v>1</v>
      </c>
      <c r="C7" s="116" t="s">
        <v>125</v>
      </c>
      <c r="D7" s="113" t="s">
        <v>1126</v>
      </c>
      <c r="E7" s="112" t="s">
        <v>146</v>
      </c>
      <c r="F7" s="111"/>
      <c r="G7" s="110" t="s">
        <v>1127</v>
      </c>
      <c r="H7" s="266">
        <v>0.66700000000000004</v>
      </c>
      <c r="I7" s="110" t="s">
        <v>1128</v>
      </c>
      <c r="J7" s="115">
        <f>ROUND(F7*H7,0)</f>
        <v>0</v>
      </c>
      <c r="K7" s="3" t="s">
        <v>1129</v>
      </c>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row>
    <row r="8" spans="1:64" s="4" customFormat="1" ht="15" customHeight="1">
      <c r="A8" s="281"/>
      <c r="B8" s="220"/>
      <c r="C8" s="342"/>
      <c r="D8" s="113" t="s">
        <v>1130</v>
      </c>
      <c r="E8" s="112" t="s">
        <v>145</v>
      </c>
      <c r="F8" s="111"/>
      <c r="G8" s="110" t="s">
        <v>1127</v>
      </c>
      <c r="H8" s="267">
        <v>0.25</v>
      </c>
      <c r="I8" s="109" t="s">
        <v>1128</v>
      </c>
      <c r="J8" s="108">
        <f t="shared" ref="J8:J22" si="0">ROUND(F8*H8,0)</f>
        <v>0</v>
      </c>
      <c r="K8" s="3" t="s">
        <v>1131</v>
      </c>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row>
    <row r="9" spans="1:64" s="4" customFormat="1" ht="15" customHeight="1">
      <c r="A9" s="281"/>
      <c r="B9" s="339">
        <v>2</v>
      </c>
      <c r="C9" s="116" t="s">
        <v>124</v>
      </c>
      <c r="D9" s="113" t="s">
        <v>1132</v>
      </c>
      <c r="E9" s="112" t="s">
        <v>146</v>
      </c>
      <c r="F9" s="111"/>
      <c r="G9" s="110" t="s">
        <v>1133</v>
      </c>
      <c r="H9" s="266">
        <v>0.70399999999999996</v>
      </c>
      <c r="I9" s="110" t="s">
        <v>1134</v>
      </c>
      <c r="J9" s="115">
        <f t="shared" si="0"/>
        <v>0</v>
      </c>
      <c r="K9" s="3" t="s">
        <v>1135</v>
      </c>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row>
    <row r="10" spans="1:64" s="4" customFormat="1" ht="15" customHeight="1">
      <c r="A10" s="281"/>
      <c r="B10" s="220"/>
      <c r="C10" s="342"/>
      <c r="D10" s="113" t="s">
        <v>1136</v>
      </c>
      <c r="E10" s="112" t="s">
        <v>145</v>
      </c>
      <c r="F10" s="111"/>
      <c r="G10" s="110" t="s">
        <v>1133</v>
      </c>
      <c r="H10" s="267">
        <v>0.33400000000000002</v>
      </c>
      <c r="I10" s="109" t="s">
        <v>1134</v>
      </c>
      <c r="J10" s="108">
        <f t="shared" si="0"/>
        <v>0</v>
      </c>
      <c r="K10" s="3" t="s">
        <v>1137</v>
      </c>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row>
    <row r="11" spans="1:64" s="4" customFormat="1" ht="15" customHeight="1">
      <c r="A11" s="281"/>
      <c r="B11" s="339">
        <v>3</v>
      </c>
      <c r="C11" s="116" t="s">
        <v>123</v>
      </c>
      <c r="D11" s="113" t="s">
        <v>1132</v>
      </c>
      <c r="E11" s="112" t="s">
        <v>146</v>
      </c>
      <c r="F11" s="111"/>
      <c r="G11" s="110" t="s">
        <v>1133</v>
      </c>
      <c r="H11" s="266">
        <v>0.71099999999999997</v>
      </c>
      <c r="I11" s="110" t="s">
        <v>1134</v>
      </c>
      <c r="J11" s="115">
        <f t="shared" si="0"/>
        <v>0</v>
      </c>
      <c r="K11" s="3" t="s">
        <v>1138</v>
      </c>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row>
    <row r="12" spans="1:64" s="4" customFormat="1" ht="15" customHeight="1">
      <c r="A12" s="281"/>
      <c r="B12" s="220"/>
      <c r="C12" s="342"/>
      <c r="D12" s="113" t="s">
        <v>1136</v>
      </c>
      <c r="E12" s="112" t="s">
        <v>145</v>
      </c>
      <c r="F12" s="111"/>
      <c r="G12" s="110" t="s">
        <v>1133</v>
      </c>
      <c r="H12" s="267">
        <v>0.58799999999999997</v>
      </c>
      <c r="I12" s="109" t="s">
        <v>1134</v>
      </c>
      <c r="J12" s="108">
        <f t="shared" si="0"/>
        <v>0</v>
      </c>
      <c r="K12" s="3" t="s">
        <v>1139</v>
      </c>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row>
    <row r="13" spans="1:64" s="4" customFormat="1" ht="15" customHeight="1">
      <c r="A13" s="281"/>
      <c r="B13" s="339">
        <v>4</v>
      </c>
      <c r="C13" s="340" t="s">
        <v>523</v>
      </c>
      <c r="D13" s="113" t="s">
        <v>1140</v>
      </c>
      <c r="E13" s="112" t="s">
        <v>521</v>
      </c>
      <c r="F13" s="111"/>
      <c r="G13" s="110" t="s">
        <v>1141</v>
      </c>
      <c r="H13" s="266">
        <v>0.753</v>
      </c>
      <c r="I13" s="110" t="s">
        <v>1142</v>
      </c>
      <c r="J13" s="115">
        <f t="shared" si="0"/>
        <v>0</v>
      </c>
      <c r="K13" s="3" t="s">
        <v>1143</v>
      </c>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row>
    <row r="14" spans="1:64" s="4" customFormat="1" ht="15" customHeight="1">
      <c r="A14" s="281"/>
      <c r="B14" s="220"/>
      <c r="C14" s="342"/>
      <c r="D14" s="113" t="s">
        <v>1144</v>
      </c>
      <c r="E14" s="112" t="s">
        <v>522</v>
      </c>
      <c r="F14" s="111"/>
      <c r="G14" s="110" t="s">
        <v>1141</v>
      </c>
      <c r="H14" s="267">
        <v>0.66700000000000004</v>
      </c>
      <c r="I14" s="109" t="s">
        <v>1142</v>
      </c>
      <c r="J14" s="108">
        <f t="shared" si="0"/>
        <v>0</v>
      </c>
      <c r="K14" s="3" t="s">
        <v>1145</v>
      </c>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row>
    <row r="15" spans="1:64" s="4" customFormat="1" ht="15" customHeight="1">
      <c r="A15" s="281"/>
      <c r="B15" s="339">
        <v>5</v>
      </c>
      <c r="C15" s="340" t="s">
        <v>645</v>
      </c>
      <c r="D15" s="113" t="s">
        <v>1140</v>
      </c>
      <c r="E15" s="112" t="s">
        <v>521</v>
      </c>
      <c r="F15" s="111"/>
      <c r="G15" s="110" t="s">
        <v>1141</v>
      </c>
      <c r="H15" s="266">
        <v>0.79800000000000004</v>
      </c>
      <c r="I15" s="110" t="s">
        <v>1142</v>
      </c>
      <c r="J15" s="115">
        <f t="shared" si="0"/>
        <v>0</v>
      </c>
      <c r="K15" s="3" t="s">
        <v>1146</v>
      </c>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row>
    <row r="16" spans="1:64" s="4" customFormat="1" ht="15" customHeight="1">
      <c r="A16" s="281"/>
      <c r="B16" s="220"/>
      <c r="C16" s="342"/>
      <c r="D16" s="113" t="s">
        <v>1144</v>
      </c>
      <c r="E16" s="112" t="s">
        <v>522</v>
      </c>
      <c r="F16" s="111"/>
      <c r="G16" s="110" t="s">
        <v>1141</v>
      </c>
      <c r="H16" s="267">
        <v>0.72699999999999998</v>
      </c>
      <c r="I16" s="109" t="s">
        <v>1142</v>
      </c>
      <c r="J16" s="108">
        <f t="shared" si="0"/>
        <v>0</v>
      </c>
      <c r="K16" s="3" t="s">
        <v>1147</v>
      </c>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row>
    <row r="17" spans="1:64" s="4" customFormat="1" ht="15" customHeight="1">
      <c r="A17" s="281"/>
      <c r="B17" s="339">
        <v>6</v>
      </c>
      <c r="C17" s="340" t="s">
        <v>792</v>
      </c>
      <c r="D17" s="113" t="s">
        <v>1140</v>
      </c>
      <c r="E17" s="112" t="s">
        <v>521</v>
      </c>
      <c r="F17" s="111"/>
      <c r="G17" s="110" t="s">
        <v>1141</v>
      </c>
      <c r="H17" s="266">
        <v>0.84299999999999997</v>
      </c>
      <c r="I17" s="110" t="s">
        <v>1142</v>
      </c>
      <c r="J17" s="115">
        <f t="shared" si="0"/>
        <v>0</v>
      </c>
      <c r="K17" s="3" t="s">
        <v>1148</v>
      </c>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row>
    <row r="18" spans="1:64" s="4" customFormat="1" ht="15" customHeight="1">
      <c r="A18" s="281"/>
      <c r="B18" s="220"/>
      <c r="C18" s="342"/>
      <c r="D18" s="113" t="s">
        <v>1144</v>
      </c>
      <c r="E18" s="112" t="s">
        <v>522</v>
      </c>
      <c r="F18" s="111"/>
      <c r="G18" s="110" t="s">
        <v>1141</v>
      </c>
      <c r="H18" s="267">
        <v>0.78600000000000003</v>
      </c>
      <c r="I18" s="109" t="s">
        <v>1142</v>
      </c>
      <c r="J18" s="108">
        <f t="shared" si="0"/>
        <v>0</v>
      </c>
      <c r="K18" s="3" t="s">
        <v>1149</v>
      </c>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row>
    <row r="19" spans="1:64" s="4" customFormat="1" ht="15" customHeight="1">
      <c r="A19" s="281"/>
      <c r="B19" s="339">
        <v>7</v>
      </c>
      <c r="C19" s="340" t="s">
        <v>812</v>
      </c>
      <c r="D19" s="113" t="s">
        <v>1140</v>
      </c>
      <c r="E19" s="112" t="s">
        <v>521</v>
      </c>
      <c r="F19" s="111"/>
      <c r="G19" s="110" t="s">
        <v>1141</v>
      </c>
      <c r="H19" s="266">
        <v>0.621</v>
      </c>
      <c r="I19" s="110" t="s">
        <v>1142</v>
      </c>
      <c r="J19" s="115">
        <f t="shared" si="0"/>
        <v>0</v>
      </c>
      <c r="K19" s="3" t="s">
        <v>1150</v>
      </c>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row>
    <row r="20" spans="1:64" s="4" customFormat="1" ht="15" customHeight="1">
      <c r="A20" s="281"/>
      <c r="B20" s="220"/>
      <c r="C20" s="342"/>
      <c r="D20" s="113" t="s">
        <v>1144</v>
      </c>
      <c r="E20" s="112" t="s">
        <v>522</v>
      </c>
      <c r="F20" s="111"/>
      <c r="G20" s="110" t="s">
        <v>1141</v>
      </c>
      <c r="H20" s="267">
        <v>0.59</v>
      </c>
      <c r="I20" s="109" t="s">
        <v>1142</v>
      </c>
      <c r="J20" s="108">
        <f t="shared" si="0"/>
        <v>0</v>
      </c>
      <c r="K20" s="3" t="s">
        <v>1151</v>
      </c>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row>
    <row r="21" spans="1:64" s="4" customFormat="1" ht="15" customHeight="1">
      <c r="A21" s="281"/>
      <c r="B21" s="339">
        <v>8</v>
      </c>
      <c r="C21" s="340" t="s">
        <v>933</v>
      </c>
      <c r="D21" s="113" t="s">
        <v>1140</v>
      </c>
      <c r="E21" s="112" t="s">
        <v>521</v>
      </c>
      <c r="F21" s="111"/>
      <c r="G21" s="110" t="s">
        <v>1141</v>
      </c>
      <c r="H21" s="266">
        <v>0.65300000000000002</v>
      </c>
      <c r="I21" s="110" t="s">
        <v>1142</v>
      </c>
      <c r="J21" s="115">
        <f t="shared" si="0"/>
        <v>0</v>
      </c>
      <c r="K21" s="3" t="s">
        <v>1152</v>
      </c>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row>
    <row r="22" spans="1:64" s="4" customFormat="1" ht="15" customHeight="1">
      <c r="A22" s="281"/>
      <c r="B22" s="220"/>
      <c r="C22" s="342"/>
      <c r="D22" s="113" t="s">
        <v>1144</v>
      </c>
      <c r="E22" s="112" t="s">
        <v>522</v>
      </c>
      <c r="F22" s="111"/>
      <c r="G22" s="110" t="s">
        <v>1141</v>
      </c>
      <c r="H22" s="267">
        <v>0.63300000000000001</v>
      </c>
      <c r="I22" s="109" t="s">
        <v>1142</v>
      </c>
      <c r="J22" s="108">
        <f t="shared" si="0"/>
        <v>0</v>
      </c>
      <c r="K22" s="3" t="s">
        <v>1153</v>
      </c>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row>
    <row r="23" spans="1:64" s="4" customFormat="1" ht="15" customHeight="1">
      <c r="A23" s="281"/>
      <c r="B23" s="339">
        <v>9</v>
      </c>
      <c r="C23" s="340" t="s">
        <v>969</v>
      </c>
      <c r="D23" s="113" t="s">
        <v>1140</v>
      </c>
      <c r="E23" s="112" t="s">
        <v>521</v>
      </c>
      <c r="F23" s="111"/>
      <c r="G23" s="110" t="s">
        <v>1141</v>
      </c>
      <c r="H23" s="266">
        <v>0.67700000000000005</v>
      </c>
      <c r="I23" s="110" t="s">
        <v>1142</v>
      </c>
      <c r="J23" s="115">
        <f t="shared" ref="J23:J30" si="1">ROUND(F23*H23,0)</f>
        <v>0</v>
      </c>
      <c r="K23" s="3" t="s">
        <v>1154</v>
      </c>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row>
    <row r="24" spans="1:64" s="4" customFormat="1" ht="15" customHeight="1">
      <c r="A24" s="281"/>
      <c r="B24" s="220"/>
      <c r="C24" s="342"/>
      <c r="D24" s="113" t="s">
        <v>1144</v>
      </c>
      <c r="E24" s="112" t="s">
        <v>522</v>
      </c>
      <c r="F24" s="111"/>
      <c r="G24" s="110" t="s">
        <v>1141</v>
      </c>
      <c r="H24" s="267">
        <v>0.66700000000000004</v>
      </c>
      <c r="I24" s="109" t="s">
        <v>1142</v>
      </c>
      <c r="J24" s="108">
        <f t="shared" si="1"/>
        <v>0</v>
      </c>
      <c r="K24" s="3" t="s">
        <v>1155</v>
      </c>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row>
    <row r="25" spans="1:64" s="4" customFormat="1" ht="15" customHeight="1">
      <c r="A25" s="281"/>
      <c r="B25" s="339">
        <v>10</v>
      </c>
      <c r="C25" s="340" t="s">
        <v>1104</v>
      </c>
      <c r="D25" s="113" t="s">
        <v>1140</v>
      </c>
      <c r="E25" s="112" t="s">
        <v>521</v>
      </c>
      <c r="F25" s="111"/>
      <c r="G25" s="110" t="s">
        <v>1141</v>
      </c>
      <c r="H25" s="266">
        <v>0.7</v>
      </c>
      <c r="I25" s="110" t="s">
        <v>1142</v>
      </c>
      <c r="J25" s="115">
        <f t="shared" si="1"/>
        <v>0</v>
      </c>
      <c r="K25" s="3" t="s">
        <v>1156</v>
      </c>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row>
    <row r="26" spans="1:64" s="4" customFormat="1" ht="15" customHeight="1">
      <c r="A26" s="281"/>
      <c r="B26" s="220"/>
      <c r="C26" s="342"/>
      <c r="D26" s="113" t="s">
        <v>1144</v>
      </c>
      <c r="E26" s="112" t="s">
        <v>522</v>
      </c>
      <c r="F26" s="111"/>
      <c r="G26" s="110" t="s">
        <v>1141</v>
      </c>
      <c r="H26" s="267">
        <v>0.7</v>
      </c>
      <c r="I26" s="109" t="s">
        <v>1142</v>
      </c>
      <c r="J26" s="108">
        <f t="shared" si="1"/>
        <v>0</v>
      </c>
      <c r="K26" s="3" t="s">
        <v>1157</v>
      </c>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row>
    <row r="27" spans="1:64" s="4" customFormat="1" ht="15" customHeight="1">
      <c r="A27" s="281"/>
      <c r="B27" s="488">
        <v>11</v>
      </c>
      <c r="C27" s="489" t="s">
        <v>1237</v>
      </c>
      <c r="D27" s="113" t="s">
        <v>644</v>
      </c>
      <c r="E27" s="112" t="s">
        <v>521</v>
      </c>
      <c r="F27" s="111"/>
      <c r="G27" s="110" t="s">
        <v>642</v>
      </c>
      <c r="H27" s="266">
        <v>0.7</v>
      </c>
      <c r="I27" s="110" t="s">
        <v>641</v>
      </c>
      <c r="J27" s="115">
        <f t="shared" si="1"/>
        <v>0</v>
      </c>
      <c r="K27" s="3" t="s">
        <v>1238</v>
      </c>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row>
    <row r="28" spans="1:64" s="4" customFormat="1" ht="15" customHeight="1">
      <c r="A28" s="281"/>
      <c r="B28" s="220"/>
      <c r="C28" s="487"/>
      <c r="D28" s="113" t="s">
        <v>1144</v>
      </c>
      <c r="E28" s="112" t="s">
        <v>522</v>
      </c>
      <c r="F28" s="111"/>
      <c r="G28" s="110" t="s">
        <v>642</v>
      </c>
      <c r="H28" s="267">
        <v>0.7</v>
      </c>
      <c r="I28" s="109" t="s">
        <v>641</v>
      </c>
      <c r="J28" s="108">
        <f t="shared" si="1"/>
        <v>0</v>
      </c>
      <c r="K28" s="3" t="s">
        <v>1239</v>
      </c>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row>
    <row r="29" spans="1:64" s="4" customFormat="1" ht="15" customHeight="1">
      <c r="A29" s="281"/>
      <c r="B29" s="1044">
        <v>12</v>
      </c>
      <c r="C29" s="1045" t="s">
        <v>1517</v>
      </c>
      <c r="D29" s="113" t="s">
        <v>644</v>
      </c>
      <c r="E29" s="112" t="s">
        <v>521</v>
      </c>
      <c r="F29" s="111"/>
      <c r="G29" s="798" t="s">
        <v>642</v>
      </c>
      <c r="H29" s="266">
        <v>0.7</v>
      </c>
      <c r="I29" s="798" t="s">
        <v>641</v>
      </c>
      <c r="J29" s="115">
        <f t="shared" si="1"/>
        <v>0</v>
      </c>
      <c r="K29" s="3" t="s">
        <v>1518</v>
      </c>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row>
    <row r="30" spans="1:64" s="4" customFormat="1" ht="15" customHeight="1">
      <c r="A30" s="281"/>
      <c r="B30" s="220"/>
      <c r="C30" s="1043"/>
      <c r="D30" s="113" t="s">
        <v>643</v>
      </c>
      <c r="E30" s="112" t="s">
        <v>522</v>
      </c>
      <c r="F30" s="111"/>
      <c r="G30" s="798" t="s">
        <v>642</v>
      </c>
      <c r="H30" s="267">
        <v>0.7</v>
      </c>
      <c r="I30" s="667" t="s">
        <v>641</v>
      </c>
      <c r="J30" s="108">
        <f t="shared" si="1"/>
        <v>0</v>
      </c>
      <c r="K30" s="3" t="s">
        <v>1519</v>
      </c>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row>
    <row r="31" spans="1:64" s="4" customFormat="1" ht="15" customHeight="1">
      <c r="A31" s="281"/>
      <c r="B31" s="1047">
        <v>13</v>
      </c>
      <c r="C31" s="1048" t="s">
        <v>2064</v>
      </c>
      <c r="D31" s="113" t="s">
        <v>644</v>
      </c>
      <c r="E31" s="112" t="s">
        <v>521</v>
      </c>
      <c r="F31" s="111"/>
      <c r="G31" s="652" t="s">
        <v>642</v>
      </c>
      <c r="H31" s="266">
        <v>0.7</v>
      </c>
      <c r="I31" s="652" t="s">
        <v>641</v>
      </c>
      <c r="J31" s="115">
        <f t="shared" ref="J31:J32" si="2">ROUND(F31*H31,0)</f>
        <v>0</v>
      </c>
      <c r="K31" s="257" t="s">
        <v>2062</v>
      </c>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row>
    <row r="32" spans="1:64" s="4" customFormat="1" ht="15" customHeight="1" thickBot="1">
      <c r="A32" s="281"/>
      <c r="B32" s="744"/>
      <c r="C32" s="1046"/>
      <c r="D32" s="113" t="s">
        <v>643</v>
      </c>
      <c r="E32" s="112" t="s">
        <v>522</v>
      </c>
      <c r="F32" s="111"/>
      <c r="G32" s="652" t="s">
        <v>642</v>
      </c>
      <c r="H32" s="267">
        <v>0.7</v>
      </c>
      <c r="I32" s="653" t="s">
        <v>641</v>
      </c>
      <c r="J32" s="108">
        <f t="shared" si="2"/>
        <v>0</v>
      </c>
      <c r="K32" s="257" t="s">
        <v>2063</v>
      </c>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row>
    <row r="33" spans="1:64" s="4" customFormat="1" ht="18.75" customHeight="1" thickBot="1">
      <c r="A33" s="281"/>
      <c r="B33" s="283"/>
      <c r="C33" s="283"/>
      <c r="D33" s="283"/>
      <c r="E33" s="283"/>
      <c r="F33" s="283"/>
      <c r="G33" s="283"/>
      <c r="H33" s="1519" t="s">
        <v>121</v>
      </c>
      <c r="I33" s="1520"/>
      <c r="J33" s="285">
        <f>SUM(J7:J32)</f>
        <v>0</v>
      </c>
      <c r="K33" s="283" t="s">
        <v>1158</v>
      </c>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row>
    <row r="34" spans="1:64" s="4" customFormat="1" ht="18.75" customHeight="1" thickBot="1">
      <c r="A34" s="281"/>
      <c r="B34" s="281"/>
      <c r="C34" s="281"/>
      <c r="D34" s="281"/>
      <c r="E34" s="281"/>
      <c r="F34" s="281"/>
      <c r="G34" s="281"/>
      <c r="H34" s="281"/>
      <c r="I34" s="281"/>
      <c r="J34" s="286"/>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row>
    <row r="35" spans="1:64" ht="18.75" customHeight="1">
      <c r="H35" s="1324" t="s">
        <v>1158</v>
      </c>
      <c r="I35" s="1325"/>
      <c r="J35" s="287"/>
      <c r="K35" s="283"/>
    </row>
    <row r="36" spans="1:64" ht="18.75" customHeight="1" thickBot="1">
      <c r="H36" s="1340" t="s">
        <v>353</v>
      </c>
      <c r="I36" s="1341"/>
      <c r="J36" s="288">
        <f>SUM(J33)</f>
        <v>0</v>
      </c>
      <c r="K36" s="289" t="s">
        <v>78</v>
      </c>
    </row>
  </sheetData>
  <mergeCells count="8">
    <mergeCell ref="H35:I35"/>
    <mergeCell ref="H36:I36"/>
    <mergeCell ref="A1:B1"/>
    <mergeCell ref="C1:E1"/>
    <mergeCell ref="I1:K1"/>
    <mergeCell ref="B5:C5"/>
    <mergeCell ref="D5:E5"/>
    <mergeCell ref="H33:I3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view="pageBreakPreview" zoomScale="115" zoomScaleNormal="100" zoomScaleSheetLayoutView="115" workbookViewId="0">
      <selection activeCell="I2" sqref="I2"/>
    </sheetView>
  </sheetViews>
  <sheetFormatPr defaultColWidth="9" defaultRowHeight="18.75" customHeight="1"/>
  <cols>
    <col min="1" max="1" width="3.75" style="2" customWidth="1"/>
    <col min="2" max="2" width="4.25" style="2" customWidth="1"/>
    <col min="3" max="3" width="14.375" style="2" customWidth="1"/>
    <col min="4" max="4" width="3" style="2" bestFit="1" customWidth="1"/>
    <col min="5" max="5" width="12"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4.25" style="2" customWidth="1"/>
    <col min="12" max="16384" width="9" style="2"/>
  </cols>
  <sheetData>
    <row r="1" spans="1:12" ht="18.75" customHeight="1">
      <c r="A1" s="1384" t="s">
        <v>161</v>
      </c>
      <c r="B1" s="1385"/>
      <c r="C1" s="1384" t="s">
        <v>367</v>
      </c>
      <c r="D1" s="1386"/>
      <c r="E1" s="1385"/>
      <c r="H1" s="129" t="s">
        <v>160</v>
      </c>
      <c r="I1" s="1365">
        <f>総括表!H4</f>
        <v>0</v>
      </c>
      <c r="J1" s="1365"/>
      <c r="K1" s="1365"/>
    </row>
    <row r="2" spans="1:12" ht="18.75" customHeight="1">
      <c r="J2" s="128"/>
    </row>
    <row r="3" spans="1:12" ht="18.75" customHeight="1">
      <c r="A3" s="99" t="s">
        <v>2129</v>
      </c>
      <c r="B3" s="4" t="s">
        <v>366</v>
      </c>
    </row>
    <row r="4" spans="1:12" ht="11.25" customHeight="1">
      <c r="A4" s="104"/>
    </row>
    <row r="5" spans="1:12" ht="15" customHeight="1">
      <c r="A5" s="104"/>
      <c r="B5" s="1355" t="s">
        <v>2116</v>
      </c>
      <c r="C5" s="1355"/>
      <c r="D5" s="1355"/>
      <c r="E5" s="1355"/>
    </row>
    <row r="6" spans="1:12" s="4" customFormat="1" ht="15" customHeight="1" thickBot="1">
      <c r="A6" s="99"/>
      <c r="B6" s="1355"/>
      <c r="C6" s="1355"/>
      <c r="D6" s="1355"/>
      <c r="E6" s="1355"/>
      <c r="F6" s="105"/>
      <c r="H6" s="4" t="s">
        <v>166</v>
      </c>
      <c r="J6" s="105"/>
    </row>
    <row r="7" spans="1:12" s="4" customFormat="1" ht="18.75" customHeight="1" thickBot="1">
      <c r="A7" s="99"/>
      <c r="B7" s="1355"/>
      <c r="C7" s="1355"/>
      <c r="D7" s="1355"/>
      <c r="E7" s="1355"/>
      <c r="F7" s="691"/>
      <c r="G7" s="1093" t="s">
        <v>2130</v>
      </c>
      <c r="H7" s="651">
        <v>0.5</v>
      </c>
      <c r="I7" s="1093" t="s">
        <v>2131</v>
      </c>
      <c r="J7" s="100">
        <f>ROUND(F7*H7,0)</f>
        <v>0</v>
      </c>
      <c r="K7" s="3" t="s">
        <v>2132</v>
      </c>
      <c r="L7" s="4" t="s">
        <v>2130</v>
      </c>
    </row>
    <row r="8" spans="1:12" s="4" customFormat="1" ht="11.25" customHeight="1">
      <c r="A8" s="99"/>
      <c r="B8" s="1084"/>
      <c r="C8" s="1084"/>
      <c r="D8" s="1084"/>
      <c r="E8" s="1084"/>
      <c r="F8" s="98"/>
      <c r="G8" s="96"/>
      <c r="H8" s="97"/>
      <c r="I8" s="96"/>
      <c r="J8" s="95" t="s">
        <v>186</v>
      </c>
      <c r="K8" s="3"/>
    </row>
    <row r="9" spans="1:12" s="4" customFormat="1" ht="11.25" customHeight="1">
      <c r="A9" s="99"/>
      <c r="B9" s="1084"/>
      <c r="C9" s="1084"/>
      <c r="D9" s="1084"/>
      <c r="E9" s="1084"/>
      <c r="F9" s="98"/>
      <c r="G9" s="96"/>
      <c r="H9" s="97"/>
      <c r="I9" s="96"/>
      <c r="J9" s="95"/>
      <c r="K9" s="3"/>
    </row>
    <row r="10" spans="1:12" s="4" customFormat="1" ht="18.75" customHeight="1">
      <c r="A10" s="99"/>
      <c r="B10" s="1355" t="s">
        <v>2117</v>
      </c>
      <c r="C10" s="1355"/>
      <c r="D10" s="1355"/>
      <c r="E10" s="1355"/>
      <c r="F10" s="98"/>
      <c r="G10" s="96"/>
      <c r="H10" s="97"/>
      <c r="I10" s="96"/>
      <c r="J10" s="93"/>
      <c r="K10" s="3"/>
    </row>
    <row r="11" spans="1:12" s="4" customFormat="1" ht="18.75" customHeight="1" thickBot="1">
      <c r="A11" s="99"/>
      <c r="B11" s="1355"/>
      <c r="C11" s="1355"/>
      <c r="D11" s="1355"/>
      <c r="E11" s="1355"/>
      <c r="F11" s="98"/>
      <c r="G11" s="96"/>
      <c r="H11" s="4" t="s">
        <v>166</v>
      </c>
      <c r="I11" s="96"/>
      <c r="J11" s="93"/>
      <c r="K11" s="3"/>
    </row>
    <row r="12" spans="1:12" s="4" customFormat="1" ht="18.75" customHeight="1" thickBot="1">
      <c r="A12" s="99"/>
      <c r="B12" s="1355"/>
      <c r="C12" s="1355"/>
      <c r="D12" s="1355"/>
      <c r="E12" s="1355"/>
      <c r="F12" s="691"/>
      <c r="G12" s="1093" t="s">
        <v>2130</v>
      </c>
      <c r="H12" s="651">
        <v>0.2</v>
      </c>
      <c r="I12" s="1093" t="s">
        <v>2131</v>
      </c>
      <c r="J12" s="100">
        <f>ROUND(F12*H12,0)</f>
        <v>0</v>
      </c>
      <c r="K12" s="3" t="s">
        <v>2133</v>
      </c>
      <c r="L12" s="4" t="s">
        <v>2130</v>
      </c>
    </row>
    <row r="13" spans="1:12" s="4" customFormat="1" ht="11.25" customHeight="1">
      <c r="A13" s="99"/>
      <c r="B13" s="1084"/>
      <c r="C13" s="1084"/>
      <c r="D13" s="1084"/>
      <c r="E13" s="1084"/>
      <c r="F13" s="98"/>
      <c r="G13" s="96"/>
      <c r="H13" s="97"/>
      <c r="I13" s="96"/>
      <c r="J13" s="95" t="s">
        <v>186</v>
      </c>
      <c r="K13" s="3"/>
    </row>
    <row r="14" spans="1:12" ht="11.25" customHeight="1">
      <c r="A14" s="104"/>
      <c r="H14" s="127"/>
    </row>
    <row r="15" spans="1:12" s="4" customFormat="1" ht="18.75" customHeight="1">
      <c r="A15" s="99"/>
      <c r="B15" s="1355" t="s">
        <v>2118</v>
      </c>
      <c r="C15" s="1355"/>
      <c r="D15" s="1355"/>
      <c r="E15" s="1355"/>
      <c r="F15" s="98"/>
      <c r="G15" s="96"/>
      <c r="H15" s="97"/>
      <c r="I15" s="96"/>
      <c r="J15" s="93"/>
      <c r="K15" s="3"/>
    </row>
    <row r="16" spans="1:12" s="4" customFormat="1" ht="18.75" customHeight="1" thickBot="1">
      <c r="A16" s="99"/>
      <c r="B16" s="1355"/>
      <c r="C16" s="1355"/>
      <c r="D16" s="1355"/>
      <c r="E16" s="1355"/>
      <c r="F16" s="98"/>
      <c r="G16" s="96"/>
      <c r="H16" s="4" t="s">
        <v>166</v>
      </c>
      <c r="I16" s="96"/>
      <c r="J16" s="93"/>
      <c r="K16" s="3"/>
    </row>
    <row r="17" spans="1:12" s="4" customFormat="1" ht="18.75" customHeight="1" thickBot="1">
      <c r="A17" s="99"/>
      <c r="B17" s="1355"/>
      <c r="C17" s="1355"/>
      <c r="D17" s="1355"/>
      <c r="E17" s="1355"/>
      <c r="F17" s="691"/>
      <c r="G17" s="1093" t="s">
        <v>2130</v>
      </c>
      <c r="H17" s="651">
        <v>0.56999999999999995</v>
      </c>
      <c r="I17" s="1093" t="s">
        <v>2131</v>
      </c>
      <c r="J17" s="100">
        <f>ROUND(F17*H17,0)</f>
        <v>0</v>
      </c>
      <c r="K17" s="3" t="s">
        <v>2134</v>
      </c>
      <c r="L17" s="4" t="s">
        <v>2130</v>
      </c>
    </row>
    <row r="18" spans="1:12" s="4" customFormat="1" ht="11.25" customHeight="1">
      <c r="A18" s="99"/>
      <c r="B18" s="1084"/>
      <c r="C18" s="1084"/>
      <c r="D18" s="1084"/>
      <c r="E18" s="1084"/>
      <c r="F18" s="98"/>
      <c r="G18" s="96"/>
      <c r="H18" s="97"/>
      <c r="I18" s="96"/>
      <c r="J18" s="95" t="s">
        <v>186</v>
      </c>
      <c r="K18" s="3"/>
    </row>
    <row r="19" spans="1:12" ht="11.25" customHeight="1">
      <c r="A19" s="104"/>
      <c r="H19" s="127"/>
    </row>
    <row r="20" spans="1:12" s="4" customFormat="1" ht="18.75" customHeight="1">
      <c r="A20" s="99"/>
      <c r="B20" s="1355" t="s">
        <v>2119</v>
      </c>
      <c r="C20" s="1355"/>
      <c r="D20" s="1355"/>
      <c r="E20" s="1355"/>
      <c r="F20" s="98"/>
      <c r="G20" s="96"/>
      <c r="H20" s="97"/>
      <c r="I20" s="96"/>
      <c r="J20" s="93"/>
      <c r="K20" s="3"/>
    </row>
    <row r="21" spans="1:12" s="4" customFormat="1" ht="18.75" customHeight="1" thickBot="1">
      <c r="A21" s="99"/>
      <c r="B21" s="1355"/>
      <c r="C21" s="1355"/>
      <c r="D21" s="1355"/>
      <c r="E21" s="1355"/>
      <c r="F21" s="98"/>
      <c r="G21" s="96"/>
      <c r="H21" s="4" t="s">
        <v>166</v>
      </c>
      <c r="I21" s="96"/>
      <c r="J21" s="93"/>
      <c r="K21" s="3"/>
    </row>
    <row r="22" spans="1:12" s="4" customFormat="1" ht="18.75" customHeight="1" thickBot="1">
      <c r="A22" s="99"/>
      <c r="B22" s="1355"/>
      <c r="C22" s="1355"/>
      <c r="D22" s="1355"/>
      <c r="E22" s="1355"/>
      <c r="F22" s="691"/>
      <c r="G22" s="1093" t="s">
        <v>2130</v>
      </c>
      <c r="H22" s="651">
        <v>0.4</v>
      </c>
      <c r="I22" s="1093" t="s">
        <v>2131</v>
      </c>
      <c r="J22" s="100">
        <f>ROUND(F22*H22,0)</f>
        <v>0</v>
      </c>
      <c r="K22" s="3" t="s">
        <v>2135</v>
      </c>
      <c r="L22" s="4" t="s">
        <v>2130</v>
      </c>
    </row>
    <row r="23" spans="1:12" s="4" customFormat="1" ht="11.25" customHeight="1">
      <c r="A23" s="99"/>
      <c r="B23" s="1084"/>
      <c r="C23" s="1084"/>
      <c r="D23" s="1084"/>
      <c r="E23" s="1084"/>
      <c r="F23" s="98"/>
      <c r="G23" s="96"/>
      <c r="H23" s="97"/>
      <c r="I23" s="96"/>
      <c r="J23" s="95" t="s">
        <v>186</v>
      </c>
      <c r="K23" s="3"/>
    </row>
    <row r="24" spans="1:12" ht="11.25" customHeight="1">
      <c r="A24" s="104"/>
      <c r="H24" s="127"/>
    </row>
    <row r="25" spans="1:12" s="4" customFormat="1" ht="18.75" customHeight="1">
      <c r="A25" s="99"/>
      <c r="B25" s="1355" t="s">
        <v>2120</v>
      </c>
      <c r="C25" s="1355"/>
      <c r="D25" s="1355"/>
      <c r="E25" s="1355"/>
      <c r="F25" s="98"/>
      <c r="G25" s="96"/>
      <c r="H25" s="97"/>
      <c r="I25" s="96"/>
      <c r="J25" s="93"/>
      <c r="K25" s="3"/>
    </row>
    <row r="26" spans="1:12" s="4" customFormat="1" ht="18.75" customHeight="1" thickBot="1">
      <c r="A26" s="99"/>
      <c r="B26" s="1355"/>
      <c r="C26" s="1355"/>
      <c r="D26" s="1355"/>
      <c r="E26" s="1355"/>
      <c r="F26" s="98"/>
      <c r="G26" s="96"/>
      <c r="H26" s="4" t="s">
        <v>166</v>
      </c>
      <c r="I26" s="96"/>
      <c r="J26" s="93"/>
      <c r="K26" s="3"/>
    </row>
    <row r="27" spans="1:12" s="4" customFormat="1" ht="18.75" customHeight="1" thickBot="1">
      <c r="A27" s="99"/>
      <c r="B27" s="1355"/>
      <c r="C27" s="1355"/>
      <c r="D27" s="1355"/>
      <c r="E27" s="1355"/>
      <c r="F27" s="691"/>
      <c r="G27" s="1093" t="s">
        <v>2130</v>
      </c>
      <c r="H27" s="651">
        <v>0.7</v>
      </c>
      <c r="I27" s="1093" t="s">
        <v>2131</v>
      </c>
      <c r="J27" s="100">
        <f>ROUND(F27*H27,0)</f>
        <v>0</v>
      </c>
      <c r="K27" s="3" t="s">
        <v>2136</v>
      </c>
      <c r="L27" s="4" t="s">
        <v>2130</v>
      </c>
    </row>
    <row r="28" spans="1:12" s="4" customFormat="1" ht="11.25" customHeight="1">
      <c r="A28" s="99"/>
      <c r="B28" s="1084"/>
      <c r="C28" s="1084"/>
      <c r="D28" s="1084"/>
      <c r="E28" s="1084"/>
      <c r="F28" s="98"/>
      <c r="G28" s="96"/>
      <c r="H28" s="97"/>
      <c r="I28" s="96"/>
      <c r="J28" s="95" t="s">
        <v>186</v>
      </c>
      <c r="K28" s="3"/>
    </row>
    <row r="29" spans="1:12" s="4" customFormat="1" ht="18.75" customHeight="1">
      <c r="A29" s="99"/>
      <c r="B29" s="1084"/>
      <c r="C29" s="1084"/>
      <c r="D29" s="1084"/>
      <c r="E29" s="1084"/>
      <c r="F29" s="98"/>
      <c r="G29" s="96"/>
      <c r="H29" s="1092"/>
      <c r="I29" s="1092"/>
      <c r="J29" s="93"/>
      <c r="K29" s="3"/>
    </row>
    <row r="30" spans="1:12" ht="14.25">
      <c r="A30" s="99" t="s">
        <v>2137</v>
      </c>
      <c r="B30" s="4" t="s">
        <v>366</v>
      </c>
    </row>
    <row r="31" spans="1:12" ht="6.75" customHeight="1">
      <c r="A31" s="104"/>
    </row>
    <row r="32" spans="1:12" ht="18.75" customHeight="1">
      <c r="A32" s="104"/>
      <c r="B32" s="1371" t="s">
        <v>143</v>
      </c>
      <c r="C32" s="1372"/>
      <c r="D32" s="1371" t="s">
        <v>142</v>
      </c>
      <c r="E32" s="1372"/>
      <c r="F32" s="843" t="s">
        <v>141</v>
      </c>
      <c r="G32" s="827"/>
      <c r="H32" s="827" t="s">
        <v>140</v>
      </c>
      <c r="I32" s="827"/>
      <c r="J32" s="843" t="s">
        <v>91</v>
      </c>
      <c r="K32" s="3"/>
    </row>
    <row r="33" spans="1:13" ht="13.9" customHeight="1">
      <c r="A33" s="104"/>
      <c r="B33" s="1094"/>
      <c r="C33" s="1090"/>
      <c r="D33" s="1085"/>
      <c r="E33" s="1086"/>
      <c r="F33" s="1096"/>
      <c r="G33" s="1087"/>
      <c r="H33" s="1087"/>
      <c r="I33" s="1087"/>
      <c r="J33" s="120" t="s">
        <v>2138</v>
      </c>
      <c r="K33" s="3"/>
    </row>
    <row r="34" spans="1:13" s="4" customFormat="1" ht="13.9" customHeight="1">
      <c r="B34" s="1089">
        <v>1</v>
      </c>
      <c r="C34" s="648" t="s">
        <v>365</v>
      </c>
      <c r="D34" s="1338"/>
      <c r="E34" s="1339"/>
      <c r="F34" s="696"/>
      <c r="G34" s="1088" t="s">
        <v>2130</v>
      </c>
      <c r="H34" s="991">
        <v>4.4999999999999998E-2</v>
      </c>
      <c r="I34" s="1088" t="s">
        <v>2131</v>
      </c>
      <c r="J34" s="698">
        <f t="shared" ref="J34:J91" si="0">ROUND(F34*H34,0)</f>
        <v>0</v>
      </c>
      <c r="K34" s="3" t="s">
        <v>283</v>
      </c>
      <c r="M34" s="2"/>
    </row>
    <row r="35" spans="1:13" s="4" customFormat="1" ht="13.9" customHeight="1">
      <c r="B35" s="1089">
        <v>2</v>
      </c>
      <c r="C35" s="118" t="s">
        <v>364</v>
      </c>
      <c r="D35" s="1338"/>
      <c r="E35" s="1339"/>
      <c r="F35" s="696"/>
      <c r="G35" s="1088" t="s">
        <v>2130</v>
      </c>
      <c r="H35" s="991">
        <v>2.7E-2</v>
      </c>
      <c r="I35" s="827" t="s">
        <v>2131</v>
      </c>
      <c r="J35" s="828">
        <f t="shared" si="0"/>
        <v>0</v>
      </c>
      <c r="K35" s="3" t="s">
        <v>282</v>
      </c>
      <c r="M35" s="2"/>
    </row>
    <row r="36" spans="1:13" s="4" customFormat="1" ht="13.9" customHeight="1">
      <c r="B36" s="821">
        <v>3</v>
      </c>
      <c r="C36" s="822" t="s">
        <v>363</v>
      </c>
      <c r="D36" s="695" t="s">
        <v>2139</v>
      </c>
      <c r="E36" s="789" t="s">
        <v>146</v>
      </c>
      <c r="F36" s="696"/>
      <c r="G36" s="1088" t="s">
        <v>2130</v>
      </c>
      <c r="H36" s="991">
        <v>9.0999999999999998E-2</v>
      </c>
      <c r="I36" s="1088" t="s">
        <v>2131</v>
      </c>
      <c r="J36" s="698">
        <f>ROUND(F36*H36,0)</f>
        <v>0</v>
      </c>
      <c r="K36" s="3" t="s">
        <v>281</v>
      </c>
      <c r="M36" s="2"/>
    </row>
    <row r="37" spans="1:13" s="4" customFormat="1" ht="13.9" customHeight="1">
      <c r="B37" s="1091"/>
      <c r="C37" s="1086"/>
      <c r="D37" s="695" t="s">
        <v>2140</v>
      </c>
      <c r="E37" s="789" t="s">
        <v>145</v>
      </c>
      <c r="F37" s="696"/>
      <c r="G37" s="1088" t="s">
        <v>2130</v>
      </c>
      <c r="H37" s="991">
        <v>9.0999999999999998E-2</v>
      </c>
      <c r="I37" s="827" t="s">
        <v>2131</v>
      </c>
      <c r="J37" s="828">
        <f>ROUND(F37*H37,0)</f>
        <v>0</v>
      </c>
      <c r="K37" s="3" t="s">
        <v>280</v>
      </c>
      <c r="M37" s="2"/>
    </row>
    <row r="38" spans="1:13" s="4" customFormat="1" ht="13.9" customHeight="1">
      <c r="B38" s="821">
        <v>4</v>
      </c>
      <c r="C38" s="822" t="s">
        <v>362</v>
      </c>
      <c r="D38" s="695" t="s">
        <v>2139</v>
      </c>
      <c r="E38" s="789" t="s">
        <v>146</v>
      </c>
      <c r="F38" s="696"/>
      <c r="G38" s="1088" t="s">
        <v>2130</v>
      </c>
      <c r="H38" s="991">
        <v>5.5E-2</v>
      </c>
      <c r="I38" s="1088" t="s">
        <v>2131</v>
      </c>
      <c r="J38" s="698">
        <f>ROUND(F38*H38,0)</f>
        <v>0</v>
      </c>
      <c r="K38" s="3" t="s">
        <v>277</v>
      </c>
      <c r="M38" s="2"/>
    </row>
    <row r="39" spans="1:13" s="4" customFormat="1" ht="13.9" customHeight="1">
      <c r="B39" s="1091"/>
      <c r="C39" s="1086"/>
      <c r="D39" s="695" t="s">
        <v>2140</v>
      </c>
      <c r="E39" s="789" t="s">
        <v>145</v>
      </c>
      <c r="F39" s="696"/>
      <c r="G39" s="1088" t="s">
        <v>2130</v>
      </c>
      <c r="H39" s="991">
        <v>5.5E-2</v>
      </c>
      <c r="I39" s="827" t="s">
        <v>2131</v>
      </c>
      <c r="J39" s="828">
        <f t="shared" si="0"/>
        <v>0</v>
      </c>
      <c r="K39" s="3" t="s">
        <v>276</v>
      </c>
      <c r="M39" s="2"/>
    </row>
    <row r="40" spans="1:13" s="4" customFormat="1" ht="13.9" customHeight="1">
      <c r="B40" s="821">
        <v>5</v>
      </c>
      <c r="C40" s="822" t="s">
        <v>361</v>
      </c>
      <c r="D40" s="695" t="s">
        <v>2139</v>
      </c>
      <c r="E40" s="789" t="s">
        <v>146</v>
      </c>
      <c r="F40" s="696"/>
      <c r="G40" s="1088" t="s">
        <v>2130</v>
      </c>
      <c r="H40" s="991">
        <v>0.18</v>
      </c>
      <c r="I40" s="1088" t="s">
        <v>2131</v>
      </c>
      <c r="J40" s="698">
        <f t="shared" si="0"/>
        <v>0</v>
      </c>
      <c r="K40" s="3" t="s">
        <v>278</v>
      </c>
      <c r="M40" s="2"/>
    </row>
    <row r="41" spans="1:13" s="4" customFormat="1" ht="13.9" customHeight="1">
      <c r="B41" s="1091"/>
      <c r="C41" s="1086"/>
      <c r="D41" s="695" t="s">
        <v>2140</v>
      </c>
      <c r="E41" s="789" t="s">
        <v>145</v>
      </c>
      <c r="F41" s="696"/>
      <c r="G41" s="1088" t="s">
        <v>2130</v>
      </c>
      <c r="H41" s="991">
        <v>0.13300000000000001</v>
      </c>
      <c r="I41" s="827" t="s">
        <v>2131</v>
      </c>
      <c r="J41" s="828">
        <f t="shared" si="0"/>
        <v>0</v>
      </c>
      <c r="K41" s="3" t="s">
        <v>275</v>
      </c>
      <c r="M41" s="2"/>
    </row>
    <row r="42" spans="1:13" s="4" customFormat="1" ht="13.9" customHeight="1">
      <c r="B42" s="821">
        <v>6</v>
      </c>
      <c r="C42" s="822" t="s">
        <v>360</v>
      </c>
      <c r="D42" s="695" t="s">
        <v>2139</v>
      </c>
      <c r="E42" s="789" t="s">
        <v>146</v>
      </c>
      <c r="F42" s="696"/>
      <c r="G42" s="1088" t="s">
        <v>2130</v>
      </c>
      <c r="H42" s="991">
        <v>0.108</v>
      </c>
      <c r="I42" s="1088" t="s">
        <v>2131</v>
      </c>
      <c r="J42" s="698">
        <f t="shared" si="0"/>
        <v>0</v>
      </c>
      <c r="K42" s="3" t="s">
        <v>274</v>
      </c>
      <c r="M42" s="2"/>
    </row>
    <row r="43" spans="1:13" s="4" customFormat="1" ht="13.9" customHeight="1">
      <c r="B43" s="1091"/>
      <c r="C43" s="1086"/>
      <c r="D43" s="695" t="s">
        <v>2140</v>
      </c>
      <c r="E43" s="789" t="s">
        <v>145</v>
      </c>
      <c r="F43" s="696"/>
      <c r="G43" s="1088" t="s">
        <v>2130</v>
      </c>
      <c r="H43" s="991">
        <v>0.08</v>
      </c>
      <c r="I43" s="827" t="s">
        <v>2131</v>
      </c>
      <c r="J43" s="828">
        <f t="shared" si="0"/>
        <v>0</v>
      </c>
      <c r="K43" s="3" t="s">
        <v>273</v>
      </c>
      <c r="M43" s="2"/>
    </row>
    <row r="44" spans="1:13" s="4" customFormat="1" ht="13.9" customHeight="1">
      <c r="B44" s="821">
        <v>7</v>
      </c>
      <c r="C44" s="822" t="s">
        <v>359</v>
      </c>
      <c r="D44" s="695" t="s">
        <v>2139</v>
      </c>
      <c r="E44" s="789" t="s">
        <v>146</v>
      </c>
      <c r="F44" s="696"/>
      <c r="G44" s="1088" t="s">
        <v>2130</v>
      </c>
      <c r="H44" s="991">
        <v>0.20499999999999999</v>
      </c>
      <c r="I44" s="1088" t="s">
        <v>2131</v>
      </c>
      <c r="J44" s="698">
        <f t="shared" si="0"/>
        <v>0</v>
      </c>
      <c r="K44" s="3" t="s">
        <v>272</v>
      </c>
      <c r="M44" s="2"/>
    </row>
    <row r="45" spans="1:13" s="4" customFormat="1" ht="13.9" customHeight="1">
      <c r="B45" s="1091"/>
      <c r="C45" s="1086"/>
      <c r="D45" s="695" t="s">
        <v>2140</v>
      </c>
      <c r="E45" s="789" t="s">
        <v>145</v>
      </c>
      <c r="F45" s="696"/>
      <c r="G45" s="1088" t="s">
        <v>2130</v>
      </c>
      <c r="H45" s="991">
        <v>0.17599999999999999</v>
      </c>
      <c r="I45" s="827" t="s">
        <v>2131</v>
      </c>
      <c r="J45" s="828">
        <f t="shared" si="0"/>
        <v>0</v>
      </c>
      <c r="K45" s="3" t="s">
        <v>271</v>
      </c>
      <c r="M45" s="2"/>
    </row>
    <row r="46" spans="1:13" s="4" customFormat="1" ht="13.9" customHeight="1">
      <c r="B46" s="821">
        <v>8</v>
      </c>
      <c r="C46" s="822" t="s">
        <v>358</v>
      </c>
      <c r="D46" s="695" t="s">
        <v>2139</v>
      </c>
      <c r="E46" s="789" t="s">
        <v>146</v>
      </c>
      <c r="F46" s="696"/>
      <c r="G46" s="1088" t="s">
        <v>2130</v>
      </c>
      <c r="H46" s="991">
        <v>0.123</v>
      </c>
      <c r="I46" s="1088" t="s">
        <v>2131</v>
      </c>
      <c r="J46" s="698">
        <f t="shared" si="0"/>
        <v>0</v>
      </c>
      <c r="K46" s="3" t="s">
        <v>270</v>
      </c>
      <c r="M46" s="2"/>
    </row>
    <row r="47" spans="1:13" s="4" customFormat="1" ht="13.9" customHeight="1">
      <c r="B47" s="1091"/>
      <c r="C47" s="1086"/>
      <c r="D47" s="695" t="s">
        <v>2140</v>
      </c>
      <c r="E47" s="789" t="s">
        <v>145</v>
      </c>
      <c r="F47" s="696"/>
      <c r="G47" s="1088" t="s">
        <v>2130</v>
      </c>
      <c r="H47" s="991">
        <v>0.106</v>
      </c>
      <c r="I47" s="827" t="s">
        <v>2131</v>
      </c>
      <c r="J47" s="828">
        <f t="shared" si="0"/>
        <v>0</v>
      </c>
      <c r="K47" s="3" t="s">
        <v>269</v>
      </c>
      <c r="M47" s="2"/>
    </row>
    <row r="48" spans="1:13" s="4" customFormat="1" ht="13.9" customHeight="1">
      <c r="B48" s="821">
        <v>9</v>
      </c>
      <c r="C48" s="822" t="s">
        <v>357</v>
      </c>
      <c r="D48" s="695" t="s">
        <v>2139</v>
      </c>
      <c r="E48" s="789" t="s">
        <v>146</v>
      </c>
      <c r="F48" s="696"/>
      <c r="G48" s="1088" t="s">
        <v>2130</v>
      </c>
      <c r="H48" s="991">
        <v>0.24099999999999999</v>
      </c>
      <c r="I48" s="1088" t="s">
        <v>2131</v>
      </c>
      <c r="J48" s="698">
        <f t="shared" si="0"/>
        <v>0</v>
      </c>
      <c r="K48" s="3" t="s">
        <v>268</v>
      </c>
      <c r="M48" s="2"/>
    </row>
    <row r="49" spans="2:13" s="4" customFormat="1" ht="13.9" customHeight="1">
      <c r="B49" s="1091"/>
      <c r="C49" s="1086"/>
      <c r="D49" s="695" t="s">
        <v>2140</v>
      </c>
      <c r="E49" s="789" t="s">
        <v>145</v>
      </c>
      <c r="F49" s="696"/>
      <c r="G49" s="1088" t="s">
        <v>2130</v>
      </c>
      <c r="H49" s="991">
        <v>0.23100000000000001</v>
      </c>
      <c r="I49" s="827" t="s">
        <v>2131</v>
      </c>
      <c r="J49" s="828">
        <f t="shared" si="0"/>
        <v>0</v>
      </c>
      <c r="K49" s="3" t="s">
        <v>267</v>
      </c>
      <c r="M49" s="2"/>
    </row>
    <row r="50" spans="2:13" s="4" customFormat="1" ht="13.9" customHeight="1">
      <c r="B50" s="821">
        <v>10</v>
      </c>
      <c r="C50" s="822" t="s">
        <v>356</v>
      </c>
      <c r="D50" s="695" t="s">
        <v>2139</v>
      </c>
      <c r="E50" s="789" t="s">
        <v>146</v>
      </c>
      <c r="F50" s="696"/>
      <c r="G50" s="1088" t="s">
        <v>2130</v>
      </c>
      <c r="H50" s="991">
        <v>0.14499999999999999</v>
      </c>
      <c r="I50" s="1088" t="s">
        <v>2131</v>
      </c>
      <c r="J50" s="698">
        <f t="shared" si="0"/>
        <v>0</v>
      </c>
      <c r="K50" s="3" t="s">
        <v>266</v>
      </c>
      <c r="M50" s="2"/>
    </row>
    <row r="51" spans="2:13" s="4" customFormat="1" ht="13.9" customHeight="1">
      <c r="B51" s="1091"/>
      <c r="C51" s="1086"/>
      <c r="D51" s="695" t="s">
        <v>2140</v>
      </c>
      <c r="E51" s="789" t="s">
        <v>145</v>
      </c>
      <c r="F51" s="696"/>
      <c r="G51" s="1088" t="s">
        <v>2130</v>
      </c>
      <c r="H51" s="991">
        <v>0.13900000000000001</v>
      </c>
      <c r="I51" s="827" t="s">
        <v>2131</v>
      </c>
      <c r="J51" s="828">
        <f t="shared" si="0"/>
        <v>0</v>
      </c>
      <c r="K51" s="3" t="s">
        <v>265</v>
      </c>
      <c r="M51" s="2"/>
    </row>
    <row r="52" spans="2:13" s="4" customFormat="1" ht="13.9" customHeight="1">
      <c r="B52" s="821">
        <v>11</v>
      </c>
      <c r="C52" s="822" t="s">
        <v>526</v>
      </c>
      <c r="D52" s="695" t="s">
        <v>2139</v>
      </c>
      <c r="E52" s="789" t="s">
        <v>146</v>
      </c>
      <c r="F52" s="696"/>
      <c r="G52" s="1088" t="s">
        <v>2130</v>
      </c>
      <c r="H52" s="991">
        <v>0.27800000000000002</v>
      </c>
      <c r="I52" s="1088" t="s">
        <v>2131</v>
      </c>
      <c r="J52" s="698">
        <f t="shared" si="0"/>
        <v>0</v>
      </c>
      <c r="K52" s="3" t="s">
        <v>264</v>
      </c>
      <c r="M52" s="2"/>
    </row>
    <row r="53" spans="2:13" s="4" customFormat="1" ht="13.9" customHeight="1">
      <c r="B53" s="1091"/>
      <c r="C53" s="1086"/>
      <c r="D53" s="695" t="s">
        <v>2140</v>
      </c>
      <c r="E53" s="789" t="s">
        <v>145</v>
      </c>
      <c r="F53" s="696"/>
      <c r="G53" s="1088" t="s">
        <v>2130</v>
      </c>
      <c r="H53" s="991">
        <v>0.27</v>
      </c>
      <c r="I53" s="827" t="s">
        <v>2131</v>
      </c>
      <c r="J53" s="828">
        <f t="shared" si="0"/>
        <v>0</v>
      </c>
      <c r="K53" s="3" t="s">
        <v>263</v>
      </c>
      <c r="M53" s="2"/>
    </row>
    <row r="54" spans="2:13" s="4" customFormat="1" ht="13.9" customHeight="1">
      <c r="B54" s="821">
        <v>12</v>
      </c>
      <c r="C54" s="822" t="s">
        <v>527</v>
      </c>
      <c r="D54" s="695" t="s">
        <v>2139</v>
      </c>
      <c r="E54" s="789" t="s">
        <v>146</v>
      </c>
      <c r="F54" s="696"/>
      <c r="G54" s="1088" t="s">
        <v>2130</v>
      </c>
      <c r="H54" s="991">
        <v>0.16700000000000001</v>
      </c>
      <c r="I54" s="1088" t="s">
        <v>2131</v>
      </c>
      <c r="J54" s="698">
        <f t="shared" si="0"/>
        <v>0</v>
      </c>
      <c r="K54" s="3" t="s">
        <v>262</v>
      </c>
      <c r="M54" s="2"/>
    </row>
    <row r="55" spans="2:13" s="4" customFormat="1" ht="13.9" customHeight="1">
      <c r="B55" s="1091"/>
      <c r="C55" s="1086"/>
      <c r="D55" s="695" t="s">
        <v>2140</v>
      </c>
      <c r="E55" s="789" t="s">
        <v>145</v>
      </c>
      <c r="F55" s="696"/>
      <c r="G55" s="1088" t="s">
        <v>2130</v>
      </c>
      <c r="H55" s="991">
        <v>0.16200000000000001</v>
      </c>
      <c r="I55" s="827" t="s">
        <v>2131</v>
      </c>
      <c r="J55" s="828">
        <f t="shared" si="0"/>
        <v>0</v>
      </c>
      <c r="K55" s="3" t="s">
        <v>261</v>
      </c>
      <c r="M55" s="2"/>
    </row>
    <row r="56" spans="2:13" s="4" customFormat="1" ht="13.9" customHeight="1">
      <c r="B56" s="821">
        <v>13</v>
      </c>
      <c r="C56" s="822" t="s">
        <v>649</v>
      </c>
      <c r="D56" s="695" t="s">
        <v>2139</v>
      </c>
      <c r="E56" s="789" t="s">
        <v>146</v>
      </c>
      <c r="F56" s="696"/>
      <c r="G56" s="1088" t="s">
        <v>2130</v>
      </c>
      <c r="H56" s="991">
        <v>0.316</v>
      </c>
      <c r="I56" s="1088" t="s">
        <v>2131</v>
      </c>
      <c r="J56" s="698">
        <f t="shared" si="0"/>
        <v>0</v>
      </c>
      <c r="K56" s="3" t="s">
        <v>332</v>
      </c>
      <c r="M56" s="2"/>
    </row>
    <row r="57" spans="2:13" s="4" customFormat="1" ht="13.9" customHeight="1">
      <c r="B57" s="1091"/>
      <c r="C57" s="1086"/>
      <c r="D57" s="695" t="s">
        <v>2140</v>
      </c>
      <c r="E57" s="789" t="s">
        <v>145</v>
      </c>
      <c r="F57" s="696"/>
      <c r="G57" s="1088" t="s">
        <v>2130</v>
      </c>
      <c r="H57" s="991">
        <v>0.309</v>
      </c>
      <c r="I57" s="827" t="s">
        <v>2131</v>
      </c>
      <c r="J57" s="828">
        <f t="shared" si="0"/>
        <v>0</v>
      </c>
      <c r="K57" s="3" t="s">
        <v>331</v>
      </c>
      <c r="M57" s="2"/>
    </row>
    <row r="58" spans="2:13" s="4" customFormat="1" ht="13.9" customHeight="1">
      <c r="B58" s="821">
        <v>14</v>
      </c>
      <c r="C58" s="822" t="s">
        <v>648</v>
      </c>
      <c r="D58" s="695" t="s">
        <v>2139</v>
      </c>
      <c r="E58" s="789" t="s">
        <v>146</v>
      </c>
      <c r="F58" s="696"/>
      <c r="G58" s="1088" t="s">
        <v>2130</v>
      </c>
      <c r="H58" s="991">
        <v>0.19</v>
      </c>
      <c r="I58" s="1088" t="s">
        <v>2131</v>
      </c>
      <c r="J58" s="698">
        <f t="shared" si="0"/>
        <v>0</v>
      </c>
      <c r="K58" s="3" t="s">
        <v>330</v>
      </c>
      <c r="M58" s="2"/>
    </row>
    <row r="59" spans="2:13" s="4" customFormat="1" ht="13.9" customHeight="1">
      <c r="B59" s="1091"/>
      <c r="C59" s="1086"/>
      <c r="D59" s="695" t="s">
        <v>2140</v>
      </c>
      <c r="E59" s="789" t="s">
        <v>145</v>
      </c>
      <c r="F59" s="696"/>
      <c r="G59" s="1088" t="s">
        <v>2130</v>
      </c>
      <c r="H59" s="991">
        <v>0.185</v>
      </c>
      <c r="I59" s="827" t="s">
        <v>2131</v>
      </c>
      <c r="J59" s="828">
        <f t="shared" si="0"/>
        <v>0</v>
      </c>
      <c r="K59" s="3" t="s">
        <v>329</v>
      </c>
      <c r="M59" s="2"/>
    </row>
    <row r="60" spans="2:13" s="4" customFormat="1" ht="13.9" customHeight="1">
      <c r="B60" s="821">
        <v>15</v>
      </c>
      <c r="C60" s="822" t="s">
        <v>749</v>
      </c>
      <c r="D60" s="695" t="s">
        <v>2139</v>
      </c>
      <c r="E60" s="789" t="s">
        <v>146</v>
      </c>
      <c r="F60" s="696"/>
      <c r="G60" s="1088" t="s">
        <v>2130</v>
      </c>
      <c r="H60" s="991">
        <v>0.35199999999999998</v>
      </c>
      <c r="I60" s="1088" t="s">
        <v>2131</v>
      </c>
      <c r="J60" s="698">
        <f t="shared" si="0"/>
        <v>0</v>
      </c>
      <c r="K60" s="3" t="s">
        <v>328</v>
      </c>
      <c r="M60" s="2"/>
    </row>
    <row r="61" spans="2:13" s="4" customFormat="1" ht="13.9" customHeight="1">
      <c r="B61" s="1091"/>
      <c r="C61" s="1086"/>
      <c r="D61" s="695" t="s">
        <v>2140</v>
      </c>
      <c r="E61" s="789" t="s">
        <v>145</v>
      </c>
      <c r="F61" s="696"/>
      <c r="G61" s="1088" t="s">
        <v>2130</v>
      </c>
      <c r="H61" s="991">
        <v>0.34699999999999998</v>
      </c>
      <c r="I61" s="827" t="s">
        <v>2131</v>
      </c>
      <c r="J61" s="828">
        <f t="shared" si="0"/>
        <v>0</v>
      </c>
      <c r="K61" s="3" t="s">
        <v>327</v>
      </c>
      <c r="M61" s="2"/>
    </row>
    <row r="62" spans="2:13" s="4" customFormat="1" ht="13.9" customHeight="1">
      <c r="B62" s="821">
        <v>16</v>
      </c>
      <c r="C62" s="822" t="s">
        <v>750</v>
      </c>
      <c r="D62" s="695" t="s">
        <v>2139</v>
      </c>
      <c r="E62" s="789" t="s">
        <v>146</v>
      </c>
      <c r="F62" s="696"/>
      <c r="G62" s="1088" t="s">
        <v>2130</v>
      </c>
      <c r="H62" s="991">
        <v>0.21099999999999999</v>
      </c>
      <c r="I62" s="1088" t="s">
        <v>2131</v>
      </c>
      <c r="J62" s="698">
        <f t="shared" si="0"/>
        <v>0</v>
      </c>
      <c r="K62" s="3" t="s">
        <v>326</v>
      </c>
      <c r="M62" s="2"/>
    </row>
    <row r="63" spans="2:13" s="4" customFormat="1" ht="13.9" customHeight="1">
      <c r="B63" s="1091"/>
      <c r="C63" s="1086"/>
      <c r="D63" s="695" t="s">
        <v>2140</v>
      </c>
      <c r="E63" s="789" t="s">
        <v>145</v>
      </c>
      <c r="F63" s="696"/>
      <c r="G63" s="1088" t="s">
        <v>2130</v>
      </c>
      <c r="H63" s="991">
        <v>0.20799999999999999</v>
      </c>
      <c r="I63" s="827" t="s">
        <v>2131</v>
      </c>
      <c r="J63" s="828">
        <f t="shared" si="0"/>
        <v>0</v>
      </c>
      <c r="K63" s="3" t="s">
        <v>325</v>
      </c>
      <c r="M63" s="2"/>
    </row>
    <row r="64" spans="2:13" s="4" customFormat="1" ht="13.9" customHeight="1">
      <c r="B64" s="821">
        <v>17</v>
      </c>
      <c r="C64" s="822" t="s">
        <v>797</v>
      </c>
      <c r="D64" s="695" t="s">
        <v>2139</v>
      </c>
      <c r="E64" s="789" t="s">
        <v>146</v>
      </c>
      <c r="F64" s="696"/>
      <c r="G64" s="1088" t="s">
        <v>2130</v>
      </c>
      <c r="H64" s="991">
        <v>0.38800000000000001</v>
      </c>
      <c r="I64" s="1088" t="s">
        <v>2131</v>
      </c>
      <c r="J64" s="698">
        <f t="shared" si="0"/>
        <v>0</v>
      </c>
      <c r="K64" s="3" t="s">
        <v>324</v>
      </c>
      <c r="M64" s="2"/>
    </row>
    <row r="65" spans="2:13" s="4" customFormat="1" ht="13.9" customHeight="1">
      <c r="B65" s="1091"/>
      <c r="C65" s="1086"/>
      <c r="D65" s="695" t="s">
        <v>2140</v>
      </c>
      <c r="E65" s="789" t="s">
        <v>145</v>
      </c>
      <c r="F65" s="696"/>
      <c r="G65" s="1088" t="s">
        <v>2130</v>
      </c>
      <c r="H65" s="991">
        <v>0.38400000000000001</v>
      </c>
      <c r="I65" s="827" t="s">
        <v>2131</v>
      </c>
      <c r="J65" s="828">
        <f t="shared" si="0"/>
        <v>0</v>
      </c>
      <c r="K65" s="3" t="s">
        <v>323</v>
      </c>
      <c r="M65" s="2"/>
    </row>
    <row r="66" spans="2:13" s="4" customFormat="1" ht="13.9" customHeight="1">
      <c r="B66" s="821">
        <v>18</v>
      </c>
      <c r="C66" s="822" t="s">
        <v>796</v>
      </c>
      <c r="D66" s="695" t="s">
        <v>2139</v>
      </c>
      <c r="E66" s="789" t="s">
        <v>146</v>
      </c>
      <c r="F66" s="696"/>
      <c r="G66" s="1088" t="s">
        <v>2130</v>
      </c>
      <c r="H66" s="991">
        <v>0.23300000000000001</v>
      </c>
      <c r="I66" s="1088" t="s">
        <v>2131</v>
      </c>
      <c r="J66" s="698">
        <f t="shared" si="0"/>
        <v>0</v>
      </c>
      <c r="K66" s="3" t="s">
        <v>322</v>
      </c>
      <c r="M66" s="2"/>
    </row>
    <row r="67" spans="2:13" s="4" customFormat="1" ht="13.9" customHeight="1">
      <c r="B67" s="1091"/>
      <c r="C67" s="1086"/>
      <c r="D67" s="695" t="s">
        <v>2140</v>
      </c>
      <c r="E67" s="789" t="s">
        <v>145</v>
      </c>
      <c r="F67" s="696"/>
      <c r="G67" s="1088" t="s">
        <v>2130</v>
      </c>
      <c r="H67" s="991">
        <v>0.23100000000000001</v>
      </c>
      <c r="I67" s="827" t="s">
        <v>2131</v>
      </c>
      <c r="J67" s="828">
        <f t="shared" si="0"/>
        <v>0</v>
      </c>
      <c r="K67" s="3" t="s">
        <v>321</v>
      </c>
      <c r="M67" s="2"/>
    </row>
    <row r="68" spans="2:13" s="4" customFormat="1" ht="13.9" customHeight="1">
      <c r="B68" s="821">
        <v>19</v>
      </c>
      <c r="C68" s="822" t="s">
        <v>940</v>
      </c>
      <c r="D68" s="695" t="s">
        <v>2139</v>
      </c>
      <c r="E68" s="789" t="s">
        <v>146</v>
      </c>
      <c r="F68" s="696"/>
      <c r="G68" s="1088" t="s">
        <v>2130</v>
      </c>
      <c r="H68" s="991">
        <v>0.42599999999999999</v>
      </c>
      <c r="I68" s="1088" t="s">
        <v>2131</v>
      </c>
      <c r="J68" s="698">
        <f t="shared" si="0"/>
        <v>0</v>
      </c>
      <c r="K68" s="3" t="s">
        <v>320</v>
      </c>
      <c r="M68" s="2"/>
    </row>
    <row r="69" spans="2:13" s="4" customFormat="1" ht="13.9" customHeight="1">
      <c r="B69" s="1091"/>
      <c r="C69" s="1086"/>
      <c r="D69" s="695" t="s">
        <v>2140</v>
      </c>
      <c r="E69" s="789" t="s">
        <v>145</v>
      </c>
      <c r="F69" s="696"/>
      <c r="G69" s="1088" t="s">
        <v>2130</v>
      </c>
      <c r="H69" s="991">
        <v>0.42299999999999999</v>
      </c>
      <c r="I69" s="827" t="s">
        <v>2131</v>
      </c>
      <c r="J69" s="828">
        <f t="shared" si="0"/>
        <v>0</v>
      </c>
      <c r="K69" s="3" t="s">
        <v>319</v>
      </c>
      <c r="M69" s="2"/>
    </row>
    <row r="70" spans="2:13" s="4" customFormat="1" ht="13.9" customHeight="1">
      <c r="B70" s="821">
        <v>20</v>
      </c>
      <c r="C70" s="822" t="s">
        <v>941</v>
      </c>
      <c r="D70" s="695" t="s">
        <v>2139</v>
      </c>
      <c r="E70" s="789" t="s">
        <v>146</v>
      </c>
      <c r="F70" s="696"/>
      <c r="G70" s="1088" t="s">
        <v>2130</v>
      </c>
      <c r="H70" s="991">
        <v>0.255</v>
      </c>
      <c r="I70" s="1088" t="s">
        <v>2131</v>
      </c>
      <c r="J70" s="698">
        <f t="shared" si="0"/>
        <v>0</v>
      </c>
      <c r="K70" s="3" t="s">
        <v>1089</v>
      </c>
      <c r="M70" s="2"/>
    </row>
    <row r="71" spans="2:13" s="4" customFormat="1" ht="13.9" customHeight="1">
      <c r="B71" s="1091"/>
      <c r="C71" s="1086"/>
      <c r="D71" s="695" t="s">
        <v>2140</v>
      </c>
      <c r="E71" s="789" t="s">
        <v>145</v>
      </c>
      <c r="F71" s="696"/>
      <c r="G71" s="1088" t="s">
        <v>2130</v>
      </c>
      <c r="H71" s="991">
        <v>0.254</v>
      </c>
      <c r="I71" s="827" t="s">
        <v>2131</v>
      </c>
      <c r="J71" s="828">
        <f t="shared" si="0"/>
        <v>0</v>
      </c>
      <c r="K71" s="3" t="s">
        <v>317</v>
      </c>
      <c r="M71" s="2"/>
    </row>
    <row r="72" spans="2:13" s="4" customFormat="1" ht="13.9" customHeight="1">
      <c r="B72" s="821">
        <v>21</v>
      </c>
      <c r="C72" s="822" t="s">
        <v>965</v>
      </c>
      <c r="D72" s="695" t="s">
        <v>2139</v>
      </c>
      <c r="E72" s="789" t="s">
        <v>146</v>
      </c>
      <c r="F72" s="696"/>
      <c r="G72" s="1088" t="s">
        <v>2130</v>
      </c>
      <c r="H72" s="991">
        <v>0.46500000000000002</v>
      </c>
      <c r="I72" s="1088" t="s">
        <v>2131</v>
      </c>
      <c r="J72" s="698">
        <f t="shared" si="0"/>
        <v>0</v>
      </c>
      <c r="K72" s="3" t="s">
        <v>316</v>
      </c>
      <c r="M72" s="2"/>
    </row>
    <row r="73" spans="2:13" s="4" customFormat="1" ht="13.9" customHeight="1">
      <c r="B73" s="1091"/>
      <c r="C73" s="1086"/>
      <c r="D73" s="695" t="s">
        <v>2140</v>
      </c>
      <c r="E73" s="789" t="s">
        <v>145</v>
      </c>
      <c r="F73" s="696"/>
      <c r="G73" s="1088" t="s">
        <v>2130</v>
      </c>
      <c r="H73" s="991">
        <v>0.46300000000000002</v>
      </c>
      <c r="I73" s="827" t="s">
        <v>2131</v>
      </c>
      <c r="J73" s="828">
        <f t="shared" si="0"/>
        <v>0</v>
      </c>
      <c r="K73" s="3" t="s">
        <v>315</v>
      </c>
      <c r="M73" s="2"/>
    </row>
    <row r="74" spans="2:13" s="4" customFormat="1" ht="13.9" customHeight="1">
      <c r="B74" s="821">
        <v>22</v>
      </c>
      <c r="C74" s="822" t="s">
        <v>966</v>
      </c>
      <c r="D74" s="695" t="s">
        <v>2139</v>
      </c>
      <c r="E74" s="789" t="s">
        <v>146</v>
      </c>
      <c r="F74" s="696"/>
      <c r="G74" s="1088" t="s">
        <v>2130</v>
      </c>
      <c r="H74" s="991">
        <v>0.27900000000000003</v>
      </c>
      <c r="I74" s="1088" t="s">
        <v>2131</v>
      </c>
      <c r="J74" s="698">
        <f t="shared" si="0"/>
        <v>0</v>
      </c>
      <c r="K74" s="3" t="s">
        <v>314</v>
      </c>
      <c r="M74" s="2"/>
    </row>
    <row r="75" spans="2:13" s="4" customFormat="1" ht="13.9" customHeight="1">
      <c r="B75" s="1091"/>
      <c r="C75" s="1086"/>
      <c r="D75" s="695" t="s">
        <v>2140</v>
      </c>
      <c r="E75" s="789" t="s">
        <v>145</v>
      </c>
      <c r="F75" s="696"/>
      <c r="G75" s="1088" t="s">
        <v>2130</v>
      </c>
      <c r="H75" s="991">
        <v>0.27800000000000002</v>
      </c>
      <c r="I75" s="827" t="s">
        <v>2131</v>
      </c>
      <c r="J75" s="828">
        <f t="shared" si="0"/>
        <v>0</v>
      </c>
      <c r="K75" s="3" t="s">
        <v>1067</v>
      </c>
      <c r="M75" s="2"/>
    </row>
    <row r="76" spans="2:13" s="4" customFormat="1" ht="13.9" customHeight="1">
      <c r="B76" s="821">
        <v>23</v>
      </c>
      <c r="C76" s="822" t="s">
        <v>1088</v>
      </c>
      <c r="D76" s="695" t="s">
        <v>2139</v>
      </c>
      <c r="E76" s="789" t="s">
        <v>146</v>
      </c>
      <c r="F76" s="696"/>
      <c r="G76" s="1088" t="s">
        <v>2130</v>
      </c>
      <c r="H76" s="991">
        <v>0.46100000000000002</v>
      </c>
      <c r="I76" s="1088" t="s">
        <v>2131</v>
      </c>
      <c r="J76" s="698">
        <f t="shared" si="0"/>
        <v>0</v>
      </c>
      <c r="K76" s="3" t="s">
        <v>1055</v>
      </c>
      <c r="M76" s="2"/>
    </row>
    <row r="77" spans="2:13" s="4" customFormat="1" ht="13.9" customHeight="1">
      <c r="B77" s="1091"/>
      <c r="C77" s="1086"/>
      <c r="D77" s="695" t="s">
        <v>2140</v>
      </c>
      <c r="E77" s="789" t="s">
        <v>145</v>
      </c>
      <c r="F77" s="696"/>
      <c r="G77" s="1088" t="s">
        <v>2130</v>
      </c>
      <c r="H77" s="991">
        <v>0.46</v>
      </c>
      <c r="I77" s="827" t="s">
        <v>2131</v>
      </c>
      <c r="J77" s="828">
        <f t="shared" si="0"/>
        <v>0</v>
      </c>
      <c r="K77" s="3" t="s">
        <v>1057</v>
      </c>
      <c r="M77" s="2"/>
    </row>
    <row r="78" spans="2:13" s="4" customFormat="1" ht="13.9" customHeight="1">
      <c r="B78" s="821">
        <v>24</v>
      </c>
      <c r="C78" s="822" t="s">
        <v>1087</v>
      </c>
      <c r="D78" s="695" t="s">
        <v>2139</v>
      </c>
      <c r="E78" s="789" t="s">
        <v>146</v>
      </c>
      <c r="F78" s="696"/>
      <c r="G78" s="1088" t="s">
        <v>2130</v>
      </c>
      <c r="H78" s="991">
        <v>0.27700000000000002</v>
      </c>
      <c r="I78" s="1088" t="s">
        <v>2131</v>
      </c>
      <c r="J78" s="698">
        <f t="shared" si="0"/>
        <v>0</v>
      </c>
      <c r="K78" s="3" t="s">
        <v>1068</v>
      </c>
      <c r="M78" s="2"/>
    </row>
    <row r="79" spans="2:13" s="4" customFormat="1" ht="13.9" customHeight="1">
      <c r="B79" s="1091"/>
      <c r="C79" s="1086"/>
      <c r="D79" s="695" t="s">
        <v>2140</v>
      </c>
      <c r="E79" s="789" t="s">
        <v>145</v>
      </c>
      <c r="F79" s="696"/>
      <c r="G79" s="1088" t="s">
        <v>2130</v>
      </c>
      <c r="H79" s="991">
        <v>0.27600000000000002</v>
      </c>
      <c r="I79" s="827" t="s">
        <v>2131</v>
      </c>
      <c r="J79" s="828">
        <f t="shared" si="0"/>
        <v>0</v>
      </c>
      <c r="K79" s="3" t="s">
        <v>313</v>
      </c>
      <c r="M79" s="2"/>
    </row>
    <row r="80" spans="2:13" s="4" customFormat="1" ht="13.9" customHeight="1">
      <c r="B80" s="821">
        <v>25</v>
      </c>
      <c r="C80" s="822" t="s">
        <v>1400</v>
      </c>
      <c r="D80" s="695" t="s">
        <v>2139</v>
      </c>
      <c r="E80" s="789" t="s">
        <v>146</v>
      </c>
      <c r="F80" s="696"/>
      <c r="G80" s="1088" t="s">
        <v>2130</v>
      </c>
      <c r="H80" s="991">
        <v>0.5</v>
      </c>
      <c r="I80" s="1088" t="s">
        <v>2131</v>
      </c>
      <c r="J80" s="698">
        <f t="shared" si="0"/>
        <v>0</v>
      </c>
      <c r="K80" s="3" t="s">
        <v>1042</v>
      </c>
      <c r="M80" s="2"/>
    </row>
    <row r="81" spans="1:13" s="4" customFormat="1" ht="13.9" customHeight="1">
      <c r="B81" s="1091"/>
      <c r="C81" s="1086"/>
      <c r="D81" s="695" t="s">
        <v>2140</v>
      </c>
      <c r="E81" s="789" t="s">
        <v>145</v>
      </c>
      <c r="F81" s="696"/>
      <c r="G81" s="1088" t="s">
        <v>2130</v>
      </c>
      <c r="H81" s="991">
        <v>0.5</v>
      </c>
      <c r="I81" s="827" t="s">
        <v>2131</v>
      </c>
      <c r="J81" s="828">
        <f t="shared" si="0"/>
        <v>0</v>
      </c>
      <c r="K81" s="3" t="s">
        <v>1041</v>
      </c>
      <c r="M81" s="2"/>
    </row>
    <row r="82" spans="1:13" s="4" customFormat="1" ht="13.9" customHeight="1">
      <c r="B82" s="821">
        <v>26</v>
      </c>
      <c r="C82" s="822" t="s">
        <v>1401</v>
      </c>
      <c r="D82" s="695" t="s">
        <v>2139</v>
      </c>
      <c r="E82" s="789" t="s">
        <v>146</v>
      </c>
      <c r="F82" s="696"/>
      <c r="G82" s="1088" t="s">
        <v>2130</v>
      </c>
      <c r="H82" s="991">
        <v>0.3</v>
      </c>
      <c r="I82" s="1088" t="s">
        <v>2131</v>
      </c>
      <c r="J82" s="698">
        <f t="shared" si="0"/>
        <v>0</v>
      </c>
      <c r="K82" s="3" t="s">
        <v>1040</v>
      </c>
      <c r="M82" s="2"/>
    </row>
    <row r="83" spans="1:13" s="4" customFormat="1" ht="13.9" customHeight="1">
      <c r="B83" s="1091"/>
      <c r="C83" s="1086"/>
      <c r="D83" s="695" t="s">
        <v>2140</v>
      </c>
      <c r="E83" s="789" t="s">
        <v>145</v>
      </c>
      <c r="F83" s="696"/>
      <c r="G83" s="1088" t="s">
        <v>2130</v>
      </c>
      <c r="H83" s="991">
        <v>0.3</v>
      </c>
      <c r="I83" s="827" t="s">
        <v>2131</v>
      </c>
      <c r="J83" s="828">
        <f t="shared" si="0"/>
        <v>0</v>
      </c>
      <c r="K83" s="3" t="s">
        <v>1039</v>
      </c>
      <c r="M83" s="2"/>
    </row>
    <row r="84" spans="1:13" s="4" customFormat="1" ht="13.9" customHeight="1">
      <c r="B84" s="821">
        <v>27</v>
      </c>
      <c r="C84" s="822" t="s">
        <v>2053</v>
      </c>
      <c r="D84" s="695" t="s">
        <v>2139</v>
      </c>
      <c r="E84" s="789" t="s">
        <v>146</v>
      </c>
      <c r="F84" s="696"/>
      <c r="G84" s="1088" t="s">
        <v>2130</v>
      </c>
      <c r="H84" s="1097">
        <v>0.5</v>
      </c>
      <c r="I84" s="1088" t="s">
        <v>2131</v>
      </c>
      <c r="J84" s="698">
        <f t="shared" si="0"/>
        <v>0</v>
      </c>
      <c r="K84" s="3" t="s">
        <v>1038</v>
      </c>
      <c r="M84" s="2"/>
    </row>
    <row r="85" spans="1:13" s="4" customFormat="1" ht="13.9" customHeight="1">
      <c r="B85" s="1091"/>
      <c r="C85" s="1086"/>
      <c r="D85" s="695" t="s">
        <v>2140</v>
      </c>
      <c r="E85" s="789" t="s">
        <v>145</v>
      </c>
      <c r="F85" s="696"/>
      <c r="G85" s="1088" t="s">
        <v>2130</v>
      </c>
      <c r="H85" s="991">
        <v>0.5</v>
      </c>
      <c r="I85" s="827" t="s">
        <v>2131</v>
      </c>
      <c r="J85" s="828">
        <f t="shared" si="0"/>
        <v>0</v>
      </c>
      <c r="K85" s="3" t="s">
        <v>311</v>
      </c>
      <c r="M85" s="2"/>
    </row>
    <row r="86" spans="1:13" s="4" customFormat="1" ht="13.9" customHeight="1">
      <c r="B86" s="821">
        <v>28</v>
      </c>
      <c r="C86" s="822" t="s">
        <v>2054</v>
      </c>
      <c r="D86" s="695" t="s">
        <v>2139</v>
      </c>
      <c r="E86" s="789" t="s">
        <v>146</v>
      </c>
      <c r="F86" s="696"/>
      <c r="G86" s="1088" t="s">
        <v>2130</v>
      </c>
      <c r="H86" s="991">
        <v>0.3</v>
      </c>
      <c r="I86" s="1088" t="s">
        <v>2131</v>
      </c>
      <c r="J86" s="698">
        <f t="shared" si="0"/>
        <v>0</v>
      </c>
      <c r="K86" s="3" t="s">
        <v>310</v>
      </c>
      <c r="M86" s="2"/>
    </row>
    <row r="87" spans="1:13" s="4" customFormat="1" ht="13.9" customHeight="1">
      <c r="B87" s="1091"/>
      <c r="C87" s="1086"/>
      <c r="D87" s="695" t="s">
        <v>2140</v>
      </c>
      <c r="E87" s="789" t="s">
        <v>145</v>
      </c>
      <c r="F87" s="696"/>
      <c r="G87" s="1088" t="s">
        <v>2130</v>
      </c>
      <c r="H87" s="991">
        <v>0.3</v>
      </c>
      <c r="I87" s="827" t="s">
        <v>2131</v>
      </c>
      <c r="J87" s="828">
        <f t="shared" si="0"/>
        <v>0</v>
      </c>
      <c r="K87" s="3" t="s">
        <v>309</v>
      </c>
      <c r="M87" s="2"/>
    </row>
    <row r="88" spans="1:13" s="4" customFormat="1" ht="13.9" customHeight="1">
      <c r="B88" s="881">
        <v>29</v>
      </c>
      <c r="C88" s="880" t="s">
        <v>2141</v>
      </c>
      <c r="D88" s="703" t="s">
        <v>2139</v>
      </c>
      <c r="E88" s="1083" t="s">
        <v>146</v>
      </c>
      <c r="F88" s="705"/>
      <c r="G88" s="706" t="s">
        <v>2130</v>
      </c>
      <c r="H88" s="1082">
        <v>0.5</v>
      </c>
      <c r="I88" s="706" t="s">
        <v>2131</v>
      </c>
      <c r="J88" s="707">
        <f>ROUND(F88*H88,0)</f>
        <v>0</v>
      </c>
      <c r="K88" s="257" t="s">
        <v>2142</v>
      </c>
      <c r="M88" s="2"/>
    </row>
    <row r="89" spans="1:13" s="4" customFormat="1" ht="13.9" customHeight="1">
      <c r="B89" s="965"/>
      <c r="C89" s="1095"/>
      <c r="D89" s="703" t="s">
        <v>2140</v>
      </c>
      <c r="E89" s="1083" t="s">
        <v>145</v>
      </c>
      <c r="F89" s="705"/>
      <c r="G89" s="706" t="s">
        <v>2130</v>
      </c>
      <c r="H89" s="1080">
        <v>0.5</v>
      </c>
      <c r="I89" s="896" t="s">
        <v>2131</v>
      </c>
      <c r="J89" s="952">
        <f t="shared" si="0"/>
        <v>0</v>
      </c>
      <c r="K89" s="257" t="s">
        <v>2143</v>
      </c>
      <c r="M89" s="2"/>
    </row>
    <row r="90" spans="1:13" s="4" customFormat="1" ht="13.9" customHeight="1">
      <c r="B90" s="881">
        <v>30</v>
      </c>
      <c r="C90" s="880" t="s">
        <v>2144</v>
      </c>
      <c r="D90" s="703" t="s">
        <v>2139</v>
      </c>
      <c r="E90" s="1083" t="s">
        <v>146</v>
      </c>
      <c r="F90" s="705"/>
      <c r="G90" s="706" t="s">
        <v>2130</v>
      </c>
      <c r="H90" s="1080">
        <v>0.3</v>
      </c>
      <c r="I90" s="706" t="s">
        <v>2131</v>
      </c>
      <c r="J90" s="707">
        <f t="shared" si="0"/>
        <v>0</v>
      </c>
      <c r="K90" s="257" t="s">
        <v>2145</v>
      </c>
      <c r="M90" s="2"/>
    </row>
    <row r="91" spans="1:13" s="4" customFormat="1" ht="13.9" customHeight="1" thickBot="1">
      <c r="B91" s="965"/>
      <c r="C91" s="1095"/>
      <c r="D91" s="703" t="s">
        <v>2140</v>
      </c>
      <c r="E91" s="1083" t="s">
        <v>145</v>
      </c>
      <c r="F91" s="705"/>
      <c r="G91" s="706" t="s">
        <v>2130</v>
      </c>
      <c r="H91" s="1081">
        <v>0.3</v>
      </c>
      <c r="I91" s="896" t="s">
        <v>2131</v>
      </c>
      <c r="J91" s="952">
        <f t="shared" si="0"/>
        <v>0</v>
      </c>
      <c r="K91" s="257" t="s">
        <v>2146</v>
      </c>
      <c r="M91" s="2"/>
    </row>
    <row r="92" spans="1:13" s="4" customFormat="1" ht="15" customHeight="1">
      <c r="B92" s="106"/>
      <c r="C92" s="107"/>
      <c r="D92" s="106"/>
      <c r="E92" s="106"/>
      <c r="F92" s="93"/>
      <c r="G92" s="1092"/>
      <c r="H92" s="1332" t="s">
        <v>2147</v>
      </c>
      <c r="I92" s="1333"/>
      <c r="J92" s="90"/>
      <c r="K92" s="3"/>
    </row>
    <row r="93" spans="1:13" s="4" customFormat="1" ht="15" customHeight="1" thickBot="1">
      <c r="B93" s="3"/>
      <c r="C93" s="3"/>
      <c r="D93" s="3"/>
      <c r="E93" s="3"/>
      <c r="F93" s="92"/>
      <c r="G93" s="3"/>
      <c r="H93" s="1361" t="s">
        <v>121</v>
      </c>
      <c r="I93" s="1362"/>
      <c r="J93" s="89">
        <f>SUM(J34:J91)</f>
        <v>0</v>
      </c>
      <c r="K93" s="3" t="s">
        <v>2121</v>
      </c>
      <c r="L93" s="4" t="s">
        <v>2122</v>
      </c>
    </row>
    <row r="94" spans="1:13" s="4" customFormat="1" ht="6.75" customHeight="1">
      <c r="F94" s="105"/>
      <c r="J94" s="105"/>
    </row>
    <row r="95" spans="1:13" ht="14.25">
      <c r="A95" s="99" t="s">
        <v>2123</v>
      </c>
      <c r="B95" s="4" t="s">
        <v>355</v>
      </c>
    </row>
    <row r="96" spans="1:13" ht="5.25" customHeight="1">
      <c r="A96" s="104"/>
    </row>
    <row r="97" spans="1:12" s="4" customFormat="1" ht="18.75" customHeight="1">
      <c r="A97" s="99"/>
      <c r="B97" s="1355" t="s">
        <v>2124</v>
      </c>
      <c r="C97" s="1355"/>
      <c r="D97" s="1355"/>
      <c r="E97" s="1355"/>
      <c r="F97" s="98"/>
      <c r="G97" s="96"/>
      <c r="H97" s="97"/>
      <c r="I97" s="96"/>
      <c r="J97" s="93"/>
      <c r="K97" s="3"/>
    </row>
    <row r="98" spans="1:12" s="4" customFormat="1" ht="18.75" customHeight="1" thickBot="1">
      <c r="A98" s="99"/>
      <c r="B98" s="1355"/>
      <c r="C98" s="1355"/>
      <c r="D98" s="1355"/>
      <c r="E98" s="1355"/>
      <c r="F98" s="98"/>
      <c r="G98" s="96"/>
      <c r="H98" s="4" t="s">
        <v>166</v>
      </c>
      <c r="I98" s="96"/>
      <c r="J98" s="93"/>
      <c r="K98" s="3"/>
    </row>
    <row r="99" spans="1:12" s="4" customFormat="1" ht="18.75" customHeight="1" thickBot="1">
      <c r="A99" s="99"/>
      <c r="B99" s="1355"/>
      <c r="C99" s="1355"/>
      <c r="D99" s="1355"/>
      <c r="E99" s="1355"/>
      <c r="F99" s="691"/>
      <c r="G99" s="1093" t="s">
        <v>2122</v>
      </c>
      <c r="H99" s="651">
        <v>1</v>
      </c>
      <c r="I99" s="1093" t="s">
        <v>2125</v>
      </c>
      <c r="J99" s="100">
        <f>ROUND(F99*H99,0)</f>
        <v>0</v>
      </c>
      <c r="K99" s="3" t="s">
        <v>2126</v>
      </c>
      <c r="L99" s="4" t="s">
        <v>2122</v>
      </c>
    </row>
    <row r="100" spans="1:12" s="4" customFormat="1" ht="11.25" customHeight="1">
      <c r="A100" s="99"/>
      <c r="B100" s="1084"/>
      <c r="C100" s="1084"/>
      <c r="D100" s="1084"/>
      <c r="E100" s="1084"/>
      <c r="F100" s="98"/>
      <c r="G100" s="96"/>
      <c r="H100" s="97"/>
      <c r="I100" s="96"/>
      <c r="J100" s="95" t="s">
        <v>186</v>
      </c>
      <c r="K100" s="3"/>
    </row>
    <row r="101" spans="1:12" s="4" customFormat="1" ht="6" customHeight="1">
      <c r="B101" s="3"/>
      <c r="C101" s="3"/>
      <c r="D101" s="3"/>
      <c r="E101" s="3"/>
      <c r="F101" s="92"/>
      <c r="G101" s="91"/>
      <c r="H101" s="1092"/>
      <c r="I101" s="1092"/>
      <c r="J101" s="93"/>
      <c r="K101" s="3"/>
    </row>
    <row r="102" spans="1:12" s="4" customFormat="1" ht="6.75" customHeight="1" thickBot="1">
      <c r="B102" s="3"/>
      <c r="C102" s="3"/>
      <c r="D102" s="3"/>
      <c r="E102" s="3"/>
      <c r="F102" s="92"/>
      <c r="G102" s="91"/>
      <c r="H102" s="1092"/>
      <c r="I102" s="1092"/>
      <c r="J102" s="93"/>
      <c r="K102" s="3"/>
    </row>
    <row r="103" spans="1:12" s="4" customFormat="1" ht="18.75" customHeight="1">
      <c r="B103" s="3"/>
      <c r="C103" s="3"/>
      <c r="D103" s="3"/>
      <c r="E103" s="3"/>
      <c r="F103" s="92"/>
      <c r="G103" s="91"/>
      <c r="H103" s="1332" t="s">
        <v>2127</v>
      </c>
      <c r="I103" s="1333"/>
      <c r="J103" s="90"/>
      <c r="K103" s="3"/>
    </row>
    <row r="104" spans="1:12" ht="18.75" customHeight="1" thickBot="1">
      <c r="H104" s="1363" t="s">
        <v>354</v>
      </c>
      <c r="I104" s="1364"/>
      <c r="J104" s="89">
        <f>SUMIF(L7:L99,"*",J7:J99)</f>
        <v>0</v>
      </c>
      <c r="K104" s="3" t="s">
        <v>2128</v>
      </c>
    </row>
  </sheetData>
  <mergeCells count="17">
    <mergeCell ref="D35:E35"/>
    <mergeCell ref="A1:B1"/>
    <mergeCell ref="C1:E1"/>
    <mergeCell ref="I1:K1"/>
    <mergeCell ref="B5:E7"/>
    <mergeCell ref="B10:E12"/>
    <mergeCell ref="B15:E17"/>
    <mergeCell ref="B20:E22"/>
    <mergeCell ref="B25:E27"/>
    <mergeCell ref="B32:C32"/>
    <mergeCell ref="D32:E32"/>
    <mergeCell ref="D34:E34"/>
    <mergeCell ref="H92:I92"/>
    <mergeCell ref="H93:I93"/>
    <mergeCell ref="B97:E99"/>
    <mergeCell ref="H103:I103"/>
    <mergeCell ref="H104:I104"/>
  </mergeCells>
  <phoneticPr fontId="2"/>
  <pageMargins left="0.78700000000000003" right="0.78700000000000003" top="0.98399999999999999" bottom="0.98399999999999999" header="0.51200000000000001" footer="0.51200000000000001"/>
  <pageSetup paperSize="9" scale="84" orientation="portrait" r:id="rId1"/>
  <headerFooter alignWithMargins="0"/>
  <rowBreaks count="2" manualBreakCount="2">
    <brk id="29" max="16383" man="1"/>
    <brk id="93"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Q106"/>
  <sheetViews>
    <sheetView view="pageBreakPreview" zoomScaleNormal="100" zoomScaleSheetLayoutView="100" workbookViewId="0">
      <selection sqref="A1:B1"/>
    </sheetView>
  </sheetViews>
  <sheetFormatPr defaultColWidth="9" defaultRowHeight="18.75" customHeight="1"/>
  <cols>
    <col min="1" max="1" width="3.75" style="4" customWidth="1"/>
    <col min="2" max="2" width="5" style="4" customWidth="1"/>
    <col min="3" max="3" width="7.5" style="4" bestFit="1" customWidth="1"/>
    <col min="4" max="4" width="3" style="4" bestFit="1" customWidth="1"/>
    <col min="5" max="5" width="12" style="4" customWidth="1"/>
    <col min="6" max="6" width="3" style="4" bestFit="1" customWidth="1"/>
    <col min="7" max="7" width="11.875" style="4" customWidth="1"/>
    <col min="8" max="8" width="2.25" style="4" bestFit="1" customWidth="1"/>
    <col min="9" max="9" width="11.875" style="5" customWidth="1"/>
    <col min="10" max="10" width="2.25" style="4" bestFit="1" customWidth="1"/>
    <col min="11" max="11" width="11.875" style="4" customWidth="1"/>
    <col min="12" max="12" width="3.125" style="4" customWidth="1"/>
    <col min="13" max="13" width="4.25" style="4" customWidth="1"/>
    <col min="14" max="16384" width="9" style="4"/>
  </cols>
  <sheetData>
    <row r="1" spans="1:17" ht="18.75" customHeight="1">
      <c r="A1" s="1530" t="s">
        <v>161</v>
      </c>
      <c r="B1" s="1531"/>
      <c r="C1" s="1530" t="s">
        <v>6</v>
      </c>
      <c r="D1" s="1532"/>
      <c r="E1" s="1531"/>
      <c r="F1" s="225"/>
      <c r="I1" s="599" t="s">
        <v>93</v>
      </c>
      <c r="J1" s="1533">
        <f>総括表!H4</f>
        <v>0</v>
      </c>
      <c r="K1" s="1533"/>
      <c r="L1" s="1533"/>
    </row>
    <row r="2" spans="1:17" ht="18.75" customHeight="1">
      <c r="K2" s="600"/>
    </row>
    <row r="3" spans="1:17" ht="18.75" customHeight="1">
      <c r="A3" s="99" t="s">
        <v>52</v>
      </c>
      <c r="B3" s="4" t="s">
        <v>374</v>
      </c>
    </row>
    <row r="4" spans="1:17" ht="11.25" customHeight="1">
      <c r="A4" s="99"/>
    </row>
    <row r="5" spans="1:17" ht="18.75" customHeight="1">
      <c r="A5" s="99"/>
      <c r="B5" s="4" t="s">
        <v>373</v>
      </c>
    </row>
    <row r="6" spans="1:17" ht="11.25" customHeight="1">
      <c r="A6" s="99"/>
    </row>
    <row r="7" spans="1:17" ht="15" customHeight="1">
      <c r="A7" s="99"/>
      <c r="B7" s="1355" t="s">
        <v>2671</v>
      </c>
      <c r="C7" s="1355"/>
      <c r="D7" s="1355"/>
      <c r="E7" s="1355"/>
      <c r="F7" s="490"/>
    </row>
    <row r="8" spans="1:17" ht="15" customHeight="1" thickBot="1">
      <c r="A8" s="99"/>
      <c r="B8" s="1355"/>
      <c r="C8" s="1355"/>
      <c r="D8" s="1355"/>
      <c r="E8" s="1355"/>
      <c r="F8" s="490"/>
      <c r="G8" s="405" t="s">
        <v>370</v>
      </c>
      <c r="I8" s="5" t="s">
        <v>166</v>
      </c>
    </row>
    <row r="9" spans="1:17" ht="18.75" customHeight="1" thickBot="1">
      <c r="A9" s="99"/>
      <c r="B9" s="1528" t="s">
        <v>2670</v>
      </c>
      <c r="C9" s="1529"/>
      <c r="D9" s="398"/>
      <c r="E9" s="999"/>
      <c r="F9" s="502" t="s">
        <v>120</v>
      </c>
      <c r="G9" s="601">
        <f>K12</f>
        <v>0</v>
      </c>
      <c r="H9" s="502" t="s">
        <v>120</v>
      </c>
      <c r="I9" s="547">
        <v>0.35</v>
      </c>
      <c r="J9" s="502" t="s">
        <v>122</v>
      </c>
      <c r="K9" s="1000">
        <f>ROUND(E9*G9*I9,0)</f>
        <v>0</v>
      </c>
      <c r="L9" s="3" t="s">
        <v>550</v>
      </c>
    </row>
    <row r="10" spans="1:17" ht="18.75" customHeight="1">
      <c r="A10" s="99"/>
      <c r="C10" s="490"/>
      <c r="D10" s="490"/>
      <c r="E10" s="490"/>
      <c r="F10" s="490"/>
      <c r="G10" s="8"/>
      <c r="H10" s="502"/>
      <c r="I10" s="226"/>
      <c r="J10" s="502"/>
      <c r="K10" s="8"/>
    </row>
    <row r="11" spans="1:17" ht="18.75" customHeight="1">
      <c r="A11" s="99"/>
      <c r="B11" s="1523" t="s">
        <v>2103</v>
      </c>
      <c r="C11" s="1523"/>
      <c r="D11" s="1523"/>
      <c r="E11" s="1523"/>
      <c r="F11" s="1523"/>
      <c r="G11" s="1523"/>
      <c r="H11" s="1524"/>
      <c r="I11" s="1001"/>
      <c r="J11" s="1525" t="s">
        <v>650</v>
      </c>
      <c r="K11" s="602" t="s">
        <v>368</v>
      </c>
    </row>
    <row r="12" spans="1:17" ht="18.75" customHeight="1">
      <c r="A12" s="99"/>
      <c r="B12" s="496"/>
      <c r="C12" s="496"/>
      <c r="D12" s="496"/>
      <c r="E12" s="496"/>
      <c r="F12" s="496"/>
      <c r="G12" s="496"/>
      <c r="H12" s="603"/>
      <c r="I12" s="604"/>
      <c r="J12" s="1525"/>
      <c r="K12" s="601">
        <f>IF(I13=0,0,IF(I11/I13&gt;1,1,ROUND(I11/I13,3)))</f>
        <v>0</v>
      </c>
    </row>
    <row r="13" spans="1:17" ht="18.75" customHeight="1">
      <c r="A13" s="99"/>
      <c r="C13" s="1526" t="s">
        <v>2104</v>
      </c>
      <c r="D13" s="1526"/>
      <c r="E13" s="1526"/>
      <c r="F13" s="1526"/>
      <c r="G13" s="1526"/>
      <c r="H13" s="1527"/>
      <c r="I13" s="1002"/>
      <c r="J13" s="1525"/>
      <c r="K13" s="8"/>
    </row>
    <row r="14" spans="1:17" ht="11.25" customHeight="1">
      <c r="A14" s="99"/>
      <c r="Q14" s="502"/>
    </row>
    <row r="15" spans="1:17" ht="15" customHeight="1">
      <c r="A15" s="99"/>
      <c r="B15" s="1355" t="s">
        <v>2668</v>
      </c>
      <c r="C15" s="1355"/>
      <c r="D15" s="1355"/>
      <c r="E15" s="1355"/>
      <c r="F15" s="490"/>
    </row>
    <row r="16" spans="1:17" ht="15" customHeight="1">
      <c r="A16" s="99"/>
      <c r="B16" s="1355"/>
      <c r="C16" s="1355"/>
      <c r="D16" s="1355"/>
      <c r="E16" s="1355"/>
      <c r="F16" s="490"/>
    </row>
    <row r="17" spans="1:12" ht="15" customHeight="1" thickBot="1">
      <c r="A17" s="99"/>
      <c r="B17" s="1355"/>
      <c r="C17" s="1355"/>
      <c r="D17" s="1355"/>
      <c r="E17" s="1355"/>
      <c r="F17" s="490"/>
      <c r="G17" s="405" t="s">
        <v>370</v>
      </c>
      <c r="I17" s="5" t="s">
        <v>166</v>
      </c>
    </row>
    <row r="18" spans="1:12" ht="18.75" customHeight="1" thickBot="1">
      <c r="A18" s="99"/>
      <c r="B18" s="1521" t="s">
        <v>369</v>
      </c>
      <c r="C18" s="1521"/>
      <c r="D18" s="1522"/>
      <c r="E18" s="999"/>
      <c r="F18" s="502" t="s">
        <v>120</v>
      </c>
      <c r="G18" s="601">
        <f>K21</f>
        <v>0</v>
      </c>
      <c r="H18" s="502" t="s">
        <v>120</v>
      </c>
      <c r="I18" s="547">
        <v>0.35</v>
      </c>
      <c r="J18" s="502" t="s">
        <v>122</v>
      </c>
      <c r="K18" s="1000">
        <f>ROUND(E18*G18*I18,0)</f>
        <v>0</v>
      </c>
      <c r="L18" s="3" t="s">
        <v>613</v>
      </c>
    </row>
    <row r="19" spans="1:12" ht="18.75" customHeight="1">
      <c r="A19" s="99"/>
      <c r="C19" s="490"/>
      <c r="D19" s="490"/>
      <c r="E19" s="490"/>
      <c r="F19" s="490"/>
      <c r="G19" s="8"/>
      <c r="H19" s="502"/>
      <c r="I19" s="226"/>
      <c r="J19" s="502"/>
      <c r="K19" s="8"/>
    </row>
    <row r="20" spans="1:12" ht="18.75" customHeight="1">
      <c r="A20" s="99"/>
      <c r="B20" s="1523" t="s">
        <v>2103</v>
      </c>
      <c r="C20" s="1523"/>
      <c r="D20" s="1523"/>
      <c r="E20" s="1523"/>
      <c r="F20" s="1523"/>
      <c r="G20" s="1523"/>
      <c r="H20" s="1524"/>
      <c r="I20" s="1001"/>
      <c r="J20" s="1525" t="s">
        <v>650</v>
      </c>
      <c r="K20" s="602" t="s">
        <v>368</v>
      </c>
    </row>
    <row r="21" spans="1:12" ht="18.75" customHeight="1">
      <c r="A21" s="99"/>
      <c r="B21" s="496"/>
      <c r="C21" s="496"/>
      <c r="D21" s="496"/>
      <c r="E21" s="496"/>
      <c r="F21" s="496"/>
      <c r="G21" s="496"/>
      <c r="H21" s="603"/>
      <c r="I21" s="604"/>
      <c r="J21" s="1525"/>
      <c r="K21" s="601">
        <f>IF(I22=0,0,IF(I20/I22&gt;1,1,ROUND(I20/I22,3)))</f>
        <v>0</v>
      </c>
    </row>
    <row r="22" spans="1:12" ht="18.75" customHeight="1">
      <c r="A22" s="99"/>
      <c r="C22" s="1526" t="s">
        <v>2104</v>
      </c>
      <c r="D22" s="1526"/>
      <c r="E22" s="1526"/>
      <c r="F22" s="1526"/>
      <c r="G22" s="1526"/>
      <c r="H22" s="1527"/>
      <c r="I22" s="1002"/>
      <c r="J22" s="1525"/>
      <c r="K22" s="8"/>
    </row>
    <row r="23" spans="1:12" ht="11.25" customHeight="1">
      <c r="A23" s="99"/>
    </row>
    <row r="24" spans="1:12" ht="15" customHeight="1">
      <c r="A24" s="99"/>
      <c r="B24" s="1387" t="s">
        <v>2669</v>
      </c>
      <c r="C24" s="1387"/>
      <c r="D24" s="1387"/>
      <c r="E24" s="1387"/>
      <c r="F24" s="490"/>
    </row>
    <row r="25" spans="1:12" ht="15" customHeight="1" thickBot="1">
      <c r="A25" s="99"/>
      <c r="B25" s="1387"/>
      <c r="C25" s="1387"/>
      <c r="D25" s="1387"/>
      <c r="E25" s="1387"/>
      <c r="F25" s="490"/>
      <c r="G25" s="405" t="s">
        <v>370</v>
      </c>
      <c r="I25" s="5" t="s">
        <v>166</v>
      </c>
    </row>
    <row r="26" spans="1:12" ht="18.75" customHeight="1" thickBot="1">
      <c r="A26" s="99"/>
      <c r="B26" s="1521" t="s">
        <v>369</v>
      </c>
      <c r="C26" s="1521"/>
      <c r="D26" s="1522"/>
      <c r="E26" s="999"/>
      <c r="F26" s="502" t="s">
        <v>120</v>
      </c>
      <c r="G26" s="601">
        <f>K29</f>
        <v>0</v>
      </c>
      <c r="H26" s="502" t="s">
        <v>120</v>
      </c>
      <c r="I26" s="547">
        <v>0.35</v>
      </c>
      <c r="J26" s="502" t="s">
        <v>122</v>
      </c>
      <c r="K26" s="1000">
        <f>ROUND(E26*G26*I26,0)</f>
        <v>0</v>
      </c>
      <c r="L26" s="3" t="s">
        <v>612</v>
      </c>
    </row>
    <row r="27" spans="1:12" ht="18.75" customHeight="1">
      <c r="A27" s="99"/>
      <c r="C27" s="490"/>
      <c r="D27" s="490"/>
      <c r="E27" s="490"/>
      <c r="F27" s="490"/>
      <c r="G27" s="8"/>
      <c r="H27" s="502"/>
      <c r="I27" s="226"/>
      <c r="J27" s="502"/>
      <c r="K27" s="8"/>
    </row>
    <row r="28" spans="1:12" ht="18.75" customHeight="1">
      <c r="A28" s="99"/>
      <c r="B28" s="1523" t="s">
        <v>2103</v>
      </c>
      <c r="C28" s="1523"/>
      <c r="D28" s="1523"/>
      <c r="E28" s="1523"/>
      <c r="F28" s="1523"/>
      <c r="G28" s="1523"/>
      <c r="H28" s="1524"/>
      <c r="I28" s="1001"/>
      <c r="J28" s="1525" t="s">
        <v>650</v>
      </c>
      <c r="K28" s="602" t="s">
        <v>368</v>
      </c>
    </row>
    <row r="29" spans="1:12" ht="18.75" customHeight="1">
      <c r="A29" s="99"/>
      <c r="B29" s="496"/>
      <c r="C29" s="496"/>
      <c r="D29" s="496"/>
      <c r="E29" s="496"/>
      <c r="F29" s="496"/>
      <c r="G29" s="496"/>
      <c r="H29" s="603"/>
      <c r="I29" s="604"/>
      <c r="J29" s="1525"/>
      <c r="K29" s="601">
        <f>IF(I30=0,0,IF(I28/I30&gt;1,1,ROUND(I28/I30,3)))</f>
        <v>0</v>
      </c>
    </row>
    <row r="30" spans="1:12" ht="18.75" customHeight="1">
      <c r="A30" s="99"/>
      <c r="C30" s="1526" t="s">
        <v>2104</v>
      </c>
      <c r="D30" s="1526"/>
      <c r="E30" s="1526"/>
      <c r="F30" s="1526"/>
      <c r="G30" s="1526"/>
      <c r="H30" s="1527"/>
      <c r="I30" s="1002"/>
      <c r="J30" s="1525"/>
      <c r="K30" s="8"/>
    </row>
    <row r="31" spans="1:12" ht="11.25" customHeight="1">
      <c r="A31" s="99"/>
    </row>
    <row r="32" spans="1:12" ht="18.75" customHeight="1">
      <c r="A32" s="99"/>
      <c r="B32" s="4" t="s">
        <v>372</v>
      </c>
    </row>
    <row r="33" spans="1:12" ht="11.25" customHeight="1">
      <c r="A33" s="99"/>
    </row>
    <row r="34" spans="1:12" ht="15" customHeight="1">
      <c r="A34" s="99"/>
      <c r="B34" s="1355" t="s">
        <v>2671</v>
      </c>
      <c r="C34" s="1355"/>
      <c r="D34" s="1355"/>
      <c r="E34" s="1355"/>
      <c r="F34" s="490"/>
    </row>
    <row r="35" spans="1:12" ht="15" customHeight="1" thickBot="1">
      <c r="A35" s="99"/>
      <c r="B35" s="1355"/>
      <c r="C35" s="1355"/>
      <c r="D35" s="1355"/>
      <c r="E35" s="1355"/>
      <c r="F35" s="490"/>
      <c r="G35" s="405" t="s">
        <v>370</v>
      </c>
      <c r="I35" s="5" t="s">
        <v>166</v>
      </c>
    </row>
    <row r="36" spans="1:12" ht="18.75" customHeight="1" thickBot="1">
      <c r="A36" s="99"/>
      <c r="B36" s="1355" t="s">
        <v>2670</v>
      </c>
      <c r="C36" s="1534"/>
      <c r="D36" s="398"/>
      <c r="E36" s="999"/>
      <c r="F36" s="502" t="s">
        <v>120</v>
      </c>
      <c r="G36" s="601">
        <f>K39</f>
        <v>0</v>
      </c>
      <c r="H36" s="502" t="s">
        <v>120</v>
      </c>
      <c r="I36" s="547">
        <v>0.45</v>
      </c>
      <c r="J36" s="502" t="s">
        <v>122</v>
      </c>
      <c r="K36" s="1000">
        <f>ROUND(E36*G36*I36,0)</f>
        <v>0</v>
      </c>
      <c r="L36" s="3" t="s">
        <v>603</v>
      </c>
    </row>
    <row r="37" spans="1:12" ht="18.75" customHeight="1">
      <c r="A37" s="99"/>
      <c r="C37" s="490"/>
      <c r="D37" s="490"/>
      <c r="E37" s="490"/>
      <c r="F37" s="490"/>
      <c r="G37" s="8"/>
      <c r="H37" s="502"/>
      <c r="I37" s="226"/>
      <c r="J37" s="502"/>
      <c r="K37" s="8"/>
    </row>
    <row r="38" spans="1:12" ht="18.75" customHeight="1">
      <c r="A38" s="99"/>
      <c r="B38" s="1523" t="s">
        <v>2103</v>
      </c>
      <c r="C38" s="1523"/>
      <c r="D38" s="1523"/>
      <c r="E38" s="1523"/>
      <c r="F38" s="1523"/>
      <c r="G38" s="1523"/>
      <c r="H38" s="1524"/>
      <c r="I38" s="1001"/>
      <c r="J38" s="1525" t="s">
        <v>650</v>
      </c>
      <c r="K38" s="602" t="s">
        <v>368</v>
      </c>
    </row>
    <row r="39" spans="1:12" ht="18.75" customHeight="1">
      <c r="A39" s="99"/>
      <c r="B39" s="496"/>
      <c r="C39" s="496"/>
      <c r="D39" s="496"/>
      <c r="E39" s="496"/>
      <c r="F39" s="496"/>
      <c r="G39" s="496"/>
      <c r="H39" s="603"/>
      <c r="I39" s="604"/>
      <c r="J39" s="1525"/>
      <c r="K39" s="601">
        <f>IF(I40=0,0,IF(I38/I40&gt;1,1,ROUND(I38/I40,3)))</f>
        <v>0</v>
      </c>
    </row>
    <row r="40" spans="1:12" ht="18.75" customHeight="1">
      <c r="A40" s="99"/>
      <c r="C40" s="1526" t="s">
        <v>2104</v>
      </c>
      <c r="D40" s="1526"/>
      <c r="E40" s="1526"/>
      <c r="F40" s="1526"/>
      <c r="G40" s="1526"/>
      <c r="H40" s="1527"/>
      <c r="I40" s="1002"/>
      <c r="J40" s="1525"/>
      <c r="K40" s="8"/>
    </row>
    <row r="41" spans="1:12" ht="11.25" customHeight="1">
      <c r="A41" s="99"/>
    </row>
    <row r="42" spans="1:12" ht="15" customHeight="1">
      <c r="A42" s="99"/>
      <c r="B42" s="1387" t="s">
        <v>2669</v>
      </c>
      <c r="C42" s="1387"/>
      <c r="D42" s="1387"/>
      <c r="E42" s="1387"/>
      <c r="F42" s="490"/>
    </row>
    <row r="43" spans="1:12" ht="15" customHeight="1" thickBot="1">
      <c r="A43" s="99"/>
      <c r="B43" s="1387"/>
      <c r="C43" s="1387"/>
      <c r="D43" s="1387"/>
      <c r="E43" s="1387"/>
      <c r="F43" s="490"/>
      <c r="G43" s="405" t="s">
        <v>370</v>
      </c>
      <c r="I43" s="5" t="s">
        <v>166</v>
      </c>
    </row>
    <row r="44" spans="1:12" ht="18.75" customHeight="1" thickBot="1">
      <c r="A44" s="99"/>
      <c r="B44" s="1521" t="s">
        <v>369</v>
      </c>
      <c r="C44" s="1521"/>
      <c r="D44" s="1522"/>
      <c r="E44" s="999"/>
      <c r="F44" s="502" t="s">
        <v>120</v>
      </c>
      <c r="G44" s="601">
        <f>K47</f>
        <v>0</v>
      </c>
      <c r="H44" s="502" t="s">
        <v>120</v>
      </c>
      <c r="I44" s="547">
        <v>0.45</v>
      </c>
      <c r="J44" s="502" t="s">
        <v>122</v>
      </c>
      <c r="K44" s="1000">
        <f>ROUND(E44*G44*I44,0)</f>
        <v>0</v>
      </c>
      <c r="L44" s="3" t="s">
        <v>602</v>
      </c>
    </row>
    <row r="45" spans="1:12" ht="18.75" customHeight="1">
      <c r="A45" s="99"/>
      <c r="C45" s="490"/>
      <c r="D45" s="490"/>
      <c r="E45" s="490"/>
      <c r="F45" s="490"/>
      <c r="G45" s="8"/>
      <c r="H45" s="502"/>
      <c r="I45" s="226"/>
      <c r="J45" s="502"/>
      <c r="K45" s="8"/>
    </row>
    <row r="46" spans="1:12" ht="18.75" customHeight="1">
      <c r="A46" s="99"/>
      <c r="B46" s="1523" t="s">
        <v>2103</v>
      </c>
      <c r="C46" s="1523"/>
      <c r="D46" s="1523"/>
      <c r="E46" s="1523"/>
      <c r="F46" s="1523"/>
      <c r="G46" s="1523"/>
      <c r="H46" s="1524"/>
      <c r="I46" s="1001"/>
      <c r="J46" s="1525" t="s">
        <v>650</v>
      </c>
      <c r="K46" s="602" t="s">
        <v>368</v>
      </c>
    </row>
    <row r="47" spans="1:12" ht="18.75" customHeight="1">
      <c r="A47" s="99"/>
      <c r="B47" s="496"/>
      <c r="C47" s="496"/>
      <c r="D47" s="496"/>
      <c r="E47" s="496"/>
      <c r="F47" s="496"/>
      <c r="G47" s="496"/>
      <c r="H47" s="603"/>
      <c r="I47" s="604"/>
      <c r="J47" s="1525"/>
      <c r="K47" s="601">
        <f>IF(I48=0,0,IF(I46/I48&gt;1,1,ROUND(I46/I48,3)))</f>
        <v>0</v>
      </c>
    </row>
    <row r="48" spans="1:12" ht="18.75" customHeight="1">
      <c r="A48" s="99"/>
      <c r="C48" s="1526" t="s">
        <v>2104</v>
      </c>
      <c r="D48" s="1526"/>
      <c r="E48" s="1526"/>
      <c r="F48" s="1526"/>
      <c r="G48" s="1526"/>
      <c r="H48" s="1527"/>
      <c r="I48" s="1002"/>
      <c r="J48" s="1525"/>
      <c r="K48" s="8"/>
    </row>
    <row r="49" spans="1:12" ht="11.25" customHeight="1">
      <c r="A49" s="99"/>
    </row>
    <row r="50" spans="1:12" ht="18.75" customHeight="1">
      <c r="A50" s="99"/>
      <c r="B50" s="4" t="s">
        <v>371</v>
      </c>
    </row>
    <row r="51" spans="1:12" ht="21" customHeight="1">
      <c r="A51" s="99"/>
      <c r="B51" s="4" t="s">
        <v>639</v>
      </c>
      <c r="C51" s="4" t="s">
        <v>947</v>
      </c>
    </row>
    <row r="52" spans="1:12" ht="15" customHeight="1">
      <c r="A52" s="99"/>
      <c r="B52" s="1355" t="s">
        <v>2671</v>
      </c>
      <c r="C52" s="1355"/>
      <c r="D52" s="1355"/>
      <c r="E52" s="1355"/>
      <c r="F52" s="490"/>
    </row>
    <row r="53" spans="1:12" ht="15" customHeight="1" thickBot="1">
      <c r="A53" s="99"/>
      <c r="B53" s="1355"/>
      <c r="C53" s="1355"/>
      <c r="D53" s="1355"/>
      <c r="E53" s="1355"/>
      <c r="F53" s="490"/>
      <c r="G53" s="405" t="s">
        <v>370</v>
      </c>
      <c r="I53" s="5" t="s">
        <v>166</v>
      </c>
    </row>
    <row r="54" spans="1:12" ht="18.75" customHeight="1" thickBot="1">
      <c r="A54" s="99"/>
      <c r="B54" s="1528" t="s">
        <v>2672</v>
      </c>
      <c r="C54" s="1529"/>
      <c r="D54" s="398"/>
      <c r="E54" s="605"/>
      <c r="F54" s="502" t="s">
        <v>120</v>
      </c>
      <c r="G54" s="601">
        <f>K57</f>
        <v>0</v>
      </c>
      <c r="H54" s="502" t="s">
        <v>120</v>
      </c>
      <c r="I54" s="547">
        <v>0.3</v>
      </c>
      <c r="J54" s="502" t="s">
        <v>122</v>
      </c>
      <c r="K54" s="100">
        <f>ROUND(E54*G54*I54,0)</f>
        <v>0</v>
      </c>
      <c r="L54" s="3" t="s">
        <v>589</v>
      </c>
    </row>
    <row r="55" spans="1:12" ht="18.75" customHeight="1">
      <c r="A55" s="99"/>
      <c r="C55" s="490"/>
      <c r="D55" s="490"/>
      <c r="E55" s="490"/>
      <c r="F55" s="490"/>
      <c r="G55" s="8"/>
      <c r="H55" s="502"/>
      <c r="I55" s="226"/>
      <c r="J55" s="502"/>
      <c r="K55" s="8"/>
    </row>
    <row r="56" spans="1:12" ht="18.75" customHeight="1">
      <c r="A56" s="99"/>
      <c r="B56" s="1523" t="s">
        <v>2103</v>
      </c>
      <c r="C56" s="1523"/>
      <c r="D56" s="1523"/>
      <c r="E56" s="1523"/>
      <c r="F56" s="1523"/>
      <c r="G56" s="1523"/>
      <c r="H56" s="1524"/>
      <c r="I56" s="606"/>
      <c r="J56" s="1525" t="s">
        <v>650</v>
      </c>
      <c r="K56" s="602" t="s">
        <v>368</v>
      </c>
    </row>
    <row r="57" spans="1:12" ht="18.75" customHeight="1">
      <c r="A57" s="99"/>
      <c r="B57" s="496"/>
      <c r="C57" s="496"/>
      <c r="D57" s="496"/>
      <c r="E57" s="496"/>
      <c r="F57" s="496"/>
      <c r="G57" s="496"/>
      <c r="H57" s="603"/>
      <c r="I57" s="604"/>
      <c r="J57" s="1525"/>
      <c r="K57" s="601">
        <f>IF(I58=0,0,IF(I56/I58&gt;1,1,ROUND(I56/I58,3)))</f>
        <v>0</v>
      </c>
    </row>
    <row r="58" spans="1:12" ht="18.75" customHeight="1">
      <c r="A58" s="99"/>
      <c r="C58" s="1526" t="s">
        <v>2104</v>
      </c>
      <c r="D58" s="1526"/>
      <c r="E58" s="1526"/>
      <c r="F58" s="1526"/>
      <c r="G58" s="1526"/>
      <c r="H58" s="1527"/>
      <c r="I58" s="607"/>
      <c r="J58" s="1525"/>
      <c r="K58" s="8"/>
    </row>
    <row r="59" spans="1:12" ht="11.25" customHeight="1">
      <c r="A59" s="99"/>
    </row>
    <row r="60" spans="1:12" ht="15" customHeight="1">
      <c r="A60" s="99"/>
      <c r="B60" s="1355" t="s">
        <v>2668</v>
      </c>
      <c r="C60" s="1355"/>
      <c r="D60" s="1355"/>
      <c r="E60" s="1355"/>
      <c r="F60" s="490"/>
    </row>
    <row r="61" spans="1:12" ht="15" customHeight="1">
      <c r="A61" s="99"/>
      <c r="B61" s="1355"/>
      <c r="C61" s="1355"/>
      <c r="D61" s="1355"/>
      <c r="E61" s="1355"/>
      <c r="F61" s="490"/>
    </row>
    <row r="62" spans="1:12" ht="15" customHeight="1" thickBot="1">
      <c r="A62" s="99"/>
      <c r="B62" s="1355"/>
      <c r="C62" s="1355"/>
      <c r="D62" s="1355"/>
      <c r="E62" s="1355"/>
      <c r="F62" s="490"/>
      <c r="G62" s="405" t="s">
        <v>370</v>
      </c>
      <c r="I62" s="5" t="s">
        <v>166</v>
      </c>
    </row>
    <row r="63" spans="1:12" ht="18.75" customHeight="1" thickBot="1">
      <c r="A63" s="99"/>
      <c r="B63" s="1521" t="s">
        <v>369</v>
      </c>
      <c r="C63" s="1521"/>
      <c r="D63" s="1522"/>
      <c r="E63" s="605"/>
      <c r="F63" s="502" t="s">
        <v>120</v>
      </c>
      <c r="G63" s="601">
        <f>K66</f>
        <v>0</v>
      </c>
      <c r="H63" s="502" t="s">
        <v>120</v>
      </c>
      <c r="I63" s="547">
        <v>0.3</v>
      </c>
      <c r="J63" s="502" t="s">
        <v>122</v>
      </c>
      <c r="K63" s="100">
        <f>ROUND(E63*G63*I63,0)</f>
        <v>0</v>
      </c>
      <c r="L63" s="3" t="s">
        <v>579</v>
      </c>
    </row>
    <row r="64" spans="1:12" ht="18.75" customHeight="1">
      <c r="A64" s="99"/>
      <c r="C64" s="490"/>
      <c r="D64" s="490"/>
      <c r="E64" s="490"/>
      <c r="F64" s="490"/>
      <c r="G64" s="8"/>
      <c r="H64" s="502"/>
      <c r="I64" s="226"/>
      <c r="J64" s="502"/>
      <c r="K64" s="8"/>
    </row>
    <row r="65" spans="1:12" ht="18.75" customHeight="1">
      <c r="A65" s="99"/>
      <c r="B65" s="1523" t="s">
        <v>2103</v>
      </c>
      <c r="C65" s="1523"/>
      <c r="D65" s="1523"/>
      <c r="E65" s="1523"/>
      <c r="F65" s="1523"/>
      <c r="G65" s="1523"/>
      <c r="H65" s="1524"/>
      <c r="I65" s="606"/>
      <c r="J65" s="1525" t="s">
        <v>650</v>
      </c>
      <c r="K65" s="602" t="s">
        <v>368</v>
      </c>
    </row>
    <row r="66" spans="1:12" ht="18.75" customHeight="1">
      <c r="A66" s="99"/>
      <c r="B66" s="496"/>
      <c r="C66" s="496"/>
      <c r="D66" s="496"/>
      <c r="E66" s="496"/>
      <c r="F66" s="496"/>
      <c r="G66" s="496"/>
      <c r="H66" s="603"/>
      <c r="I66" s="604"/>
      <c r="J66" s="1525"/>
      <c r="K66" s="601">
        <f>IF(I67=0,0,IF(I65/I67&gt;1,1,ROUND(I65/I67,3)))</f>
        <v>0</v>
      </c>
    </row>
    <row r="67" spans="1:12" ht="18.75" customHeight="1">
      <c r="A67" s="99"/>
      <c r="C67" s="1526" t="s">
        <v>2104</v>
      </c>
      <c r="D67" s="1526"/>
      <c r="E67" s="1526"/>
      <c r="F67" s="1526"/>
      <c r="G67" s="1526"/>
      <c r="H67" s="1527"/>
      <c r="I67" s="607"/>
      <c r="J67" s="1525"/>
      <c r="K67" s="8"/>
    </row>
    <row r="68" spans="1:12" ht="11.25" customHeight="1">
      <c r="A68" s="99"/>
    </row>
    <row r="69" spans="1:12" ht="15" customHeight="1">
      <c r="A69" s="99"/>
      <c r="B69" s="1387" t="s">
        <v>2669</v>
      </c>
      <c r="C69" s="1387"/>
      <c r="D69" s="1387"/>
      <c r="E69" s="1387"/>
      <c r="F69" s="490"/>
    </row>
    <row r="70" spans="1:12" ht="15" customHeight="1" thickBot="1">
      <c r="A70" s="99"/>
      <c r="B70" s="1387"/>
      <c r="C70" s="1387"/>
      <c r="D70" s="1387"/>
      <c r="E70" s="1387"/>
      <c r="F70" s="490"/>
      <c r="G70" s="405" t="s">
        <v>370</v>
      </c>
      <c r="I70" s="5" t="s">
        <v>166</v>
      </c>
    </row>
    <row r="71" spans="1:12" ht="18.75" customHeight="1" thickBot="1">
      <c r="A71" s="99"/>
      <c r="B71" s="1521" t="s">
        <v>369</v>
      </c>
      <c r="C71" s="1521"/>
      <c r="D71" s="1522"/>
      <c r="E71" s="605"/>
      <c r="F71" s="502" t="s">
        <v>120</v>
      </c>
      <c r="G71" s="601">
        <f>K74</f>
        <v>0</v>
      </c>
      <c r="H71" s="502" t="s">
        <v>120</v>
      </c>
      <c r="I71" s="547">
        <v>0.3</v>
      </c>
      <c r="J71" s="502" t="s">
        <v>122</v>
      </c>
      <c r="K71" s="100">
        <f>ROUND(E71*G71*I71,0)</f>
        <v>0</v>
      </c>
      <c r="L71" s="3" t="s">
        <v>577</v>
      </c>
    </row>
    <row r="72" spans="1:12" ht="18.75" customHeight="1">
      <c r="A72" s="99"/>
      <c r="C72" s="490"/>
      <c r="D72" s="490"/>
      <c r="E72" s="490"/>
      <c r="F72" s="490"/>
      <c r="G72" s="8"/>
      <c r="H72" s="502"/>
      <c r="I72" s="226"/>
      <c r="J72" s="502"/>
      <c r="K72" s="8"/>
    </row>
    <row r="73" spans="1:12" ht="18.75" customHeight="1">
      <c r="A73" s="99"/>
      <c r="B73" s="1523" t="s">
        <v>2103</v>
      </c>
      <c r="C73" s="1523"/>
      <c r="D73" s="1523"/>
      <c r="E73" s="1523"/>
      <c r="F73" s="1523"/>
      <c r="G73" s="1523"/>
      <c r="H73" s="1524"/>
      <c r="I73" s="606"/>
      <c r="J73" s="1525" t="s">
        <v>650</v>
      </c>
      <c r="K73" s="602" t="s">
        <v>368</v>
      </c>
    </row>
    <row r="74" spans="1:12" ht="18.75" customHeight="1">
      <c r="A74" s="99"/>
      <c r="B74" s="496"/>
      <c r="C74" s="496"/>
      <c r="D74" s="496"/>
      <c r="E74" s="496"/>
      <c r="F74" s="496"/>
      <c r="G74" s="496"/>
      <c r="H74" s="603"/>
      <c r="I74" s="604"/>
      <c r="J74" s="1525"/>
      <c r="K74" s="601">
        <f>IF(I75=0,0,IF(I73/I75&gt;1,1,ROUND(I73/I75,3)))</f>
        <v>0</v>
      </c>
    </row>
    <row r="75" spans="1:12" ht="18.75" customHeight="1">
      <c r="A75" s="99"/>
      <c r="C75" s="1526" t="s">
        <v>2104</v>
      </c>
      <c r="D75" s="1526"/>
      <c r="E75" s="1526"/>
      <c r="F75" s="1526"/>
      <c r="G75" s="1526"/>
      <c r="H75" s="1527"/>
      <c r="I75" s="607"/>
      <c r="J75" s="1525"/>
      <c r="K75" s="8"/>
    </row>
    <row r="76" spans="1:12" s="5" customFormat="1" ht="11.25" customHeight="1">
      <c r="A76" s="394"/>
      <c r="B76" s="608"/>
      <c r="C76" s="608"/>
      <c r="D76" s="608"/>
      <c r="E76" s="608"/>
      <c r="F76" s="608"/>
      <c r="G76" s="8"/>
      <c r="H76" s="96"/>
      <c r="I76" s="226"/>
      <c r="J76" s="96"/>
      <c r="K76" s="8"/>
    </row>
    <row r="77" spans="1:12" s="5" customFormat="1" ht="18.75" customHeight="1">
      <c r="A77" s="394"/>
    </row>
    <row r="78" spans="1:12" ht="11.25" customHeight="1">
      <c r="A78" s="99"/>
    </row>
    <row r="79" spans="1:12" ht="18.75" customHeight="1">
      <c r="A79" s="99"/>
      <c r="B79" s="4" t="s">
        <v>949</v>
      </c>
    </row>
    <row r="80" spans="1:12" ht="21" customHeight="1">
      <c r="A80" s="99"/>
      <c r="B80" s="4" t="s">
        <v>639</v>
      </c>
      <c r="C80" s="4" t="s">
        <v>948</v>
      </c>
    </row>
    <row r="81" spans="1:12" ht="15" customHeight="1">
      <c r="A81" s="99"/>
      <c r="B81" s="1355" t="s">
        <v>2671</v>
      </c>
      <c r="C81" s="1355"/>
      <c r="D81" s="1355"/>
      <c r="E81" s="1355"/>
      <c r="F81" s="490"/>
    </row>
    <row r="82" spans="1:12" ht="15" customHeight="1" thickBot="1">
      <c r="A82" s="99"/>
      <c r="B82" s="1355"/>
      <c r="C82" s="1355"/>
      <c r="D82" s="1355"/>
      <c r="E82" s="1355"/>
      <c r="F82" s="490"/>
      <c r="G82" s="405" t="s">
        <v>370</v>
      </c>
      <c r="I82" s="5" t="s">
        <v>166</v>
      </c>
    </row>
    <row r="83" spans="1:12" ht="18.75" customHeight="1" thickBot="1">
      <c r="A83" s="99"/>
      <c r="B83" s="1528" t="s">
        <v>2670</v>
      </c>
      <c r="C83" s="1529"/>
      <c r="D83" s="398"/>
      <c r="E83" s="605"/>
      <c r="F83" s="502" t="s">
        <v>120</v>
      </c>
      <c r="G83" s="601">
        <f>K86</f>
        <v>0</v>
      </c>
      <c r="H83" s="502" t="s">
        <v>120</v>
      </c>
      <c r="I83" s="547">
        <v>0.2</v>
      </c>
      <c r="J83" s="502" t="s">
        <v>122</v>
      </c>
      <c r="K83" s="100">
        <f>ROUND(E83*G83*I83,0)</f>
        <v>0</v>
      </c>
      <c r="L83" s="3" t="s">
        <v>950</v>
      </c>
    </row>
    <row r="84" spans="1:12" ht="18.75" customHeight="1">
      <c r="A84" s="99"/>
      <c r="C84" s="490"/>
      <c r="D84" s="490"/>
      <c r="E84" s="490"/>
      <c r="F84" s="490"/>
      <c r="G84" s="8"/>
      <c r="H84" s="502"/>
      <c r="I84" s="226"/>
      <c r="J84" s="502"/>
      <c r="K84" s="8"/>
    </row>
    <row r="85" spans="1:12" ht="18.75" customHeight="1">
      <c r="A85" s="99"/>
      <c r="B85" s="1523" t="s">
        <v>2103</v>
      </c>
      <c r="C85" s="1523"/>
      <c r="D85" s="1523"/>
      <c r="E85" s="1523"/>
      <c r="F85" s="1523"/>
      <c r="G85" s="1523"/>
      <c r="H85" s="1524"/>
      <c r="I85" s="606"/>
      <c r="J85" s="1525" t="s">
        <v>650</v>
      </c>
      <c r="K85" s="602" t="s">
        <v>368</v>
      </c>
    </row>
    <row r="86" spans="1:12" ht="18.75" customHeight="1">
      <c r="A86" s="99"/>
      <c r="B86" s="496"/>
      <c r="C86" s="496"/>
      <c r="D86" s="496"/>
      <c r="E86" s="496"/>
      <c r="F86" s="496"/>
      <c r="G86" s="496"/>
      <c r="H86" s="603"/>
      <c r="I86" s="604"/>
      <c r="J86" s="1525"/>
      <c r="K86" s="601">
        <f>IF(I87=0,0,IF(I85/I87&gt;1,1,ROUND(I85/I87,3)))</f>
        <v>0</v>
      </c>
    </row>
    <row r="87" spans="1:12" ht="18.75" customHeight="1">
      <c r="A87" s="99"/>
      <c r="C87" s="1526" t="s">
        <v>2104</v>
      </c>
      <c r="D87" s="1526"/>
      <c r="E87" s="1526"/>
      <c r="F87" s="1526"/>
      <c r="G87" s="1526"/>
      <c r="H87" s="1527"/>
      <c r="I87" s="607"/>
      <c r="J87" s="1525"/>
      <c r="K87" s="8"/>
    </row>
    <row r="88" spans="1:12" ht="11.25" customHeight="1">
      <c r="A88" s="99"/>
    </row>
    <row r="89" spans="1:12" ht="15" customHeight="1">
      <c r="A89" s="99"/>
      <c r="B89" s="1355" t="s">
        <v>2668</v>
      </c>
      <c r="C89" s="1355"/>
      <c r="D89" s="1355"/>
      <c r="E89" s="1355"/>
      <c r="F89" s="490"/>
    </row>
    <row r="90" spans="1:12" ht="15" customHeight="1">
      <c r="A90" s="99"/>
      <c r="B90" s="1355"/>
      <c r="C90" s="1355"/>
      <c r="D90" s="1355"/>
      <c r="E90" s="1355"/>
      <c r="F90" s="490"/>
    </row>
    <row r="91" spans="1:12" ht="15" customHeight="1" thickBot="1">
      <c r="A91" s="99"/>
      <c r="B91" s="1355"/>
      <c r="C91" s="1355"/>
      <c r="D91" s="1355"/>
      <c r="E91" s="1355"/>
      <c r="F91" s="490"/>
      <c r="G91" s="405" t="s">
        <v>370</v>
      </c>
      <c r="I91" s="5" t="s">
        <v>166</v>
      </c>
    </row>
    <row r="92" spans="1:12" ht="18.75" customHeight="1" thickBot="1">
      <c r="A92" s="99"/>
      <c r="B92" s="1521" t="s">
        <v>369</v>
      </c>
      <c r="C92" s="1521"/>
      <c r="D92" s="1522"/>
      <c r="E92" s="605"/>
      <c r="F92" s="502" t="s">
        <v>120</v>
      </c>
      <c r="G92" s="601">
        <f>K95</f>
        <v>0</v>
      </c>
      <c r="H92" s="502" t="s">
        <v>120</v>
      </c>
      <c r="I92" s="547">
        <v>0.2</v>
      </c>
      <c r="J92" s="502" t="s">
        <v>122</v>
      </c>
      <c r="K92" s="100">
        <f>ROUND(E92*G92*I92,0)</f>
        <v>0</v>
      </c>
      <c r="L92" s="3" t="s">
        <v>951</v>
      </c>
    </row>
    <row r="93" spans="1:12" ht="18.75" customHeight="1">
      <c r="A93" s="99"/>
      <c r="C93" s="490"/>
      <c r="D93" s="490"/>
      <c r="E93" s="490"/>
      <c r="F93" s="490"/>
      <c r="G93" s="8"/>
      <c r="H93" s="502"/>
      <c r="I93" s="226"/>
      <c r="J93" s="502"/>
      <c r="K93" s="8"/>
    </row>
    <row r="94" spans="1:12" ht="18.75" customHeight="1">
      <c r="A94" s="99"/>
      <c r="B94" s="1523" t="s">
        <v>2103</v>
      </c>
      <c r="C94" s="1523"/>
      <c r="D94" s="1523"/>
      <c r="E94" s="1523"/>
      <c r="F94" s="1523"/>
      <c r="G94" s="1523"/>
      <c r="H94" s="1524"/>
      <c r="I94" s="606"/>
      <c r="J94" s="1525" t="s">
        <v>650</v>
      </c>
      <c r="K94" s="602" t="s">
        <v>368</v>
      </c>
    </row>
    <row r="95" spans="1:12" ht="18.75" customHeight="1">
      <c r="A95" s="99"/>
      <c r="B95" s="496"/>
      <c r="C95" s="496"/>
      <c r="D95" s="496"/>
      <c r="E95" s="496"/>
      <c r="F95" s="496"/>
      <c r="G95" s="496"/>
      <c r="H95" s="603"/>
      <c r="I95" s="604"/>
      <c r="J95" s="1525"/>
      <c r="K95" s="601">
        <f>IF(I96=0,0,IF(I94/I96&gt;1,1,ROUND(I94/I96,3)))</f>
        <v>0</v>
      </c>
    </row>
    <row r="96" spans="1:12" ht="18.75" customHeight="1">
      <c r="A96" s="99"/>
      <c r="C96" s="1526" t="s">
        <v>2104</v>
      </c>
      <c r="D96" s="1526"/>
      <c r="E96" s="1526"/>
      <c r="F96" s="1526"/>
      <c r="G96" s="1526"/>
      <c r="H96" s="1527"/>
      <c r="I96" s="607"/>
      <c r="J96" s="1525"/>
      <c r="K96" s="8"/>
    </row>
    <row r="97" spans="1:12" ht="11.25" customHeight="1">
      <c r="A97" s="99"/>
    </row>
    <row r="98" spans="1:12" ht="15" customHeight="1">
      <c r="A98" s="99"/>
      <c r="B98" s="1387" t="s">
        <v>2669</v>
      </c>
      <c r="C98" s="1387"/>
      <c r="D98" s="1387"/>
      <c r="E98" s="1387"/>
      <c r="F98" s="490"/>
    </row>
    <row r="99" spans="1:12" ht="15" customHeight="1" thickBot="1">
      <c r="A99" s="99"/>
      <c r="B99" s="1387"/>
      <c r="C99" s="1387"/>
      <c r="D99" s="1387"/>
      <c r="E99" s="1387"/>
      <c r="F99" s="490"/>
      <c r="G99" s="405" t="s">
        <v>370</v>
      </c>
      <c r="I99" s="5" t="s">
        <v>166</v>
      </c>
    </row>
    <row r="100" spans="1:12" ht="18.75" customHeight="1" thickBot="1">
      <c r="A100" s="99"/>
      <c r="B100" s="1521" t="s">
        <v>369</v>
      </c>
      <c r="C100" s="1521"/>
      <c r="D100" s="1522"/>
      <c r="E100" s="605"/>
      <c r="F100" s="502" t="s">
        <v>120</v>
      </c>
      <c r="G100" s="601">
        <f>K103</f>
        <v>0</v>
      </c>
      <c r="H100" s="502" t="s">
        <v>120</v>
      </c>
      <c r="I100" s="547">
        <v>0.2</v>
      </c>
      <c r="J100" s="502" t="s">
        <v>122</v>
      </c>
      <c r="K100" s="100">
        <f>ROUND(E100*G100*I100,0)</f>
        <v>0</v>
      </c>
      <c r="L100" s="3" t="s">
        <v>952</v>
      </c>
    </row>
    <row r="101" spans="1:12" ht="18.75" customHeight="1">
      <c r="A101" s="99"/>
      <c r="C101" s="490"/>
      <c r="D101" s="490"/>
      <c r="E101" s="490"/>
      <c r="F101" s="490"/>
      <c r="G101" s="8"/>
      <c r="H101" s="502"/>
      <c r="I101" s="226"/>
      <c r="J101" s="502"/>
      <c r="K101" s="8"/>
    </row>
    <row r="102" spans="1:12" ht="18.75" customHeight="1">
      <c r="A102" s="99"/>
      <c r="B102" s="1523" t="s">
        <v>2103</v>
      </c>
      <c r="C102" s="1523"/>
      <c r="D102" s="1523"/>
      <c r="E102" s="1523"/>
      <c r="F102" s="1523"/>
      <c r="G102" s="1523"/>
      <c r="H102" s="1524"/>
      <c r="I102" s="606"/>
      <c r="J102" s="1525" t="s">
        <v>650</v>
      </c>
      <c r="K102" s="602" t="s">
        <v>368</v>
      </c>
    </row>
    <row r="103" spans="1:12" ht="18.75" customHeight="1">
      <c r="A103" s="99"/>
      <c r="B103" s="496"/>
      <c r="C103" s="496"/>
      <c r="D103" s="496"/>
      <c r="E103" s="496"/>
      <c r="F103" s="496"/>
      <c r="G103" s="496"/>
      <c r="H103" s="603"/>
      <c r="I103" s="604"/>
      <c r="J103" s="1525"/>
      <c r="K103" s="601">
        <f>IF(I104=0,0,IF(I102/I104&gt;1,1,ROUND(I102/I104,3)))</f>
        <v>0</v>
      </c>
    </row>
    <row r="104" spans="1:12" ht="18.75" customHeight="1">
      <c r="A104" s="99"/>
      <c r="C104" s="1526" t="s">
        <v>2104</v>
      </c>
      <c r="D104" s="1526"/>
      <c r="E104" s="1526"/>
      <c r="F104" s="1526"/>
      <c r="G104" s="1526"/>
      <c r="H104" s="1527"/>
      <c r="I104" s="607"/>
      <c r="J104" s="1525"/>
      <c r="K104" s="8"/>
    </row>
    <row r="105" spans="1:12" s="5" customFormat="1" ht="11.25" customHeight="1">
      <c r="A105" s="394"/>
      <c r="B105" s="608"/>
      <c r="C105" s="608"/>
      <c r="D105" s="608"/>
      <c r="E105" s="608"/>
      <c r="F105" s="608"/>
      <c r="G105" s="8"/>
      <c r="H105" s="96"/>
      <c r="I105" s="226"/>
      <c r="J105" s="96"/>
      <c r="K105" s="8"/>
    </row>
    <row r="106" spans="1:12" s="5" customFormat="1" ht="18.75" customHeight="1">
      <c r="A106" s="394"/>
    </row>
  </sheetData>
  <mergeCells count="58">
    <mergeCell ref="B69:E70"/>
    <mergeCell ref="B71:D71"/>
    <mergeCell ref="B73:H73"/>
    <mergeCell ref="J73:J75"/>
    <mergeCell ref="C75:H75"/>
    <mergeCell ref="B65:H65"/>
    <mergeCell ref="J65:J67"/>
    <mergeCell ref="C67:H67"/>
    <mergeCell ref="B42:E43"/>
    <mergeCell ref="B44:D44"/>
    <mergeCell ref="B46:H46"/>
    <mergeCell ref="J46:J48"/>
    <mergeCell ref="C48:H48"/>
    <mergeCell ref="B52:E53"/>
    <mergeCell ref="B56:H56"/>
    <mergeCell ref="J56:J58"/>
    <mergeCell ref="C58:H58"/>
    <mergeCell ref="B60:E62"/>
    <mergeCell ref="B63:D63"/>
    <mergeCell ref="B54:C54"/>
    <mergeCell ref="B38:H38"/>
    <mergeCell ref="J38:J40"/>
    <mergeCell ref="C40:H40"/>
    <mergeCell ref="B15:E17"/>
    <mergeCell ref="B18:D18"/>
    <mergeCell ref="B20:H20"/>
    <mergeCell ref="J20:J22"/>
    <mergeCell ref="C22:H22"/>
    <mergeCell ref="B24:E25"/>
    <mergeCell ref="B26:D26"/>
    <mergeCell ref="B28:H28"/>
    <mergeCell ref="J28:J30"/>
    <mergeCell ref="C30:H30"/>
    <mergeCell ref="B34:E35"/>
    <mergeCell ref="B36:C36"/>
    <mergeCell ref="A1:B1"/>
    <mergeCell ref="C1:E1"/>
    <mergeCell ref="J1:L1"/>
    <mergeCell ref="B7:E8"/>
    <mergeCell ref="B11:H11"/>
    <mergeCell ref="J11:J13"/>
    <mergeCell ref="C13:H13"/>
    <mergeCell ref="B9:C9"/>
    <mergeCell ref="B81:E82"/>
    <mergeCell ref="B85:H85"/>
    <mergeCell ref="J85:J87"/>
    <mergeCell ref="C87:H87"/>
    <mergeCell ref="B89:E91"/>
    <mergeCell ref="B83:C83"/>
    <mergeCell ref="B100:D100"/>
    <mergeCell ref="B102:H102"/>
    <mergeCell ref="J102:J104"/>
    <mergeCell ref="C104:H104"/>
    <mergeCell ref="B92:D92"/>
    <mergeCell ref="B94:H94"/>
    <mergeCell ref="J94:J96"/>
    <mergeCell ref="C96:H96"/>
    <mergeCell ref="B98:E99"/>
  </mergeCells>
  <phoneticPr fontId="2"/>
  <printOptions horizontalCentered="1"/>
  <pageMargins left="0.78740157480314965" right="0.78740157480314965" top="0.98425196850393704" bottom="0.98425196850393704" header="0.51181102362204722" footer="0.51181102362204722"/>
  <pageSetup paperSize="9" scale="79" fitToHeight="0" orientation="portrait" r:id="rId1"/>
  <headerFooter alignWithMargins="0"/>
  <rowBreaks count="1" manualBreakCount="1">
    <brk id="48" max="1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BJ160"/>
  <sheetViews>
    <sheetView view="pageBreakPreview" zoomScaleNormal="100" zoomScaleSheetLayoutView="100" workbookViewId="0"/>
  </sheetViews>
  <sheetFormatPr defaultColWidth="9" defaultRowHeight="18.75" customHeight="1"/>
  <cols>
    <col min="1" max="1" width="3.75" style="15" customWidth="1"/>
    <col min="2" max="2" width="5" style="15" customWidth="1"/>
    <col min="3" max="3" width="7.5" style="15" bestFit="1" customWidth="1"/>
    <col min="4" max="4" width="3" style="15" bestFit="1" customWidth="1"/>
    <col min="5" max="5" width="12" style="15" customWidth="1"/>
    <col min="6" max="6" width="11.875" style="30" customWidth="1"/>
    <col min="7" max="7" width="2.25" style="15" bestFit="1" customWidth="1"/>
    <col min="8" max="8" width="13.25" style="39" customWidth="1"/>
    <col min="9" max="9" width="2.25" style="15" bestFit="1" customWidth="1"/>
    <col min="10" max="10" width="11.875" style="30" customWidth="1"/>
    <col min="11" max="11" width="3.125" style="17" customWidth="1"/>
    <col min="12" max="12" width="4.25" style="15" customWidth="1"/>
    <col min="13" max="62" width="9" style="15"/>
    <col min="63" max="16384" width="9" style="4"/>
  </cols>
  <sheetData>
    <row r="1" spans="1:62" ht="18.75" customHeight="1">
      <c r="A1" s="14" t="s">
        <v>614</v>
      </c>
      <c r="B1" s="32" t="s">
        <v>787</v>
      </c>
      <c r="C1" s="32"/>
      <c r="D1" s="32"/>
      <c r="E1" s="32"/>
      <c r="F1" s="58"/>
      <c r="G1" s="32"/>
      <c r="H1" s="40"/>
      <c r="K1" s="15"/>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row>
    <row r="2" spans="1:62" ht="11.25" customHeight="1">
      <c r="A2" s="14"/>
      <c r="K2" s="15"/>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1:62" ht="18.75" customHeight="1">
      <c r="A3" s="14"/>
      <c r="B3" s="1330" t="s">
        <v>143</v>
      </c>
      <c r="C3" s="1331"/>
      <c r="D3" s="1330" t="s">
        <v>142</v>
      </c>
      <c r="E3" s="1331"/>
      <c r="F3" s="16" t="s">
        <v>141</v>
      </c>
      <c r="G3" s="85"/>
      <c r="H3" s="59" t="s">
        <v>140</v>
      </c>
      <c r="I3" s="85"/>
      <c r="J3" s="16" t="s">
        <v>91</v>
      </c>
      <c r="K3" s="15"/>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1:62" ht="15" customHeight="1">
      <c r="A4" s="14"/>
      <c r="B4" s="86"/>
      <c r="C4" s="84"/>
      <c r="D4" s="79"/>
      <c r="E4" s="80"/>
      <c r="F4" s="87"/>
      <c r="G4" s="81"/>
      <c r="H4" s="38"/>
      <c r="I4" s="81"/>
      <c r="J4" s="18" t="s">
        <v>567</v>
      </c>
      <c r="K4" s="15"/>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1:62" ht="15" customHeight="1">
      <c r="B5" s="117">
        <v>1</v>
      </c>
      <c r="C5" s="116" t="s">
        <v>498</v>
      </c>
      <c r="D5" s="1338"/>
      <c r="E5" s="1339"/>
      <c r="F5" s="111"/>
      <c r="G5" s="110" t="s">
        <v>815</v>
      </c>
      <c r="H5" s="976">
        <v>6.4000000000000001E-2</v>
      </c>
      <c r="I5" s="110" t="s">
        <v>816</v>
      </c>
      <c r="J5" s="115">
        <f>ROUND(F5*H5,0)</f>
        <v>0</v>
      </c>
      <c r="K5" s="3" t="s">
        <v>137</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1:62" ht="15" customHeight="1">
      <c r="B6" s="117">
        <v>2</v>
      </c>
      <c r="C6" s="112" t="s">
        <v>535</v>
      </c>
      <c r="D6" s="1338"/>
      <c r="E6" s="1339"/>
      <c r="F6" s="111"/>
      <c r="G6" s="110" t="s">
        <v>815</v>
      </c>
      <c r="H6" s="976">
        <v>0.3</v>
      </c>
      <c r="I6" s="110" t="s">
        <v>816</v>
      </c>
      <c r="J6" s="115">
        <f t="shared" ref="J6:J14" si="0">ROUND(F6*H6,0)</f>
        <v>0</v>
      </c>
      <c r="K6" s="3" t="s">
        <v>135</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ht="15" customHeight="1">
      <c r="B7" s="117">
        <v>3</v>
      </c>
      <c r="C7" s="112" t="s">
        <v>653</v>
      </c>
      <c r="D7" s="1338"/>
      <c r="E7" s="1339"/>
      <c r="F7" s="111"/>
      <c r="G7" s="110" t="s">
        <v>815</v>
      </c>
      <c r="H7" s="976">
        <v>0.34</v>
      </c>
      <c r="I7" s="110" t="s">
        <v>816</v>
      </c>
      <c r="J7" s="115">
        <f t="shared" si="0"/>
        <v>0</v>
      </c>
      <c r="K7" s="3" t="s">
        <v>133</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1:62" ht="15" customHeight="1">
      <c r="B8" s="117">
        <v>4</v>
      </c>
      <c r="C8" s="112" t="s">
        <v>784</v>
      </c>
      <c r="D8" s="1338"/>
      <c r="E8" s="1339"/>
      <c r="F8" s="111"/>
      <c r="G8" s="110" t="s">
        <v>815</v>
      </c>
      <c r="H8" s="976">
        <v>0.379</v>
      </c>
      <c r="I8" s="110" t="s">
        <v>816</v>
      </c>
      <c r="J8" s="115">
        <f t="shared" si="0"/>
        <v>0</v>
      </c>
      <c r="K8" s="3" t="s">
        <v>561</v>
      </c>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1:62" ht="15" customHeight="1">
      <c r="B9" s="117">
        <v>5</v>
      </c>
      <c r="C9" s="112" t="s">
        <v>833</v>
      </c>
      <c r="D9" s="1338"/>
      <c r="E9" s="1339"/>
      <c r="F9" s="111"/>
      <c r="G9" s="110" t="s">
        <v>815</v>
      </c>
      <c r="H9" s="976">
        <v>0.42</v>
      </c>
      <c r="I9" s="110" t="s">
        <v>816</v>
      </c>
      <c r="J9" s="115">
        <f t="shared" si="0"/>
        <v>0</v>
      </c>
      <c r="K9" s="3" t="s">
        <v>560</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1:62" ht="15" customHeight="1">
      <c r="B10" s="117">
        <v>6</v>
      </c>
      <c r="C10" s="112" t="s">
        <v>961</v>
      </c>
      <c r="D10" s="1338"/>
      <c r="E10" s="1339"/>
      <c r="F10" s="111"/>
      <c r="G10" s="110" t="s">
        <v>815</v>
      </c>
      <c r="H10" s="976">
        <v>0.46</v>
      </c>
      <c r="I10" s="110" t="s">
        <v>816</v>
      </c>
      <c r="J10" s="115">
        <f t="shared" si="0"/>
        <v>0</v>
      </c>
      <c r="K10" s="3" t="s">
        <v>559</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1:62" ht="15" customHeight="1">
      <c r="B11" s="117">
        <v>7</v>
      </c>
      <c r="C11" s="112" t="s">
        <v>1051</v>
      </c>
      <c r="D11" s="1338"/>
      <c r="E11" s="1339"/>
      <c r="F11" s="111"/>
      <c r="G11" s="110" t="s">
        <v>815</v>
      </c>
      <c r="H11" s="976">
        <v>0.5</v>
      </c>
      <c r="I11" s="110" t="s">
        <v>816</v>
      </c>
      <c r="J11" s="115">
        <f t="shared" si="0"/>
        <v>0</v>
      </c>
      <c r="K11" s="3" t="s">
        <v>558</v>
      </c>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1:62" ht="15" customHeight="1">
      <c r="B12" s="119">
        <v>8</v>
      </c>
      <c r="C12" s="112" t="s">
        <v>1100</v>
      </c>
      <c r="D12" s="1338"/>
      <c r="E12" s="1339"/>
      <c r="F12" s="111"/>
      <c r="G12" s="110" t="s">
        <v>815</v>
      </c>
      <c r="H12" s="976">
        <v>0.5</v>
      </c>
      <c r="I12" s="110" t="s">
        <v>816</v>
      </c>
      <c r="J12" s="115">
        <f t="shared" si="0"/>
        <v>0</v>
      </c>
      <c r="K12" s="3" t="s">
        <v>557</v>
      </c>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1:62" ht="15" customHeight="1">
      <c r="B13" s="119">
        <v>9</v>
      </c>
      <c r="C13" s="112" t="s">
        <v>1330</v>
      </c>
      <c r="D13" s="1338"/>
      <c r="E13" s="1339"/>
      <c r="F13" s="111"/>
      <c r="G13" s="110" t="s">
        <v>815</v>
      </c>
      <c r="H13" s="976">
        <v>0.5</v>
      </c>
      <c r="I13" s="110" t="s">
        <v>816</v>
      </c>
      <c r="J13" s="115">
        <f t="shared" si="0"/>
        <v>0</v>
      </c>
      <c r="K13" s="3" t="s">
        <v>553</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62" ht="15" customHeight="1" thickBot="1">
      <c r="A14" s="241"/>
      <c r="B14" s="119">
        <v>10</v>
      </c>
      <c r="C14" s="112" t="s">
        <v>1672</v>
      </c>
      <c r="D14" s="1338"/>
      <c r="E14" s="1339"/>
      <c r="F14" s="111"/>
      <c r="G14" s="110" t="s">
        <v>120</v>
      </c>
      <c r="H14" s="976">
        <v>0.5</v>
      </c>
      <c r="I14" s="110" t="s">
        <v>122</v>
      </c>
      <c r="J14" s="115">
        <f t="shared" si="0"/>
        <v>0</v>
      </c>
      <c r="K14" s="3" t="s">
        <v>551</v>
      </c>
      <c r="L14" s="241"/>
      <c r="M14" s="2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1:62" ht="15" customHeight="1">
      <c r="B15" s="106"/>
      <c r="C15" s="107"/>
      <c r="D15" s="106"/>
      <c r="E15" s="106"/>
      <c r="F15" s="93"/>
      <c r="G15" s="94"/>
      <c r="H15" s="1332" t="s">
        <v>964</v>
      </c>
      <c r="I15" s="1333"/>
      <c r="J15" s="90"/>
      <c r="K15" s="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1:62" ht="15" customHeight="1" thickBot="1">
      <c r="B16" s="17"/>
      <c r="C16" s="17"/>
      <c r="D16" s="17"/>
      <c r="E16" s="17"/>
      <c r="F16" s="28"/>
      <c r="G16" s="17"/>
      <c r="H16" s="1322" t="s">
        <v>121</v>
      </c>
      <c r="I16" s="1323"/>
      <c r="J16" s="29">
        <f>SUM(J5:J14)</f>
        <v>0</v>
      </c>
      <c r="K16" s="17" t="s">
        <v>953</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8" spans="1:62" ht="18.75" customHeight="1">
      <c r="A18" s="14" t="s">
        <v>601</v>
      </c>
      <c r="B18" s="15" t="s">
        <v>758</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ht="11.25" customHeight="1">
      <c r="A19" s="1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1:62" ht="18.75" customHeight="1">
      <c r="A20" s="14"/>
      <c r="B20" s="1330" t="s">
        <v>143</v>
      </c>
      <c r="C20" s="1331"/>
      <c r="D20" s="1330" t="s">
        <v>142</v>
      </c>
      <c r="E20" s="1331"/>
      <c r="F20" s="16" t="s">
        <v>141</v>
      </c>
      <c r="G20" s="85"/>
      <c r="H20" s="59" t="s">
        <v>140</v>
      </c>
      <c r="I20" s="85"/>
      <c r="J20" s="16" t="s">
        <v>91</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1:62" ht="15" customHeight="1">
      <c r="A21" s="14"/>
      <c r="B21" s="86"/>
      <c r="C21" s="84"/>
      <c r="D21" s="79"/>
      <c r="E21" s="80"/>
      <c r="F21" s="87"/>
      <c r="G21" s="81"/>
      <c r="H21" s="38"/>
      <c r="I21" s="81"/>
      <c r="J21" s="18" t="s">
        <v>567</v>
      </c>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1:62" ht="15" customHeight="1">
      <c r="B22" s="155">
        <v>1</v>
      </c>
      <c r="C22" s="154" t="s">
        <v>751</v>
      </c>
      <c r="D22" s="1560"/>
      <c r="E22" s="1561"/>
      <c r="F22" s="111"/>
      <c r="G22" s="221" t="s">
        <v>815</v>
      </c>
      <c r="H22" s="976">
        <v>4.4999999999999998E-2</v>
      </c>
      <c r="I22" s="221" t="s">
        <v>816</v>
      </c>
      <c r="J22" s="115">
        <f t="shared" ref="J22:J34" si="1">ROUND(F22*H22,0)</f>
        <v>0</v>
      </c>
      <c r="K22" s="3" t="s">
        <v>817</v>
      </c>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1:62" ht="15" customHeight="1">
      <c r="B23" s="117">
        <v>2</v>
      </c>
      <c r="C23" s="154" t="s">
        <v>752</v>
      </c>
      <c r="D23" s="1338"/>
      <c r="E23" s="1339"/>
      <c r="F23" s="111"/>
      <c r="G23" s="110" t="s">
        <v>815</v>
      </c>
      <c r="H23" s="976">
        <v>9.0999999999999998E-2</v>
      </c>
      <c r="I23" s="110" t="s">
        <v>816</v>
      </c>
      <c r="J23" s="115">
        <f t="shared" si="1"/>
        <v>0</v>
      </c>
      <c r="K23" s="3" t="s">
        <v>818</v>
      </c>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1:62" ht="15" customHeight="1">
      <c r="B24" s="117">
        <v>3</v>
      </c>
      <c r="C24" s="154" t="s">
        <v>753</v>
      </c>
      <c r="D24" s="1338"/>
      <c r="E24" s="1339"/>
      <c r="F24" s="111"/>
      <c r="G24" s="110" t="s">
        <v>815</v>
      </c>
      <c r="H24" s="976">
        <v>0.13500000000000001</v>
      </c>
      <c r="I24" s="110" t="s">
        <v>816</v>
      </c>
      <c r="J24" s="115">
        <f t="shared" si="1"/>
        <v>0</v>
      </c>
      <c r="K24" s="3" t="s">
        <v>819</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1:62" ht="15" customHeight="1">
      <c r="A25" s="241"/>
      <c r="B25" s="117">
        <v>4</v>
      </c>
      <c r="C25" s="154" t="s">
        <v>754</v>
      </c>
      <c r="D25" s="1338"/>
      <c r="E25" s="1339"/>
      <c r="F25" s="111"/>
      <c r="G25" s="110" t="s">
        <v>815</v>
      </c>
      <c r="H25" s="976">
        <v>0.17799999999999999</v>
      </c>
      <c r="I25" s="110" t="s">
        <v>816</v>
      </c>
      <c r="J25" s="115">
        <f t="shared" si="1"/>
        <v>0</v>
      </c>
      <c r="K25" s="3" t="s">
        <v>820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1:62" ht="15" customHeight="1">
      <c r="B26" s="117">
        <v>5</v>
      </c>
      <c r="C26" s="154" t="s">
        <v>755</v>
      </c>
      <c r="D26" s="1338"/>
      <c r="E26" s="1339"/>
      <c r="F26" s="111"/>
      <c r="G26" s="110" t="s">
        <v>815</v>
      </c>
      <c r="H26" s="976">
        <v>0.219</v>
      </c>
      <c r="I26" s="110" t="s">
        <v>816</v>
      </c>
      <c r="J26" s="115">
        <f t="shared" si="1"/>
        <v>0</v>
      </c>
      <c r="K26" s="3" t="s">
        <v>821</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1:62" ht="15" customHeight="1">
      <c r="B27" s="117">
        <v>6</v>
      </c>
      <c r="C27" s="154" t="s">
        <v>756</v>
      </c>
      <c r="D27" s="1338"/>
      <c r="E27" s="1339"/>
      <c r="F27" s="111"/>
      <c r="G27" s="110" t="s">
        <v>815</v>
      </c>
      <c r="H27" s="976">
        <v>0.26</v>
      </c>
      <c r="I27" s="110" t="s">
        <v>816</v>
      </c>
      <c r="J27" s="115">
        <f t="shared" si="1"/>
        <v>0</v>
      </c>
      <c r="K27" s="3" t="s">
        <v>822</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1:62" ht="15" customHeight="1">
      <c r="B28" s="117">
        <v>7</v>
      </c>
      <c r="C28" s="154" t="s">
        <v>757</v>
      </c>
      <c r="D28" s="1338"/>
      <c r="E28" s="1339"/>
      <c r="F28" s="111"/>
      <c r="G28" s="110" t="s">
        <v>815</v>
      </c>
      <c r="H28" s="976">
        <v>0.3</v>
      </c>
      <c r="I28" s="110" t="s">
        <v>816</v>
      </c>
      <c r="J28" s="115">
        <f t="shared" si="1"/>
        <v>0</v>
      </c>
      <c r="K28" s="3" t="s">
        <v>823</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1:62" ht="15" customHeight="1">
      <c r="B29" s="117">
        <v>8</v>
      </c>
      <c r="C29" s="154" t="s">
        <v>653</v>
      </c>
      <c r="D29" s="1338"/>
      <c r="E29" s="1339"/>
      <c r="F29" s="111"/>
      <c r="G29" s="110" t="s">
        <v>815</v>
      </c>
      <c r="H29" s="976">
        <v>0.42</v>
      </c>
      <c r="I29" s="110" t="s">
        <v>816</v>
      </c>
      <c r="J29" s="115">
        <f t="shared" si="1"/>
        <v>0</v>
      </c>
      <c r="K29" s="3" t="s">
        <v>824</v>
      </c>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1:62" ht="15" customHeight="1">
      <c r="B30" s="119">
        <v>9</v>
      </c>
      <c r="C30" s="154" t="s">
        <v>784</v>
      </c>
      <c r="D30" s="1338"/>
      <c r="E30" s="1339"/>
      <c r="F30" s="111"/>
      <c r="G30" s="110" t="s">
        <v>815</v>
      </c>
      <c r="H30" s="976">
        <v>0.439</v>
      </c>
      <c r="I30" s="110" t="s">
        <v>816</v>
      </c>
      <c r="J30" s="115">
        <f t="shared" si="1"/>
        <v>0</v>
      </c>
      <c r="K30" s="3" t="s">
        <v>825</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1:62" ht="15" customHeight="1">
      <c r="B31" s="117">
        <v>10</v>
      </c>
      <c r="C31" s="154" t="s">
        <v>833</v>
      </c>
      <c r="D31" s="1338"/>
      <c r="E31" s="1339"/>
      <c r="F31" s="111"/>
      <c r="G31" s="110" t="s">
        <v>815</v>
      </c>
      <c r="H31" s="976">
        <v>0.46</v>
      </c>
      <c r="I31" s="110" t="s">
        <v>816</v>
      </c>
      <c r="J31" s="115">
        <f t="shared" si="1"/>
        <v>0</v>
      </c>
      <c r="K31" s="3" t="s">
        <v>826</v>
      </c>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1:62" ht="15" customHeight="1">
      <c r="B32" s="119">
        <v>11</v>
      </c>
      <c r="C32" s="112" t="s">
        <v>961</v>
      </c>
      <c r="D32" s="1338"/>
      <c r="E32" s="1339"/>
      <c r="F32" s="111"/>
      <c r="G32" s="110" t="s">
        <v>815</v>
      </c>
      <c r="H32" s="976">
        <v>0.48</v>
      </c>
      <c r="I32" s="110" t="s">
        <v>816</v>
      </c>
      <c r="J32" s="115">
        <f t="shared" si="1"/>
        <v>0</v>
      </c>
      <c r="K32" s="3" t="s">
        <v>827</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1:62" ht="15" customHeight="1">
      <c r="B33" s="119">
        <v>12</v>
      </c>
      <c r="C33" s="112" t="s">
        <v>1051</v>
      </c>
      <c r="D33" s="1338"/>
      <c r="E33" s="1339"/>
      <c r="F33" s="111"/>
      <c r="G33" s="110" t="s">
        <v>815</v>
      </c>
      <c r="H33" s="976">
        <v>0.5</v>
      </c>
      <c r="I33" s="110" t="s">
        <v>816</v>
      </c>
      <c r="J33" s="115">
        <f>ROUND(F33*H33,0)</f>
        <v>0</v>
      </c>
      <c r="K33" s="3" t="s">
        <v>828</v>
      </c>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1:62" ht="15" customHeight="1">
      <c r="A34" s="241"/>
      <c r="B34" s="119">
        <v>13</v>
      </c>
      <c r="C34" s="112" t="s">
        <v>1100</v>
      </c>
      <c r="D34" s="1338"/>
      <c r="E34" s="1339"/>
      <c r="F34" s="111"/>
      <c r="G34" s="110" t="s">
        <v>815</v>
      </c>
      <c r="H34" s="976">
        <v>0.5</v>
      </c>
      <c r="I34" s="110" t="s">
        <v>816</v>
      </c>
      <c r="J34" s="115">
        <f t="shared" si="1"/>
        <v>0</v>
      </c>
      <c r="K34" s="3" t="s">
        <v>829</v>
      </c>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1:62" ht="15" customHeight="1">
      <c r="B35" s="119">
        <v>14</v>
      </c>
      <c r="C35" s="112" t="s">
        <v>1330</v>
      </c>
      <c r="D35" s="1338"/>
      <c r="E35" s="1339"/>
      <c r="F35" s="111"/>
      <c r="G35" s="110" t="s">
        <v>815</v>
      </c>
      <c r="H35" s="976">
        <v>0.5</v>
      </c>
      <c r="I35" s="110" t="s">
        <v>816</v>
      </c>
      <c r="J35" s="115">
        <f>ROUND(F35*H35,0)</f>
        <v>0</v>
      </c>
      <c r="K35" s="3" t="s">
        <v>830</v>
      </c>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1:62" ht="15" customHeight="1" thickBot="1">
      <c r="A36" s="241"/>
      <c r="B36" s="119">
        <v>15</v>
      </c>
      <c r="C36" s="112" t="s">
        <v>1672</v>
      </c>
      <c r="D36" s="1338"/>
      <c r="E36" s="1339"/>
      <c r="F36" s="111"/>
      <c r="G36" s="110" t="s">
        <v>120</v>
      </c>
      <c r="H36" s="976">
        <v>0.5</v>
      </c>
      <c r="I36" s="110" t="s">
        <v>122</v>
      </c>
      <c r="J36" s="115">
        <f>ROUND(F36*H36,0)</f>
        <v>0</v>
      </c>
      <c r="K36" s="3" t="s">
        <v>960</v>
      </c>
      <c r="L36" s="241"/>
      <c r="M36" s="2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1:62" ht="15" customHeight="1">
      <c r="B37" s="106"/>
      <c r="C37" s="107"/>
      <c r="D37" s="106"/>
      <c r="E37" s="106"/>
      <c r="F37" s="93"/>
      <c r="G37" s="94"/>
      <c r="H37" s="1332" t="s">
        <v>1086</v>
      </c>
      <c r="I37" s="1333"/>
      <c r="J37" s="90"/>
      <c r="K37" s="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1:62" ht="15" customHeight="1" thickBot="1">
      <c r="B38" s="17"/>
      <c r="C38" s="17"/>
      <c r="D38" s="17"/>
      <c r="E38" s="17"/>
      <c r="F38" s="28"/>
      <c r="G38" s="17"/>
      <c r="H38" s="1322" t="s">
        <v>121</v>
      </c>
      <c r="I38" s="1323"/>
      <c r="J38" s="29">
        <f>SUM(J22:J36)</f>
        <v>0</v>
      </c>
      <c r="K38" s="17" t="s">
        <v>954</v>
      </c>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1:62" ht="15" customHeight="1">
      <c r="H39" s="46"/>
      <c r="I39" s="46"/>
      <c r="J39" s="47"/>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1:62" ht="18.75" customHeight="1">
      <c r="A40" s="14" t="s">
        <v>588</v>
      </c>
      <c r="B40" s="15" t="s">
        <v>788</v>
      </c>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1:62" ht="11.25" customHeight="1">
      <c r="A41" s="1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1:62" ht="18.75" customHeight="1">
      <c r="A42" s="14"/>
      <c r="B42" s="1330" t="s">
        <v>143</v>
      </c>
      <c r="C42" s="1331"/>
      <c r="D42" s="1330" t="s">
        <v>142</v>
      </c>
      <c r="E42" s="1331"/>
      <c r="F42" s="16" t="s">
        <v>141</v>
      </c>
      <c r="G42" s="85"/>
      <c r="H42" s="59" t="s">
        <v>140</v>
      </c>
      <c r="I42" s="85"/>
      <c r="J42" s="16" t="s">
        <v>91</v>
      </c>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1:62" ht="15" customHeight="1">
      <c r="A43" s="14"/>
      <c r="B43" s="86"/>
      <c r="C43" s="84"/>
      <c r="D43" s="79"/>
      <c r="E43" s="80"/>
      <c r="F43" s="87"/>
      <c r="G43" s="81"/>
      <c r="H43" s="38"/>
      <c r="I43" s="81"/>
      <c r="J43" s="18" t="s">
        <v>567</v>
      </c>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1:62" ht="15" customHeight="1">
      <c r="B44" s="117">
        <v>1</v>
      </c>
      <c r="C44" s="116" t="s">
        <v>498</v>
      </c>
      <c r="D44" s="1338"/>
      <c r="E44" s="1339"/>
      <c r="F44" s="111"/>
      <c r="G44" s="110" t="s">
        <v>815</v>
      </c>
      <c r="H44" s="976">
        <v>6.4000000000000001E-2</v>
      </c>
      <c r="I44" s="110" t="s">
        <v>565</v>
      </c>
      <c r="J44" s="115">
        <f t="shared" ref="J44:J52" si="2">ROUND(F44*H44,0)</f>
        <v>0</v>
      </c>
      <c r="K44" s="3" t="s">
        <v>283</v>
      </c>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1:62" ht="15" customHeight="1">
      <c r="B45" s="117">
        <v>2</v>
      </c>
      <c r="C45" s="116" t="s">
        <v>535</v>
      </c>
      <c r="D45" s="1338"/>
      <c r="E45" s="1339"/>
      <c r="F45" s="111"/>
      <c r="G45" s="110" t="s">
        <v>815</v>
      </c>
      <c r="H45" s="976">
        <v>0.3</v>
      </c>
      <c r="I45" s="110" t="s">
        <v>565</v>
      </c>
      <c r="J45" s="115">
        <f t="shared" si="2"/>
        <v>0</v>
      </c>
      <c r="K45" s="3" t="s">
        <v>282</v>
      </c>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1:62" ht="15" customHeight="1">
      <c r="B46" s="117">
        <v>3</v>
      </c>
      <c r="C46" s="112" t="s">
        <v>653</v>
      </c>
      <c r="D46" s="1338"/>
      <c r="E46" s="1339"/>
      <c r="F46" s="111"/>
      <c r="G46" s="110" t="s">
        <v>815</v>
      </c>
      <c r="H46" s="976">
        <v>0.34</v>
      </c>
      <c r="I46" s="110" t="s">
        <v>565</v>
      </c>
      <c r="J46" s="115">
        <f t="shared" si="2"/>
        <v>0</v>
      </c>
      <c r="K46" s="3" t="s">
        <v>281</v>
      </c>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1:62" ht="15" customHeight="1">
      <c r="B47" s="117">
        <v>4</v>
      </c>
      <c r="C47" s="112" t="s">
        <v>784</v>
      </c>
      <c r="D47" s="1338"/>
      <c r="E47" s="1339"/>
      <c r="F47" s="111"/>
      <c r="G47" s="110" t="s">
        <v>815</v>
      </c>
      <c r="H47" s="976">
        <v>0.379</v>
      </c>
      <c r="I47" s="110" t="s">
        <v>565</v>
      </c>
      <c r="J47" s="115">
        <f t="shared" si="2"/>
        <v>0</v>
      </c>
      <c r="K47" s="3" t="s">
        <v>280</v>
      </c>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1:62" ht="15" customHeight="1">
      <c r="B48" s="117">
        <v>5</v>
      </c>
      <c r="C48" s="112" t="s">
        <v>833</v>
      </c>
      <c r="D48" s="1338"/>
      <c r="E48" s="1339"/>
      <c r="F48" s="111"/>
      <c r="G48" s="110" t="s">
        <v>815</v>
      </c>
      <c r="H48" s="976">
        <v>0.42</v>
      </c>
      <c r="I48" s="110" t="s">
        <v>565</v>
      </c>
      <c r="J48" s="115">
        <f t="shared" si="2"/>
        <v>0</v>
      </c>
      <c r="K48" s="3" t="s">
        <v>277</v>
      </c>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1:62" ht="15" customHeight="1">
      <c r="B49" s="119">
        <v>6</v>
      </c>
      <c r="C49" s="112" t="s">
        <v>961</v>
      </c>
      <c r="D49" s="1338"/>
      <c r="E49" s="1339"/>
      <c r="F49" s="111"/>
      <c r="G49" s="110" t="s">
        <v>815</v>
      </c>
      <c r="H49" s="976">
        <v>0.46</v>
      </c>
      <c r="I49" s="110" t="s">
        <v>565</v>
      </c>
      <c r="J49" s="115">
        <f t="shared" si="2"/>
        <v>0</v>
      </c>
      <c r="K49" s="3" t="s">
        <v>276</v>
      </c>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1:62" ht="15" customHeight="1">
      <c r="B50" s="119">
        <v>7</v>
      </c>
      <c r="C50" s="112" t="s">
        <v>1051</v>
      </c>
      <c r="D50" s="1338"/>
      <c r="E50" s="1339"/>
      <c r="F50" s="111"/>
      <c r="G50" s="110" t="s">
        <v>815</v>
      </c>
      <c r="H50" s="976">
        <v>0.5</v>
      </c>
      <c r="I50" s="110" t="s">
        <v>565</v>
      </c>
      <c r="J50" s="115">
        <f t="shared" si="2"/>
        <v>0</v>
      </c>
      <c r="K50" s="3" t="s">
        <v>278</v>
      </c>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1:62" ht="15" customHeight="1">
      <c r="B51" s="119">
        <v>8</v>
      </c>
      <c r="C51" s="112" t="s">
        <v>1100</v>
      </c>
      <c r="D51" s="1338"/>
      <c r="E51" s="1339"/>
      <c r="F51" s="111"/>
      <c r="G51" s="110" t="s">
        <v>815</v>
      </c>
      <c r="H51" s="976">
        <v>0.5</v>
      </c>
      <c r="I51" s="110" t="s">
        <v>565</v>
      </c>
      <c r="J51" s="115">
        <f t="shared" si="2"/>
        <v>0</v>
      </c>
      <c r="K51" s="3" t="s">
        <v>275</v>
      </c>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1:62" ht="15" customHeight="1">
      <c r="B52" s="119">
        <v>9</v>
      </c>
      <c r="C52" s="112" t="s">
        <v>1330</v>
      </c>
      <c r="D52" s="1338"/>
      <c r="E52" s="1339"/>
      <c r="F52" s="111"/>
      <c r="G52" s="110" t="s">
        <v>815</v>
      </c>
      <c r="H52" s="976">
        <v>0.5</v>
      </c>
      <c r="I52" s="110" t="s">
        <v>565</v>
      </c>
      <c r="J52" s="115">
        <f t="shared" si="2"/>
        <v>0</v>
      </c>
      <c r="K52" s="3" t="s">
        <v>274</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1:62" ht="15" customHeight="1" thickBot="1">
      <c r="A53" s="241"/>
      <c r="B53" s="119">
        <v>10</v>
      </c>
      <c r="C53" s="112" t="s">
        <v>1672</v>
      </c>
      <c r="D53" s="1338"/>
      <c r="E53" s="1339"/>
      <c r="F53" s="111"/>
      <c r="G53" s="110" t="s">
        <v>120</v>
      </c>
      <c r="H53" s="976">
        <v>0.5</v>
      </c>
      <c r="I53" s="110" t="s">
        <v>122</v>
      </c>
      <c r="J53" s="115">
        <f>ROUND(F53*H53,0)</f>
        <v>0</v>
      </c>
      <c r="K53" s="3" t="s">
        <v>963</v>
      </c>
      <c r="L53" s="241"/>
      <c r="M53" s="2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1:62" ht="15" customHeight="1">
      <c r="B54" s="106"/>
      <c r="C54" s="107"/>
      <c r="D54" s="106"/>
      <c r="E54" s="106"/>
      <c r="F54" s="93"/>
      <c r="G54" s="94"/>
      <c r="H54" s="1332" t="s">
        <v>964</v>
      </c>
      <c r="I54" s="1333"/>
      <c r="J54" s="90"/>
      <c r="K54" s="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1:62" ht="15" customHeight="1" thickBot="1">
      <c r="B55" s="17"/>
      <c r="C55" s="17"/>
      <c r="D55" s="17"/>
      <c r="E55" s="17"/>
      <c r="F55" s="28"/>
      <c r="G55" s="17"/>
      <c r="H55" s="1322" t="s">
        <v>121</v>
      </c>
      <c r="I55" s="1323"/>
      <c r="J55" s="29">
        <f>SUM(J44:J53)</f>
        <v>0</v>
      </c>
      <c r="K55" s="17" t="s">
        <v>955</v>
      </c>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row>
    <row r="56" spans="1:62" ht="15" customHeight="1">
      <c r="H56" s="46"/>
      <c r="I56" s="46"/>
      <c r="J56" s="47"/>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row>
    <row r="57" spans="1:62" s="256" customFormat="1" ht="13.5">
      <c r="A57" s="99" t="s">
        <v>578</v>
      </c>
      <c r="B57" s="4" t="s">
        <v>759</v>
      </c>
      <c r="C57" s="4"/>
      <c r="D57" s="4"/>
      <c r="E57" s="4"/>
      <c r="F57" s="105"/>
      <c r="G57" s="4"/>
      <c r="H57" s="5"/>
      <c r="I57" s="4"/>
      <c r="J57" s="105"/>
      <c r="K57" s="3"/>
    </row>
    <row r="58" spans="1:62" s="256" customFormat="1" ht="7.5" customHeight="1">
      <c r="A58" s="99"/>
      <c r="B58" s="4"/>
      <c r="C58" s="4"/>
      <c r="D58" s="4"/>
      <c r="E58" s="4"/>
      <c r="F58" s="105"/>
      <c r="G58" s="4"/>
      <c r="H58" s="5"/>
      <c r="I58" s="4"/>
      <c r="J58" s="105"/>
      <c r="K58" s="3"/>
    </row>
    <row r="59" spans="1:62" s="256" customFormat="1" ht="12" customHeight="1">
      <c r="A59" s="99"/>
      <c r="B59" s="1356" t="s">
        <v>143</v>
      </c>
      <c r="C59" s="1357"/>
      <c r="D59" s="1356" t="s">
        <v>142</v>
      </c>
      <c r="E59" s="1357"/>
      <c r="F59" s="125" t="s">
        <v>141</v>
      </c>
      <c r="G59" s="109"/>
      <c r="H59" s="330" t="s">
        <v>140</v>
      </c>
      <c r="I59" s="109"/>
      <c r="J59" s="125" t="s">
        <v>91</v>
      </c>
      <c r="K59" s="3"/>
    </row>
    <row r="60" spans="1:62" s="256" customFormat="1" ht="12" customHeight="1">
      <c r="A60" s="99"/>
      <c r="B60" s="325"/>
      <c r="C60" s="123"/>
      <c r="D60" s="327"/>
      <c r="E60" s="328"/>
      <c r="F60" s="329"/>
      <c r="G60" s="121"/>
      <c r="H60" s="135"/>
      <c r="I60" s="121"/>
      <c r="J60" s="120" t="s">
        <v>831</v>
      </c>
      <c r="K60" s="3"/>
    </row>
    <row r="61" spans="1:62" s="256" customFormat="1" ht="15" customHeight="1">
      <c r="A61" s="4"/>
      <c r="B61" s="326">
        <v>1</v>
      </c>
      <c r="C61" s="154" t="s">
        <v>751</v>
      </c>
      <c r="D61" s="1338"/>
      <c r="E61" s="1339"/>
      <c r="F61" s="111"/>
      <c r="G61" s="110" t="s">
        <v>815</v>
      </c>
      <c r="H61" s="976">
        <v>4.4999999999999998E-2</v>
      </c>
      <c r="I61" s="110" t="s">
        <v>816</v>
      </c>
      <c r="J61" s="115">
        <f t="shared" ref="J61:J70" si="3">ROUND(F61*H61,0)</f>
        <v>0</v>
      </c>
      <c r="K61" s="3" t="s">
        <v>137</v>
      </c>
    </row>
    <row r="62" spans="1:62" s="256" customFormat="1" ht="15" customHeight="1">
      <c r="A62" s="4"/>
      <c r="B62" s="326">
        <v>2</v>
      </c>
      <c r="C62" s="154" t="s">
        <v>752</v>
      </c>
      <c r="D62" s="1338"/>
      <c r="E62" s="1339"/>
      <c r="F62" s="111"/>
      <c r="G62" s="110" t="s">
        <v>815</v>
      </c>
      <c r="H62" s="976">
        <v>9.0999999999999998E-2</v>
      </c>
      <c r="I62" s="110" t="s">
        <v>816</v>
      </c>
      <c r="J62" s="115">
        <f t="shared" si="3"/>
        <v>0</v>
      </c>
      <c r="K62" s="3" t="s">
        <v>135</v>
      </c>
    </row>
    <row r="63" spans="1:62" s="256" customFormat="1" ht="15" customHeight="1">
      <c r="A63" s="4"/>
      <c r="B63" s="326">
        <v>3</v>
      </c>
      <c r="C63" s="154" t="s">
        <v>753</v>
      </c>
      <c r="D63" s="1338"/>
      <c r="E63" s="1339"/>
      <c r="F63" s="111"/>
      <c r="G63" s="110" t="s">
        <v>815</v>
      </c>
      <c r="H63" s="976">
        <v>0.13500000000000001</v>
      </c>
      <c r="I63" s="110" t="s">
        <v>816</v>
      </c>
      <c r="J63" s="115">
        <f t="shared" si="3"/>
        <v>0</v>
      </c>
      <c r="K63" s="3" t="s">
        <v>133</v>
      </c>
    </row>
    <row r="64" spans="1:62" s="256" customFormat="1" ht="15" customHeight="1">
      <c r="A64" s="4"/>
      <c r="B64" s="326">
        <v>4</v>
      </c>
      <c r="C64" s="154" t="s">
        <v>754</v>
      </c>
      <c r="D64" s="1338"/>
      <c r="E64" s="1339"/>
      <c r="F64" s="111"/>
      <c r="G64" s="110" t="s">
        <v>815</v>
      </c>
      <c r="H64" s="976">
        <v>0.17799999999999999</v>
      </c>
      <c r="I64" s="110" t="s">
        <v>816</v>
      </c>
      <c r="J64" s="115">
        <f t="shared" si="3"/>
        <v>0</v>
      </c>
      <c r="K64" s="3" t="s">
        <v>561</v>
      </c>
    </row>
    <row r="65" spans="1:62" s="256" customFormat="1" ht="15" customHeight="1">
      <c r="A65" s="4"/>
      <c r="B65" s="326">
        <v>5</v>
      </c>
      <c r="C65" s="154" t="s">
        <v>755</v>
      </c>
      <c r="D65" s="1338"/>
      <c r="E65" s="1339"/>
      <c r="F65" s="111"/>
      <c r="G65" s="110" t="s">
        <v>815</v>
      </c>
      <c r="H65" s="976">
        <v>0.219</v>
      </c>
      <c r="I65" s="110" t="s">
        <v>816</v>
      </c>
      <c r="J65" s="115">
        <f t="shared" si="3"/>
        <v>0</v>
      </c>
      <c r="K65" s="3" t="s">
        <v>560</v>
      </c>
    </row>
    <row r="66" spans="1:62" s="256" customFormat="1" ht="15" customHeight="1">
      <c r="A66" s="4"/>
      <c r="B66" s="326">
        <v>6</v>
      </c>
      <c r="C66" s="154" t="s">
        <v>756</v>
      </c>
      <c r="D66" s="1338"/>
      <c r="E66" s="1339"/>
      <c r="F66" s="111"/>
      <c r="G66" s="110" t="s">
        <v>815</v>
      </c>
      <c r="H66" s="976">
        <v>0.26</v>
      </c>
      <c r="I66" s="110" t="s">
        <v>816</v>
      </c>
      <c r="J66" s="115">
        <f t="shared" si="3"/>
        <v>0</v>
      </c>
      <c r="K66" s="3" t="s">
        <v>559</v>
      </c>
    </row>
    <row r="67" spans="1:62" s="256" customFormat="1" ht="15" customHeight="1">
      <c r="A67" s="4"/>
      <c r="B67" s="326">
        <v>7</v>
      </c>
      <c r="C67" s="154" t="s">
        <v>757</v>
      </c>
      <c r="D67" s="1338"/>
      <c r="E67" s="1339"/>
      <c r="F67" s="111"/>
      <c r="G67" s="110" t="s">
        <v>815</v>
      </c>
      <c r="H67" s="976">
        <v>0.3</v>
      </c>
      <c r="I67" s="110" t="s">
        <v>816</v>
      </c>
      <c r="J67" s="115">
        <f t="shared" si="3"/>
        <v>0</v>
      </c>
      <c r="K67" s="3" t="s">
        <v>558</v>
      </c>
    </row>
    <row r="68" spans="1:62" s="256" customFormat="1" ht="15" customHeight="1">
      <c r="A68" s="4"/>
      <c r="B68" s="119">
        <v>8</v>
      </c>
      <c r="C68" s="154" t="s">
        <v>653</v>
      </c>
      <c r="D68" s="1338"/>
      <c r="E68" s="1339"/>
      <c r="F68" s="111"/>
      <c r="G68" s="110" t="s">
        <v>815</v>
      </c>
      <c r="H68" s="976">
        <v>0.42</v>
      </c>
      <c r="I68" s="110" t="s">
        <v>816</v>
      </c>
      <c r="J68" s="115">
        <f t="shared" si="3"/>
        <v>0</v>
      </c>
      <c r="K68" s="3" t="s">
        <v>557</v>
      </c>
    </row>
    <row r="69" spans="1:62" s="256" customFormat="1" ht="15" customHeight="1">
      <c r="A69" s="4"/>
      <c r="B69" s="119">
        <v>9</v>
      </c>
      <c r="C69" s="154" t="s">
        <v>784</v>
      </c>
      <c r="D69" s="1338"/>
      <c r="E69" s="1339"/>
      <c r="F69" s="111"/>
      <c r="G69" s="110" t="s">
        <v>815</v>
      </c>
      <c r="H69" s="976">
        <v>0.439</v>
      </c>
      <c r="I69" s="110" t="s">
        <v>816</v>
      </c>
      <c r="J69" s="115">
        <f t="shared" si="3"/>
        <v>0</v>
      </c>
      <c r="K69" s="3" t="s">
        <v>553</v>
      </c>
    </row>
    <row r="70" spans="1:62" s="256" customFormat="1" ht="15" customHeight="1">
      <c r="A70" s="4"/>
      <c r="B70" s="119">
        <v>10</v>
      </c>
      <c r="C70" s="154" t="s">
        <v>833</v>
      </c>
      <c r="D70" s="1338"/>
      <c r="E70" s="1339"/>
      <c r="F70" s="111"/>
      <c r="G70" s="110" t="s">
        <v>815</v>
      </c>
      <c r="H70" s="976">
        <v>0.46</v>
      </c>
      <c r="I70" s="110" t="s">
        <v>816</v>
      </c>
      <c r="J70" s="115">
        <f t="shared" si="3"/>
        <v>0</v>
      </c>
      <c r="K70" s="3" t="s">
        <v>551</v>
      </c>
    </row>
    <row r="71" spans="1:62" s="256" customFormat="1" ht="15" customHeight="1">
      <c r="A71" s="4"/>
      <c r="B71" s="119">
        <v>11</v>
      </c>
      <c r="C71" s="112" t="s">
        <v>961</v>
      </c>
      <c r="D71" s="1338"/>
      <c r="E71" s="1339"/>
      <c r="F71" s="111"/>
      <c r="G71" s="110" t="s">
        <v>815</v>
      </c>
      <c r="H71" s="976">
        <v>0.48</v>
      </c>
      <c r="I71" s="110" t="s">
        <v>816</v>
      </c>
      <c r="J71" s="115">
        <f>ROUND(F71*H71,0)</f>
        <v>0</v>
      </c>
      <c r="K71" s="3" t="s">
        <v>582</v>
      </c>
    </row>
    <row r="72" spans="1:62" s="256" customFormat="1" ht="15" customHeight="1">
      <c r="A72" s="4"/>
      <c r="B72" s="119">
        <v>12</v>
      </c>
      <c r="C72" s="112" t="s">
        <v>1051</v>
      </c>
      <c r="D72" s="1338"/>
      <c r="E72" s="1339"/>
      <c r="F72" s="111"/>
      <c r="G72" s="110" t="s">
        <v>120</v>
      </c>
      <c r="H72" s="976">
        <v>0.5</v>
      </c>
      <c r="I72" s="110" t="s">
        <v>122</v>
      </c>
      <c r="J72" s="115">
        <f>ROUND(F72*H72,0)</f>
        <v>0</v>
      </c>
      <c r="K72" s="3" t="s">
        <v>581</v>
      </c>
    </row>
    <row r="73" spans="1:62" s="256" customFormat="1" ht="15" customHeight="1">
      <c r="A73" s="4"/>
      <c r="B73" s="119">
        <v>13</v>
      </c>
      <c r="C73" s="112" t="s">
        <v>1100</v>
      </c>
      <c r="D73" s="1338"/>
      <c r="E73" s="1339"/>
      <c r="F73" s="111"/>
      <c r="G73" s="110" t="s">
        <v>120</v>
      </c>
      <c r="H73" s="976">
        <v>0.5</v>
      </c>
      <c r="I73" s="110" t="s">
        <v>122</v>
      </c>
      <c r="J73" s="115">
        <f>ROUND(F73*H73,0)</f>
        <v>0</v>
      </c>
      <c r="K73" s="3" t="s">
        <v>580</v>
      </c>
    </row>
    <row r="74" spans="1:62" s="256" customFormat="1" ht="15" customHeight="1">
      <c r="A74" s="4"/>
      <c r="B74" s="119">
        <v>14</v>
      </c>
      <c r="C74" s="112" t="s">
        <v>1330</v>
      </c>
      <c r="D74" s="1338"/>
      <c r="E74" s="1339"/>
      <c r="F74" s="111"/>
      <c r="G74" s="110" t="s">
        <v>120</v>
      </c>
      <c r="H74" s="976">
        <v>0.5</v>
      </c>
      <c r="I74" s="110" t="s">
        <v>122</v>
      </c>
      <c r="J74" s="115">
        <f>ROUND(F74*H74,0)</f>
        <v>0</v>
      </c>
      <c r="K74" s="3" t="s">
        <v>600</v>
      </c>
    </row>
    <row r="75" spans="1:62" s="256" customFormat="1" ht="15" customHeight="1" thickBot="1">
      <c r="A75" s="4"/>
      <c r="B75" s="119">
        <v>15</v>
      </c>
      <c r="C75" s="112" t="s">
        <v>1672</v>
      </c>
      <c r="D75" s="1338"/>
      <c r="E75" s="1339"/>
      <c r="F75" s="111"/>
      <c r="G75" s="110" t="s">
        <v>120</v>
      </c>
      <c r="H75" s="976">
        <v>0.5</v>
      </c>
      <c r="I75" s="110" t="s">
        <v>122</v>
      </c>
      <c r="J75" s="115">
        <f>ROUND(F75*H75,0)</f>
        <v>0</v>
      </c>
      <c r="K75" s="3" t="s">
        <v>599</v>
      </c>
    </row>
    <row r="76" spans="1:62" s="256" customFormat="1" ht="15" customHeight="1">
      <c r="A76" s="4"/>
      <c r="B76" s="106"/>
      <c r="C76" s="294"/>
      <c r="D76" s="106"/>
      <c r="E76" s="106"/>
      <c r="F76" s="93"/>
      <c r="G76" s="94"/>
      <c r="H76" s="1332" t="s">
        <v>783</v>
      </c>
      <c r="I76" s="1333"/>
      <c r="J76" s="90"/>
      <c r="K76" s="3"/>
    </row>
    <row r="77" spans="1:62" s="256" customFormat="1" ht="15" customHeight="1" thickBot="1">
      <c r="B77" s="257"/>
      <c r="C77" s="257"/>
      <c r="D77" s="257"/>
      <c r="E77" s="257"/>
      <c r="F77" s="315"/>
      <c r="G77" s="257"/>
      <c r="H77" s="1361" t="s">
        <v>121</v>
      </c>
      <c r="I77" s="1362"/>
      <c r="J77" s="89">
        <f>SUM(J61:J75)</f>
        <v>0</v>
      </c>
      <c r="K77" s="3" t="s">
        <v>956</v>
      </c>
    </row>
    <row r="78" spans="1:62" ht="7.5" customHeight="1">
      <c r="H78" s="46"/>
      <c r="I78" s="46"/>
      <c r="J78" s="47"/>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row>
    <row r="79" spans="1:62" ht="13.5">
      <c r="A79" s="14" t="s">
        <v>576</v>
      </c>
      <c r="B79" s="15" t="s">
        <v>760</v>
      </c>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row>
    <row r="80" spans="1:62" ht="7.5" customHeight="1">
      <c r="A80" s="1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row>
    <row r="81" spans="1:62" ht="12" customHeight="1">
      <c r="A81" s="14"/>
      <c r="B81" s="1330" t="s">
        <v>143</v>
      </c>
      <c r="C81" s="1331"/>
      <c r="D81" s="1330" t="s">
        <v>142</v>
      </c>
      <c r="E81" s="1331"/>
      <c r="F81" s="243" t="s">
        <v>141</v>
      </c>
      <c r="G81" s="272"/>
      <c r="H81" s="247" t="s">
        <v>140</v>
      </c>
      <c r="I81" s="272"/>
      <c r="J81" s="243" t="s">
        <v>91</v>
      </c>
      <c r="K81" s="258"/>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row>
    <row r="82" spans="1:62" ht="12" customHeight="1">
      <c r="A82" s="14"/>
      <c r="B82" s="273"/>
      <c r="C82" s="271"/>
      <c r="D82" s="268"/>
      <c r="E82" s="269"/>
      <c r="F82" s="244"/>
      <c r="G82" s="270"/>
      <c r="H82" s="248"/>
      <c r="I82" s="270"/>
      <c r="J82" s="245" t="s">
        <v>831</v>
      </c>
      <c r="K82" s="258"/>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row>
    <row r="83" spans="1:62" ht="15" customHeight="1">
      <c r="B83" s="117">
        <v>1</v>
      </c>
      <c r="C83" s="116" t="s">
        <v>498</v>
      </c>
      <c r="D83" s="1338"/>
      <c r="E83" s="1339"/>
      <c r="F83" s="111"/>
      <c r="G83" s="110" t="s">
        <v>815</v>
      </c>
      <c r="H83" s="976">
        <v>6.4000000000000001E-2</v>
      </c>
      <c r="I83" s="110" t="s">
        <v>816</v>
      </c>
      <c r="J83" s="115">
        <f t="shared" ref="J83:J91" si="4">ROUND(F83*H83,0)</f>
        <v>0</v>
      </c>
      <c r="K83" s="3" t="s">
        <v>283</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row>
    <row r="84" spans="1:62" ht="15" customHeight="1">
      <c r="B84" s="117">
        <v>2</v>
      </c>
      <c r="C84" s="116" t="s">
        <v>535</v>
      </c>
      <c r="D84" s="1338"/>
      <c r="E84" s="1339"/>
      <c r="F84" s="111"/>
      <c r="G84" s="110" t="s">
        <v>815</v>
      </c>
      <c r="H84" s="976">
        <v>0.3</v>
      </c>
      <c r="I84" s="110" t="s">
        <v>816</v>
      </c>
      <c r="J84" s="115">
        <f t="shared" si="4"/>
        <v>0</v>
      </c>
      <c r="K84" s="3" t="s">
        <v>282</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row>
    <row r="85" spans="1:62" ht="15" customHeight="1">
      <c r="B85" s="117">
        <v>3</v>
      </c>
      <c r="C85" s="112" t="s">
        <v>653</v>
      </c>
      <c r="D85" s="1338"/>
      <c r="E85" s="1339"/>
      <c r="F85" s="111"/>
      <c r="G85" s="110" t="s">
        <v>815</v>
      </c>
      <c r="H85" s="976">
        <v>0.34</v>
      </c>
      <c r="I85" s="110" t="s">
        <v>816</v>
      </c>
      <c r="J85" s="115">
        <f t="shared" si="4"/>
        <v>0</v>
      </c>
      <c r="K85" s="3" t="s">
        <v>281</v>
      </c>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row>
    <row r="86" spans="1:62" ht="15" customHeight="1">
      <c r="B86" s="117">
        <v>4</v>
      </c>
      <c r="C86" s="112" t="s">
        <v>784</v>
      </c>
      <c r="D86" s="1338"/>
      <c r="E86" s="1339"/>
      <c r="F86" s="111"/>
      <c r="G86" s="110" t="s">
        <v>815</v>
      </c>
      <c r="H86" s="976">
        <v>0.379</v>
      </c>
      <c r="I86" s="110" t="s">
        <v>816</v>
      </c>
      <c r="J86" s="115">
        <f t="shared" si="4"/>
        <v>0</v>
      </c>
      <c r="K86" s="3" t="s">
        <v>280</v>
      </c>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row>
    <row r="87" spans="1:62" ht="15" customHeight="1">
      <c r="B87" s="117">
        <v>5</v>
      </c>
      <c r="C87" s="112" t="s">
        <v>833</v>
      </c>
      <c r="D87" s="1338"/>
      <c r="E87" s="1339"/>
      <c r="F87" s="111"/>
      <c r="G87" s="110" t="s">
        <v>815</v>
      </c>
      <c r="H87" s="976">
        <v>0.42</v>
      </c>
      <c r="I87" s="110" t="s">
        <v>816</v>
      </c>
      <c r="J87" s="115">
        <f t="shared" si="4"/>
        <v>0</v>
      </c>
      <c r="K87" s="3" t="s">
        <v>277</v>
      </c>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row>
    <row r="88" spans="1:62" ht="15" customHeight="1">
      <c r="B88" s="119">
        <v>6</v>
      </c>
      <c r="C88" s="112" t="s">
        <v>961</v>
      </c>
      <c r="D88" s="1338"/>
      <c r="E88" s="1339"/>
      <c r="F88" s="111"/>
      <c r="G88" s="110" t="s">
        <v>815</v>
      </c>
      <c r="H88" s="976">
        <v>0.46</v>
      </c>
      <c r="I88" s="110" t="s">
        <v>816</v>
      </c>
      <c r="J88" s="115">
        <f t="shared" si="4"/>
        <v>0</v>
      </c>
      <c r="K88" s="3" t="s">
        <v>276</v>
      </c>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row>
    <row r="89" spans="1:62" ht="15" customHeight="1">
      <c r="B89" s="119">
        <v>7</v>
      </c>
      <c r="C89" s="112" t="s">
        <v>1051</v>
      </c>
      <c r="D89" s="1338"/>
      <c r="E89" s="1339"/>
      <c r="F89" s="111"/>
      <c r="G89" s="110" t="s">
        <v>815</v>
      </c>
      <c r="H89" s="976">
        <v>0.5</v>
      </c>
      <c r="I89" s="110" t="s">
        <v>816</v>
      </c>
      <c r="J89" s="115">
        <f t="shared" si="4"/>
        <v>0</v>
      </c>
      <c r="K89" s="3" t="s">
        <v>278</v>
      </c>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row>
    <row r="90" spans="1:62" ht="15" customHeight="1">
      <c r="B90" s="119">
        <v>8</v>
      </c>
      <c r="C90" s="112" t="s">
        <v>1100</v>
      </c>
      <c r="D90" s="1338"/>
      <c r="E90" s="1339"/>
      <c r="F90" s="111"/>
      <c r="G90" s="110" t="s">
        <v>815</v>
      </c>
      <c r="H90" s="976">
        <v>0.5</v>
      </c>
      <c r="I90" s="110" t="s">
        <v>816</v>
      </c>
      <c r="J90" s="115">
        <f>ROUND(F90*H90,0)</f>
        <v>0</v>
      </c>
      <c r="K90" s="3" t="s">
        <v>275</v>
      </c>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row>
    <row r="91" spans="1:62" ht="15" customHeight="1">
      <c r="B91" s="119">
        <v>9</v>
      </c>
      <c r="C91" s="112" t="s">
        <v>1330</v>
      </c>
      <c r="D91" s="1338"/>
      <c r="E91" s="1339"/>
      <c r="F91" s="111"/>
      <c r="G91" s="110" t="s">
        <v>815</v>
      </c>
      <c r="H91" s="976">
        <v>0.5</v>
      </c>
      <c r="I91" s="110" t="s">
        <v>816</v>
      </c>
      <c r="J91" s="115">
        <f t="shared" si="4"/>
        <v>0</v>
      </c>
      <c r="K91" s="3" t="s">
        <v>274</v>
      </c>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row>
    <row r="92" spans="1:62" ht="15" customHeight="1" thickBot="1">
      <c r="A92" s="241"/>
      <c r="B92" s="119">
        <v>10</v>
      </c>
      <c r="C92" s="112" t="s">
        <v>1672</v>
      </c>
      <c r="D92" s="1338"/>
      <c r="E92" s="1339"/>
      <c r="F92" s="111"/>
      <c r="G92" s="110" t="s">
        <v>120</v>
      </c>
      <c r="H92" s="976">
        <v>0.5</v>
      </c>
      <c r="I92" s="110" t="s">
        <v>122</v>
      </c>
      <c r="J92" s="115">
        <f>ROUND(F92*H92,0)</f>
        <v>0</v>
      </c>
      <c r="K92" s="3" t="s">
        <v>273</v>
      </c>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row>
    <row r="93" spans="1:62" ht="15" customHeight="1">
      <c r="B93" s="106"/>
      <c r="C93" s="107"/>
      <c r="D93" s="106"/>
      <c r="E93" s="106"/>
      <c r="F93" s="93"/>
      <c r="G93" s="94"/>
      <c r="H93" s="1332" t="s">
        <v>964</v>
      </c>
      <c r="I93" s="1333"/>
      <c r="J93" s="90"/>
      <c r="K93" s="3"/>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row>
    <row r="94" spans="1:62" ht="15" customHeight="1" thickBot="1">
      <c r="B94" s="17"/>
      <c r="C94" s="17"/>
      <c r="D94" s="17"/>
      <c r="E94" s="17"/>
      <c r="F94" s="28"/>
      <c r="G94" s="17"/>
      <c r="H94" s="1322" t="s">
        <v>121</v>
      </c>
      <c r="I94" s="1323"/>
      <c r="J94" s="29">
        <f>SUM(J83:J92)</f>
        <v>0</v>
      </c>
      <c r="K94" s="17" t="s">
        <v>957</v>
      </c>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row>
    <row r="95" spans="1:62" ht="7.5" customHeight="1">
      <c r="H95" s="46"/>
      <c r="I95" s="46"/>
      <c r="J95" s="47"/>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row>
    <row r="96" spans="1:62" ht="13.5">
      <c r="A96" s="14" t="s">
        <v>574</v>
      </c>
      <c r="B96" s="15" t="s">
        <v>652</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row>
    <row r="97" spans="1:62" ht="7.5" customHeight="1">
      <c r="A97" s="1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row>
    <row r="98" spans="1:62" ht="10.5" customHeight="1">
      <c r="A98" s="14"/>
      <c r="B98" s="1330" t="s">
        <v>143</v>
      </c>
      <c r="C98" s="1331"/>
      <c r="D98" s="1330" t="s">
        <v>142</v>
      </c>
      <c r="E98" s="1331"/>
      <c r="F98" s="16" t="s">
        <v>141</v>
      </c>
      <c r="G98" s="85"/>
      <c r="H98" s="59" t="s">
        <v>140</v>
      </c>
      <c r="I98" s="85"/>
      <c r="J98" s="16" t="s">
        <v>91</v>
      </c>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row>
    <row r="99" spans="1:62" ht="10.5" customHeight="1">
      <c r="A99" s="14"/>
      <c r="B99" s="86"/>
      <c r="C99" s="84"/>
      <c r="D99" s="79"/>
      <c r="E99" s="80"/>
      <c r="F99" s="87"/>
      <c r="G99" s="81"/>
      <c r="H99" s="38"/>
      <c r="I99" s="81"/>
      <c r="J99" s="18" t="s">
        <v>567</v>
      </c>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row>
    <row r="100" spans="1:62" ht="15" customHeight="1">
      <c r="A100" s="4"/>
      <c r="B100" s="83">
        <v>1</v>
      </c>
      <c r="C100" s="19" t="s">
        <v>132</v>
      </c>
      <c r="D100" s="1558"/>
      <c r="E100" s="1559"/>
      <c r="F100" s="31"/>
      <c r="G100" s="82" t="s">
        <v>563</v>
      </c>
      <c r="H100" s="976">
        <v>2.1999999999999999E-2</v>
      </c>
      <c r="I100" s="82" t="s">
        <v>565</v>
      </c>
      <c r="J100" s="22">
        <f t="shared" ref="J100:J102" si="5">ROUND(F100*H100,0)</f>
        <v>0</v>
      </c>
      <c r="K100" s="17" t="s">
        <v>2106</v>
      </c>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row>
    <row r="101" spans="1:62" ht="15" customHeight="1">
      <c r="A101" s="4"/>
      <c r="B101" s="83">
        <v>2</v>
      </c>
      <c r="C101" s="19" t="s">
        <v>131</v>
      </c>
      <c r="D101" s="1558"/>
      <c r="E101" s="1559"/>
      <c r="F101" s="31"/>
      <c r="G101" s="82" t="s">
        <v>563</v>
      </c>
      <c r="H101" s="976">
        <v>3.6999999999999998E-2</v>
      </c>
      <c r="I101" s="82" t="s">
        <v>565</v>
      </c>
      <c r="J101" s="22">
        <f t="shared" si="5"/>
        <v>0</v>
      </c>
      <c r="K101" s="283" t="s">
        <v>2105</v>
      </c>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row>
    <row r="102" spans="1:62" ht="15" customHeight="1">
      <c r="A102" s="4"/>
      <c r="B102" s="83">
        <v>3</v>
      </c>
      <c r="C102" s="19" t="s">
        <v>130</v>
      </c>
      <c r="D102" s="1558"/>
      <c r="E102" s="1559"/>
      <c r="F102" s="31"/>
      <c r="G102" s="82" t="s">
        <v>563</v>
      </c>
      <c r="H102" s="976">
        <v>4.1000000000000002E-2</v>
      </c>
      <c r="I102" s="82" t="s">
        <v>565</v>
      </c>
      <c r="J102" s="22">
        <f t="shared" si="5"/>
        <v>0</v>
      </c>
      <c r="K102" s="283" t="s">
        <v>281</v>
      </c>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row>
    <row r="103" spans="1:62" ht="15" customHeight="1">
      <c r="A103" s="4"/>
      <c r="B103" s="1571" t="s">
        <v>149</v>
      </c>
      <c r="C103" s="1572"/>
      <c r="D103" s="1558"/>
      <c r="E103" s="1559"/>
      <c r="F103" s="49"/>
      <c r="G103" s="50"/>
      <c r="H103" s="222"/>
      <c r="I103" s="50"/>
      <c r="J103" s="23">
        <f>SUM(J100:J102)</f>
        <v>0</v>
      </c>
      <c r="K103" s="283" t="s">
        <v>1375</v>
      </c>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row>
    <row r="104" spans="1:62" ht="13.5" customHeight="1">
      <c r="A104" s="4"/>
      <c r="B104" s="1565"/>
      <c r="C104" s="1566"/>
      <c r="D104" s="1565"/>
      <c r="E104" s="1566"/>
      <c r="F104" s="139" t="s">
        <v>1521</v>
      </c>
      <c r="G104" s="51"/>
      <c r="H104" s="223" t="s">
        <v>2066</v>
      </c>
      <c r="I104" s="51"/>
      <c r="J104" s="35"/>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row>
    <row r="105" spans="1:62" ht="13.5" customHeight="1">
      <c r="A105" s="4"/>
      <c r="B105" s="1567"/>
      <c r="C105" s="1568"/>
      <c r="D105" s="1567"/>
      <c r="E105" s="1568"/>
      <c r="F105" s="36">
        <f>J103</f>
        <v>0</v>
      </c>
      <c r="G105" s="52" t="s">
        <v>563</v>
      </c>
      <c r="H105" s="43" t="e">
        <f>●財政力附表!S28</f>
        <v>#DIV/0!</v>
      </c>
      <c r="I105" s="52" t="s">
        <v>565</v>
      </c>
      <c r="J105" s="36" t="e">
        <f>ROUND(F105*H105,0)</f>
        <v>#DIV/0!</v>
      </c>
      <c r="K105" s="283" t="s">
        <v>2107</v>
      </c>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row>
    <row r="106" spans="1:62" ht="13.5" customHeight="1">
      <c r="A106" s="4"/>
      <c r="B106" s="1569"/>
      <c r="C106" s="1570"/>
      <c r="D106" s="1569"/>
      <c r="E106" s="1570"/>
      <c r="F106" s="37"/>
      <c r="G106" s="54"/>
      <c r="H106" s="60" t="s">
        <v>150</v>
      </c>
      <c r="I106" s="56"/>
      <c r="J106" s="57"/>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row>
    <row r="107" spans="1:62" ht="15" customHeight="1">
      <c r="A107" s="4"/>
      <c r="B107" s="117">
        <v>4</v>
      </c>
      <c r="C107" s="116" t="s">
        <v>129</v>
      </c>
      <c r="D107" s="1552"/>
      <c r="E107" s="1553"/>
      <c r="F107" s="103"/>
      <c r="G107" s="224" t="s">
        <v>815</v>
      </c>
      <c r="H107" s="216">
        <v>5.6000000000000001E-2</v>
      </c>
      <c r="I107" s="224" t="s">
        <v>816</v>
      </c>
      <c r="J107" s="115">
        <f t="shared" ref="J107:J125" si="6">ROUND(F107*H107,0)</f>
        <v>0</v>
      </c>
      <c r="K107" s="283" t="s">
        <v>559</v>
      </c>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row>
    <row r="108" spans="1:62" ht="15" customHeight="1">
      <c r="A108" s="4"/>
      <c r="B108" s="117">
        <v>5</v>
      </c>
      <c r="C108" s="116" t="s">
        <v>128</v>
      </c>
      <c r="D108" s="1552"/>
      <c r="E108" s="1553"/>
      <c r="F108" s="103"/>
      <c r="G108" s="224" t="s">
        <v>815</v>
      </c>
      <c r="H108" s="216">
        <v>2.8000000000000001E-2</v>
      </c>
      <c r="I108" s="224" t="s">
        <v>816</v>
      </c>
      <c r="J108" s="115">
        <f t="shared" si="6"/>
        <v>0</v>
      </c>
      <c r="K108" s="3" t="s">
        <v>558</v>
      </c>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row>
    <row r="109" spans="1:62" ht="15" customHeight="1">
      <c r="A109" s="4"/>
      <c r="B109" s="117">
        <v>6</v>
      </c>
      <c r="C109" s="112" t="s">
        <v>127</v>
      </c>
      <c r="D109" s="1552"/>
      <c r="E109" s="1553"/>
      <c r="F109" s="103"/>
      <c r="G109" s="224" t="s">
        <v>815</v>
      </c>
      <c r="H109" s="216">
        <v>3.7999999999999999E-2</v>
      </c>
      <c r="I109" s="224" t="s">
        <v>816</v>
      </c>
      <c r="J109" s="115">
        <f t="shared" si="6"/>
        <v>0</v>
      </c>
      <c r="K109" s="3" t="s">
        <v>1809</v>
      </c>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row>
    <row r="110" spans="1:62" ht="15" customHeight="1">
      <c r="A110" s="4"/>
      <c r="B110" s="1548">
        <v>7</v>
      </c>
      <c r="C110" s="1544" t="s">
        <v>126</v>
      </c>
      <c r="D110" s="1539" t="s">
        <v>233</v>
      </c>
      <c r="E110" s="1540"/>
      <c r="F110" s="103"/>
      <c r="G110" s="224" t="s">
        <v>815</v>
      </c>
      <c r="H110" s="216">
        <v>0.189</v>
      </c>
      <c r="I110" s="224" t="s">
        <v>816</v>
      </c>
      <c r="J110" s="115">
        <f t="shared" si="6"/>
        <v>0</v>
      </c>
      <c r="K110" s="1551" t="s">
        <v>553</v>
      </c>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row>
    <row r="111" spans="1:62" ht="15" customHeight="1">
      <c r="A111" s="4"/>
      <c r="B111" s="1473"/>
      <c r="C111" s="1557"/>
      <c r="D111" s="1539" t="s">
        <v>536</v>
      </c>
      <c r="E111" s="1540"/>
      <c r="F111" s="103"/>
      <c r="G111" s="224" t="s">
        <v>815</v>
      </c>
      <c r="H111" s="216">
        <v>0.05</v>
      </c>
      <c r="I111" s="224" t="s">
        <v>816</v>
      </c>
      <c r="J111" s="115">
        <f t="shared" si="6"/>
        <v>0</v>
      </c>
      <c r="K111" s="1551"/>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row>
    <row r="112" spans="1:62" ht="15" customHeight="1">
      <c r="A112" s="4"/>
      <c r="B112" s="1548">
        <v>8</v>
      </c>
      <c r="C112" s="1544" t="s">
        <v>125</v>
      </c>
      <c r="D112" s="1539" t="s">
        <v>233</v>
      </c>
      <c r="E112" s="1540"/>
      <c r="F112" s="103"/>
      <c r="G112" s="224" t="s">
        <v>815</v>
      </c>
      <c r="H112" s="216">
        <v>0.2</v>
      </c>
      <c r="I112" s="224" t="s">
        <v>816</v>
      </c>
      <c r="J112" s="115">
        <f t="shared" si="6"/>
        <v>0</v>
      </c>
      <c r="K112" s="1551" t="s">
        <v>2108</v>
      </c>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row>
    <row r="113" spans="1:62" ht="15" customHeight="1">
      <c r="B113" s="1473"/>
      <c r="C113" s="1557"/>
      <c r="D113" s="1539" t="s">
        <v>536</v>
      </c>
      <c r="E113" s="1540"/>
      <c r="F113" s="103"/>
      <c r="G113" s="224" t="s">
        <v>815</v>
      </c>
      <c r="H113" s="216">
        <v>7.4999999999999997E-2</v>
      </c>
      <c r="I113" s="224" t="s">
        <v>816</v>
      </c>
      <c r="J113" s="115">
        <f t="shared" si="6"/>
        <v>0</v>
      </c>
      <c r="K113" s="1551"/>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row>
    <row r="114" spans="1:62" ht="15" customHeight="1">
      <c r="B114" s="1548">
        <v>9</v>
      </c>
      <c r="C114" s="1549" t="s">
        <v>124</v>
      </c>
      <c r="D114" s="1539" t="s">
        <v>233</v>
      </c>
      <c r="E114" s="1540"/>
      <c r="F114" s="103"/>
      <c r="G114" s="224" t="s">
        <v>815</v>
      </c>
      <c r="H114" s="216">
        <v>0.21099999999999999</v>
      </c>
      <c r="I114" s="224" t="s">
        <v>816</v>
      </c>
      <c r="J114" s="115">
        <f t="shared" si="6"/>
        <v>0</v>
      </c>
      <c r="K114" s="1551" t="s">
        <v>2109</v>
      </c>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row>
    <row r="115" spans="1:62" ht="15" customHeight="1">
      <c r="A115" s="241"/>
      <c r="B115" s="1473"/>
      <c r="C115" s="1550"/>
      <c r="D115" s="1539" t="s">
        <v>536</v>
      </c>
      <c r="E115" s="1540"/>
      <c r="F115" s="103"/>
      <c r="G115" s="224" t="s">
        <v>815</v>
      </c>
      <c r="H115" s="216">
        <v>0.1</v>
      </c>
      <c r="I115" s="224" t="s">
        <v>816</v>
      </c>
      <c r="J115" s="115">
        <f>ROUND(F115*H115,0)</f>
        <v>0</v>
      </c>
      <c r="K115" s="1551"/>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row>
    <row r="116" spans="1:62" ht="15" customHeight="1">
      <c r="A116" s="241"/>
      <c r="B116" s="1548">
        <v>10</v>
      </c>
      <c r="C116" s="1549" t="s">
        <v>123</v>
      </c>
      <c r="D116" s="1539" t="s">
        <v>233</v>
      </c>
      <c r="E116" s="1540"/>
      <c r="F116" s="103"/>
      <c r="G116" s="224" t="s">
        <v>815</v>
      </c>
      <c r="H116" s="216">
        <v>0.21299999999999999</v>
      </c>
      <c r="I116" s="224" t="s">
        <v>816</v>
      </c>
      <c r="J116" s="115">
        <f t="shared" si="6"/>
        <v>0</v>
      </c>
      <c r="K116" s="1562" t="s">
        <v>2110</v>
      </c>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row>
    <row r="117" spans="1:62" ht="15" customHeight="1">
      <c r="A117" s="241"/>
      <c r="B117" s="1473"/>
      <c r="C117" s="1550"/>
      <c r="D117" s="1539" t="s">
        <v>536</v>
      </c>
      <c r="E117" s="1540"/>
      <c r="F117" s="103"/>
      <c r="G117" s="224" t="s">
        <v>815</v>
      </c>
      <c r="H117" s="216">
        <v>0.17699999999999999</v>
      </c>
      <c r="I117" s="224" t="s">
        <v>122</v>
      </c>
      <c r="J117" s="115">
        <f t="shared" si="6"/>
        <v>0</v>
      </c>
      <c r="K117" s="1562"/>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row>
    <row r="118" spans="1:62" ht="15" customHeight="1">
      <c r="B118" s="1548">
        <v>11</v>
      </c>
      <c r="C118" s="1549" t="s">
        <v>498</v>
      </c>
      <c r="D118" s="1539" t="s">
        <v>233</v>
      </c>
      <c r="E118" s="1540"/>
      <c r="F118" s="103"/>
      <c r="G118" s="224" t="s">
        <v>815</v>
      </c>
      <c r="H118" s="216">
        <v>0.22600000000000001</v>
      </c>
      <c r="I118" s="224" t="s">
        <v>122</v>
      </c>
      <c r="J118" s="115">
        <f t="shared" si="6"/>
        <v>0</v>
      </c>
      <c r="K118" s="1551" t="s">
        <v>2111</v>
      </c>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row>
    <row r="119" spans="1:62" ht="15" customHeight="1">
      <c r="A119" s="241"/>
      <c r="B119" s="1473"/>
      <c r="C119" s="1550"/>
      <c r="D119" s="1539" t="s">
        <v>536</v>
      </c>
      <c r="E119" s="1540"/>
      <c r="F119" s="103"/>
      <c r="G119" s="224" t="s">
        <v>120</v>
      </c>
      <c r="H119" s="216">
        <v>0.2</v>
      </c>
      <c r="I119" s="224" t="s">
        <v>122</v>
      </c>
      <c r="J119" s="115">
        <f t="shared" si="6"/>
        <v>0</v>
      </c>
      <c r="K119" s="1551"/>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row>
    <row r="120" spans="1:62" ht="15" customHeight="1">
      <c r="B120" s="1548">
        <v>12</v>
      </c>
      <c r="C120" s="1549" t="s">
        <v>535</v>
      </c>
      <c r="D120" s="1539" t="s">
        <v>233</v>
      </c>
      <c r="E120" s="1540"/>
      <c r="F120" s="103"/>
      <c r="G120" s="224" t="s">
        <v>815</v>
      </c>
      <c r="H120" s="216">
        <v>0.23899999999999999</v>
      </c>
      <c r="I120" s="224" t="s">
        <v>816</v>
      </c>
      <c r="J120" s="115">
        <f>ROUND(F120*H120,0)</f>
        <v>0</v>
      </c>
      <c r="K120" s="1551" t="s">
        <v>2112</v>
      </c>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row>
    <row r="121" spans="1:62" ht="15" customHeight="1">
      <c r="A121" s="241"/>
      <c r="B121" s="1473"/>
      <c r="C121" s="1550"/>
      <c r="D121" s="1539" t="s">
        <v>536</v>
      </c>
      <c r="E121" s="1540"/>
      <c r="F121" s="103"/>
      <c r="G121" s="224" t="s">
        <v>968</v>
      </c>
      <c r="H121" s="216">
        <v>0.218</v>
      </c>
      <c r="I121" s="224" t="s">
        <v>967</v>
      </c>
      <c r="J121" s="115">
        <f>ROUND(F121*H121,0)</f>
        <v>0</v>
      </c>
      <c r="K121" s="1551"/>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row>
    <row r="122" spans="1:62" ht="15" customHeight="1">
      <c r="A122" s="281"/>
      <c r="B122" s="1548">
        <v>13</v>
      </c>
      <c r="C122" s="1549" t="s">
        <v>653</v>
      </c>
      <c r="D122" s="1539" t="s">
        <v>233</v>
      </c>
      <c r="E122" s="1540"/>
      <c r="F122" s="103"/>
      <c r="G122" s="224" t="s">
        <v>120</v>
      </c>
      <c r="H122" s="216">
        <v>0.253</v>
      </c>
      <c r="I122" s="224" t="s">
        <v>122</v>
      </c>
      <c r="J122" s="115">
        <f>ROUND(F122*H122,0)</f>
        <v>0</v>
      </c>
      <c r="K122" s="1551" t="s">
        <v>2113</v>
      </c>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row>
    <row r="123" spans="1:62" ht="15" customHeight="1">
      <c r="A123" s="281"/>
      <c r="B123" s="1473"/>
      <c r="C123" s="1550"/>
      <c r="D123" s="1539" t="s">
        <v>536</v>
      </c>
      <c r="E123" s="1540"/>
      <c r="F123" s="103"/>
      <c r="G123" s="224" t="s">
        <v>968</v>
      </c>
      <c r="H123" s="216">
        <v>0.23599999999999999</v>
      </c>
      <c r="I123" s="224" t="s">
        <v>967</v>
      </c>
      <c r="J123" s="115">
        <f>ROUND(F123*H123,0)</f>
        <v>0</v>
      </c>
      <c r="K123" s="1551"/>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row>
    <row r="124" spans="1:62" ht="15" customHeight="1">
      <c r="A124" s="281"/>
      <c r="B124" s="1548">
        <v>14</v>
      </c>
      <c r="C124" s="1544" t="s">
        <v>784</v>
      </c>
      <c r="D124" s="1539" t="s">
        <v>233</v>
      </c>
      <c r="E124" s="1540"/>
      <c r="F124" s="103"/>
      <c r="G124" s="468" t="s">
        <v>968</v>
      </c>
      <c r="H124" s="216">
        <v>0.26600000000000001</v>
      </c>
      <c r="I124" s="468" t="s">
        <v>967</v>
      </c>
      <c r="J124" s="115">
        <f>ROUND(F124*H124,0)</f>
        <v>0</v>
      </c>
      <c r="K124" s="1546" t="s">
        <v>2114</v>
      </c>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row>
    <row r="125" spans="1:62" ht="15" customHeight="1" thickBot="1">
      <c r="B125" s="1556"/>
      <c r="C125" s="1545"/>
      <c r="D125" s="1539" t="s">
        <v>536</v>
      </c>
      <c r="E125" s="1540"/>
      <c r="F125" s="103"/>
      <c r="G125" s="224" t="s">
        <v>815</v>
      </c>
      <c r="H125" s="216">
        <v>0.253</v>
      </c>
      <c r="I125" s="224" t="s">
        <v>816</v>
      </c>
      <c r="J125" s="115">
        <f t="shared" si="6"/>
        <v>0</v>
      </c>
      <c r="K125" s="1547"/>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row>
    <row r="126" spans="1:62" ht="15" customHeight="1">
      <c r="B126" s="9"/>
      <c r="C126" s="225"/>
      <c r="D126" s="9"/>
      <c r="E126" s="9"/>
      <c r="F126" s="98"/>
      <c r="G126" s="226"/>
      <c r="H126" s="1332" t="s">
        <v>2115</v>
      </c>
      <c r="I126" s="1333"/>
      <c r="J126" s="90"/>
      <c r="K126" s="3"/>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row>
    <row r="127" spans="1:62" ht="15" customHeight="1" thickBot="1">
      <c r="H127" s="1322" t="s">
        <v>121</v>
      </c>
      <c r="I127" s="1323"/>
      <c r="J127" s="29" t="e">
        <f>J105+SUM(J107:J125)</f>
        <v>#DIV/0!</v>
      </c>
      <c r="K127" s="17" t="s">
        <v>958</v>
      </c>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row>
    <row r="128" spans="1:62" ht="6" customHeight="1">
      <c r="H128" s="46"/>
      <c r="I128" s="46"/>
      <c r="J128" s="47"/>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row>
    <row r="129" spans="1:62" ht="18.75" customHeight="1">
      <c r="A129" s="14" t="s">
        <v>572</v>
      </c>
      <c r="B129" s="15" t="s">
        <v>651</v>
      </c>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row>
    <row r="130" spans="1:62" ht="11.25" customHeight="1">
      <c r="A130" s="1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row>
    <row r="131" spans="1:62" ht="18.75" customHeight="1">
      <c r="A131" s="14"/>
      <c r="B131" s="1330" t="s">
        <v>143</v>
      </c>
      <c r="C131" s="1331"/>
      <c r="D131" s="1330" t="s">
        <v>142</v>
      </c>
      <c r="E131" s="1331"/>
      <c r="F131" s="16" t="s">
        <v>141</v>
      </c>
      <c r="G131" s="85"/>
      <c r="H131" s="59" t="s">
        <v>140</v>
      </c>
      <c r="I131" s="85"/>
      <c r="J131" s="16" t="s">
        <v>91</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row>
    <row r="132" spans="1:62" ht="15" customHeight="1">
      <c r="A132" s="14"/>
      <c r="B132" s="86"/>
      <c r="C132" s="84"/>
      <c r="D132" s="79"/>
      <c r="E132" s="80"/>
      <c r="F132" s="87"/>
      <c r="G132" s="81"/>
      <c r="H132" s="38"/>
      <c r="I132" s="81"/>
      <c r="J132" s="18" t="s">
        <v>567</v>
      </c>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ht="15" customHeight="1">
      <c r="B133" s="659">
        <v>1</v>
      </c>
      <c r="C133" s="227" t="s">
        <v>132</v>
      </c>
      <c r="D133" s="1552"/>
      <c r="E133" s="1553"/>
      <c r="F133" s="103"/>
      <c r="G133" s="224" t="s">
        <v>815</v>
      </c>
      <c r="H133" s="216">
        <v>7.2999999999999995E-2</v>
      </c>
      <c r="I133" s="224" t="s">
        <v>816</v>
      </c>
      <c r="J133" s="115">
        <f t="shared" ref="J133:J154" si="7">ROUND(F133*H133,0)</f>
        <v>0</v>
      </c>
      <c r="K133" s="3" t="s">
        <v>137</v>
      </c>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ht="15" customHeight="1">
      <c r="A134" s="4"/>
      <c r="B134" s="659">
        <v>2</v>
      </c>
      <c r="C134" s="227" t="s">
        <v>131</v>
      </c>
      <c r="D134" s="1552"/>
      <c r="E134" s="1553"/>
      <c r="F134" s="103"/>
      <c r="G134" s="224" t="s">
        <v>815</v>
      </c>
      <c r="H134" s="216">
        <v>0.122</v>
      </c>
      <c r="I134" s="224" t="s">
        <v>816</v>
      </c>
      <c r="J134" s="115">
        <f t="shared" si="7"/>
        <v>0</v>
      </c>
      <c r="K134" s="3" t="s">
        <v>135</v>
      </c>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t="15" customHeight="1">
      <c r="A135" s="4"/>
      <c r="B135" s="659">
        <v>3</v>
      </c>
      <c r="C135" s="227" t="s">
        <v>130</v>
      </c>
      <c r="D135" s="1552"/>
      <c r="E135" s="1553"/>
      <c r="F135" s="103"/>
      <c r="G135" s="224" t="s">
        <v>815</v>
      </c>
      <c r="H135" s="216">
        <v>0.13800000000000001</v>
      </c>
      <c r="I135" s="224" t="s">
        <v>816</v>
      </c>
      <c r="J135" s="115">
        <f t="shared" si="7"/>
        <v>0</v>
      </c>
      <c r="K135" s="3" t="s">
        <v>133</v>
      </c>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row>
    <row r="136" spans="1:62" ht="15" customHeight="1">
      <c r="A136" s="4"/>
      <c r="B136" s="659">
        <v>4</v>
      </c>
      <c r="C136" s="227" t="s">
        <v>129</v>
      </c>
      <c r="D136" s="1552"/>
      <c r="E136" s="1553"/>
      <c r="F136" s="103"/>
      <c r="G136" s="224" t="s">
        <v>815</v>
      </c>
      <c r="H136" s="216">
        <v>9.4E-2</v>
      </c>
      <c r="I136" s="224" t="s">
        <v>816</v>
      </c>
      <c r="J136" s="115">
        <f t="shared" si="7"/>
        <v>0</v>
      </c>
      <c r="K136" s="3" t="s">
        <v>561</v>
      </c>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ht="15" customHeight="1">
      <c r="A137" s="4"/>
      <c r="B137" s="659">
        <v>5</v>
      </c>
      <c r="C137" s="227" t="s">
        <v>128</v>
      </c>
      <c r="D137" s="1552"/>
      <c r="E137" s="1553"/>
      <c r="F137" s="103"/>
      <c r="G137" s="224" t="s">
        <v>815</v>
      </c>
      <c r="H137" s="216">
        <v>4.5999999999999999E-2</v>
      </c>
      <c r="I137" s="224" t="s">
        <v>816</v>
      </c>
      <c r="J137" s="115">
        <f t="shared" si="7"/>
        <v>0</v>
      </c>
      <c r="K137" s="3" t="s">
        <v>560</v>
      </c>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t="15" customHeight="1">
      <c r="A138" s="4"/>
      <c r="B138" s="659">
        <v>6</v>
      </c>
      <c r="C138" s="228" t="s">
        <v>127</v>
      </c>
      <c r="D138" s="1552"/>
      <c r="E138" s="1553"/>
      <c r="F138" s="103"/>
      <c r="G138" s="224" t="s">
        <v>815</v>
      </c>
      <c r="H138" s="216">
        <v>6.4000000000000001E-2</v>
      </c>
      <c r="I138" s="224" t="s">
        <v>816</v>
      </c>
      <c r="J138" s="115">
        <f t="shared" si="7"/>
        <v>0</v>
      </c>
      <c r="K138" s="3" t="s">
        <v>559</v>
      </c>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row>
    <row r="139" spans="1:62" ht="15" customHeight="1">
      <c r="A139" s="4"/>
      <c r="B139" s="1541">
        <v>7</v>
      </c>
      <c r="C139" s="1537" t="s">
        <v>126</v>
      </c>
      <c r="D139" s="1539" t="s">
        <v>233</v>
      </c>
      <c r="E139" s="1540"/>
      <c r="F139" s="103"/>
      <c r="G139" s="224" t="s">
        <v>815</v>
      </c>
      <c r="H139" s="216">
        <v>0.315</v>
      </c>
      <c r="I139" s="224" t="s">
        <v>816</v>
      </c>
      <c r="J139" s="115">
        <f t="shared" si="7"/>
        <v>0</v>
      </c>
      <c r="K139" s="1551" t="s">
        <v>558</v>
      </c>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row>
    <row r="140" spans="1:62" ht="15" customHeight="1">
      <c r="A140" s="4"/>
      <c r="B140" s="1536"/>
      <c r="C140" s="1538"/>
      <c r="D140" s="1539" t="s">
        <v>536</v>
      </c>
      <c r="E140" s="1540"/>
      <c r="F140" s="103"/>
      <c r="G140" s="224" t="s">
        <v>815</v>
      </c>
      <c r="H140" s="216">
        <v>8.3000000000000004E-2</v>
      </c>
      <c r="I140" s="224" t="s">
        <v>816</v>
      </c>
      <c r="J140" s="115">
        <f t="shared" si="7"/>
        <v>0</v>
      </c>
      <c r="K140" s="1551"/>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row>
    <row r="141" spans="1:62" ht="15" customHeight="1">
      <c r="A141" s="4"/>
      <c r="B141" s="1541">
        <v>8</v>
      </c>
      <c r="C141" s="1554" t="s">
        <v>125</v>
      </c>
      <c r="D141" s="1539" t="s">
        <v>233</v>
      </c>
      <c r="E141" s="1540"/>
      <c r="F141" s="103"/>
      <c r="G141" s="224" t="s">
        <v>815</v>
      </c>
      <c r="H141" s="216">
        <v>0.33400000000000002</v>
      </c>
      <c r="I141" s="224" t="s">
        <v>816</v>
      </c>
      <c r="J141" s="115">
        <f t="shared" si="7"/>
        <v>0</v>
      </c>
      <c r="K141" s="1551" t="s">
        <v>557</v>
      </c>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row>
    <row r="142" spans="1:62" ht="15" customHeight="1">
      <c r="A142" s="4"/>
      <c r="B142" s="1536"/>
      <c r="C142" s="1555"/>
      <c r="D142" s="1539" t="s">
        <v>536</v>
      </c>
      <c r="E142" s="1540"/>
      <c r="F142" s="103"/>
      <c r="G142" s="224" t="s">
        <v>815</v>
      </c>
      <c r="H142" s="216">
        <v>0.125</v>
      </c>
      <c r="I142" s="224" t="s">
        <v>816</v>
      </c>
      <c r="J142" s="115">
        <f t="shared" si="7"/>
        <v>0</v>
      </c>
      <c r="K142" s="1551"/>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row>
    <row r="143" spans="1:62" ht="15" customHeight="1">
      <c r="A143" s="4"/>
      <c r="B143" s="1535">
        <v>9</v>
      </c>
      <c r="C143" s="1537" t="s">
        <v>124</v>
      </c>
      <c r="D143" s="1539" t="s">
        <v>233</v>
      </c>
      <c r="E143" s="1540"/>
      <c r="F143" s="103"/>
      <c r="G143" s="224" t="s">
        <v>815</v>
      </c>
      <c r="H143" s="216">
        <v>0.35199999999999998</v>
      </c>
      <c r="I143" s="224" t="s">
        <v>816</v>
      </c>
      <c r="J143" s="115">
        <f t="shared" si="7"/>
        <v>0</v>
      </c>
      <c r="K143" s="660" t="s">
        <v>553</v>
      </c>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row>
    <row r="144" spans="1:62" ht="15" customHeight="1">
      <c r="A144" s="4"/>
      <c r="B144" s="1536"/>
      <c r="C144" s="1538"/>
      <c r="D144" s="1539" t="s">
        <v>536</v>
      </c>
      <c r="E144" s="1540"/>
      <c r="F144" s="103"/>
      <c r="G144" s="224" t="s">
        <v>815</v>
      </c>
      <c r="H144" s="216">
        <v>0.16700000000000001</v>
      </c>
      <c r="I144" s="224" t="s">
        <v>816</v>
      </c>
      <c r="J144" s="115">
        <f>ROUND(F144*H144,0)</f>
        <v>0</v>
      </c>
      <c r="K144" s="660"/>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row>
    <row r="145" spans="1:62" ht="15" customHeight="1">
      <c r="A145" s="4"/>
      <c r="B145" s="1535">
        <v>10</v>
      </c>
      <c r="C145" s="1542" t="s">
        <v>123</v>
      </c>
      <c r="D145" s="1539" t="s">
        <v>233</v>
      </c>
      <c r="E145" s="1540"/>
      <c r="F145" s="103"/>
      <c r="G145" s="224" t="s">
        <v>815</v>
      </c>
      <c r="H145" s="216">
        <v>0.35499999999999998</v>
      </c>
      <c r="I145" s="224" t="s">
        <v>816</v>
      </c>
      <c r="J145" s="115">
        <f t="shared" si="7"/>
        <v>0</v>
      </c>
      <c r="K145" s="660" t="s">
        <v>551</v>
      </c>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row>
    <row r="146" spans="1:62" ht="15" customHeight="1">
      <c r="A146" s="4"/>
      <c r="B146" s="1536"/>
      <c r="C146" s="1543"/>
      <c r="D146" s="1539" t="s">
        <v>536</v>
      </c>
      <c r="E146" s="1540"/>
      <c r="F146" s="103"/>
      <c r="G146" s="224" t="s">
        <v>815</v>
      </c>
      <c r="H146" s="216">
        <v>0.29399999999999998</v>
      </c>
      <c r="I146" s="224" t="s">
        <v>816</v>
      </c>
      <c r="J146" s="115">
        <f>ROUND(F146*H146,0)</f>
        <v>0</v>
      </c>
      <c r="K146" s="660"/>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row>
    <row r="147" spans="1:62" ht="15" customHeight="1">
      <c r="A147" s="4"/>
      <c r="B147" s="1535">
        <v>11</v>
      </c>
      <c r="C147" s="1537" t="s">
        <v>498</v>
      </c>
      <c r="D147" s="1539" t="s">
        <v>233</v>
      </c>
      <c r="E147" s="1540"/>
      <c r="F147" s="103"/>
      <c r="G147" s="224" t="s">
        <v>815</v>
      </c>
      <c r="H147" s="216">
        <v>0.377</v>
      </c>
      <c r="I147" s="224" t="s">
        <v>816</v>
      </c>
      <c r="J147" s="115">
        <f t="shared" si="7"/>
        <v>0</v>
      </c>
      <c r="K147" s="661" t="s">
        <v>582</v>
      </c>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row>
    <row r="148" spans="1:62" ht="15" customHeight="1">
      <c r="A148" s="4"/>
      <c r="B148" s="1536"/>
      <c r="C148" s="1538"/>
      <c r="D148" s="1539" t="s">
        <v>536</v>
      </c>
      <c r="E148" s="1540"/>
      <c r="F148" s="103"/>
      <c r="G148" s="224" t="s">
        <v>120</v>
      </c>
      <c r="H148" s="216">
        <v>0.33300000000000002</v>
      </c>
      <c r="I148" s="224" t="s">
        <v>122</v>
      </c>
      <c r="J148" s="115">
        <f t="shared" si="7"/>
        <v>0</v>
      </c>
      <c r="K148" s="661"/>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row>
    <row r="149" spans="1:62" ht="15" customHeight="1">
      <c r="A149" s="4"/>
      <c r="B149" s="1535">
        <v>12</v>
      </c>
      <c r="C149" s="1537" t="s">
        <v>535</v>
      </c>
      <c r="D149" s="1539" t="s">
        <v>233</v>
      </c>
      <c r="E149" s="1540"/>
      <c r="F149" s="103"/>
      <c r="G149" s="224" t="s">
        <v>815</v>
      </c>
      <c r="H149" s="216">
        <v>0.39900000000000002</v>
      </c>
      <c r="I149" s="224" t="s">
        <v>816</v>
      </c>
      <c r="J149" s="115">
        <f>ROUND(F149*H149,0)</f>
        <v>0</v>
      </c>
      <c r="K149" s="660" t="s">
        <v>581</v>
      </c>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1:62" ht="15" customHeight="1">
      <c r="A150" s="4"/>
      <c r="B150" s="1536"/>
      <c r="C150" s="1538"/>
      <c r="D150" s="1539" t="s">
        <v>536</v>
      </c>
      <c r="E150" s="1540"/>
      <c r="F150" s="103"/>
      <c r="G150" s="224" t="s">
        <v>120</v>
      </c>
      <c r="H150" s="216">
        <v>0.36399999999999999</v>
      </c>
      <c r="I150" s="224" t="s">
        <v>122</v>
      </c>
      <c r="J150" s="115">
        <f>ROUND(F150*H150,0)</f>
        <v>0</v>
      </c>
      <c r="K150" s="660"/>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ht="15" customHeight="1">
      <c r="A151" s="4"/>
      <c r="B151" s="1535">
        <v>13</v>
      </c>
      <c r="C151" s="1537" t="s">
        <v>653</v>
      </c>
      <c r="D151" s="1539" t="s">
        <v>233</v>
      </c>
      <c r="E151" s="1540"/>
      <c r="F151" s="103"/>
      <c r="G151" s="224" t="s">
        <v>120</v>
      </c>
      <c r="H151" s="216">
        <v>0.42099999999999999</v>
      </c>
      <c r="I151" s="224" t="s">
        <v>122</v>
      </c>
      <c r="J151" s="115">
        <f>ROUND(F151*H151,0)</f>
        <v>0</v>
      </c>
      <c r="K151" s="660" t="s">
        <v>580</v>
      </c>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ht="15" customHeight="1">
      <c r="A152" s="4"/>
      <c r="B152" s="1536"/>
      <c r="C152" s="1538"/>
      <c r="D152" s="1539" t="s">
        <v>536</v>
      </c>
      <c r="E152" s="1540"/>
      <c r="F152" s="103"/>
      <c r="G152" s="224" t="s">
        <v>120</v>
      </c>
      <c r="H152" s="216">
        <v>0.39300000000000002</v>
      </c>
      <c r="I152" s="224" t="s">
        <v>122</v>
      </c>
      <c r="J152" s="115">
        <f>ROUND(F152*H152,0)</f>
        <v>0</v>
      </c>
      <c r="K152" s="660"/>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ht="15" customHeight="1">
      <c r="A153" s="4"/>
      <c r="B153" s="1535">
        <v>14</v>
      </c>
      <c r="C153" s="1537" t="s">
        <v>784</v>
      </c>
      <c r="D153" s="1539" t="s">
        <v>233</v>
      </c>
      <c r="E153" s="1540"/>
      <c r="F153" s="103"/>
      <c r="G153" s="468" t="s">
        <v>120</v>
      </c>
      <c r="H153" s="216">
        <v>0.443</v>
      </c>
      <c r="I153" s="468" t="s">
        <v>122</v>
      </c>
      <c r="J153" s="115">
        <f>ROUND(F153*H153,0)</f>
        <v>0</v>
      </c>
      <c r="K153" s="660" t="s">
        <v>600</v>
      </c>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ht="15" customHeight="1" thickBot="1">
      <c r="A154" s="4"/>
      <c r="B154" s="1536"/>
      <c r="C154" s="1538"/>
      <c r="D154" s="1539" t="s">
        <v>536</v>
      </c>
      <c r="E154" s="1540"/>
      <c r="F154" s="103"/>
      <c r="G154" s="224" t="s">
        <v>815</v>
      </c>
      <c r="H154" s="216">
        <v>0.42199999999999999</v>
      </c>
      <c r="I154" s="224" t="s">
        <v>816</v>
      </c>
      <c r="J154" s="115">
        <f t="shared" si="7"/>
        <v>0</v>
      </c>
      <c r="K154" s="660"/>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ht="15" customHeight="1">
      <c r="A155" s="4"/>
      <c r="B155" s="9"/>
      <c r="C155" s="225"/>
      <c r="D155" s="9"/>
      <c r="E155" s="9"/>
      <c r="F155" s="98"/>
      <c r="G155" s="226"/>
      <c r="H155" s="1332" t="s">
        <v>2068</v>
      </c>
      <c r="I155" s="1333"/>
      <c r="J155" s="90"/>
      <c r="K155" s="3"/>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ht="15" customHeight="1" thickBot="1">
      <c r="A156" s="4"/>
      <c r="H156" s="1322" t="s">
        <v>121</v>
      </c>
      <c r="I156" s="1323"/>
      <c r="J156" s="29">
        <f>SUM(J133:J154)</f>
        <v>0</v>
      </c>
      <c r="K156" s="17" t="s">
        <v>959</v>
      </c>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8" spans="1:62" ht="18.75" customHeight="1" thickBot="1">
      <c r="G158" s="40"/>
      <c r="H158" s="46"/>
      <c r="I158" s="46"/>
      <c r="J158" s="47"/>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ht="18.75" customHeight="1">
      <c r="A159" s="4"/>
      <c r="B159" s="4"/>
      <c r="C159" s="4"/>
      <c r="D159" s="4"/>
      <c r="E159" s="4"/>
      <c r="F159" s="4"/>
      <c r="G159" s="40"/>
      <c r="H159" s="1563" t="s">
        <v>1240</v>
      </c>
      <c r="I159" s="1564"/>
      <c r="J159" s="27"/>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ht="18.75" customHeight="1" thickBot="1">
      <c r="A160" s="4"/>
      <c r="B160" s="4"/>
      <c r="C160" s="4"/>
      <c r="D160" s="4"/>
      <c r="E160" s="4"/>
      <c r="F160" s="4"/>
      <c r="H160" s="1340" t="s">
        <v>375</v>
      </c>
      <c r="I160" s="1341"/>
      <c r="J160" s="29" t="e">
        <f>'●農業行政費(1)'!K9+'●農業行政費(1)'!K18+'●農業行政費(1)'!K26+'●農業行政費(1)'!K36+'●農業行政費(1)'!K44+'●農業行政費(1)'!K54+'●農業行政費(1)'!K63+'●農業行政費(1)'!K71+'●農業行政費(1)'!K83+'●農業行政費(1)'!K92+'●農業行政費(1)'!K100+J16+J38+J55+J77+J94+J127+J156</f>
        <v>#DIV/0!</v>
      </c>
      <c r="K160" s="17" t="s">
        <v>82</v>
      </c>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sheetData>
  <mergeCells count="180">
    <mergeCell ref="B98:C98"/>
    <mergeCell ref="D103:E103"/>
    <mergeCell ref="B104:C106"/>
    <mergeCell ref="D104:E106"/>
    <mergeCell ref="H93:I93"/>
    <mergeCell ref="H94:I94"/>
    <mergeCell ref="C118:C119"/>
    <mergeCell ref="D119:E119"/>
    <mergeCell ref="D100:E100"/>
    <mergeCell ref="B103:C103"/>
    <mergeCell ref="B116:B117"/>
    <mergeCell ref="C116:C117"/>
    <mergeCell ref="D101:E101"/>
    <mergeCell ref="D116:E116"/>
    <mergeCell ref="C114:C115"/>
    <mergeCell ref="B114:B115"/>
    <mergeCell ref="B118:B119"/>
    <mergeCell ref="D118:E118"/>
    <mergeCell ref="D117:E117"/>
    <mergeCell ref="B110:B111"/>
    <mergeCell ref="C110:C111"/>
    <mergeCell ref="D110:E110"/>
    <mergeCell ref="D115:E115"/>
    <mergeCell ref="D112:E112"/>
    <mergeCell ref="H160:I160"/>
    <mergeCell ref="H159:I159"/>
    <mergeCell ref="H155:I155"/>
    <mergeCell ref="H156:I156"/>
    <mergeCell ref="D154:E154"/>
    <mergeCell ref="D148:E148"/>
    <mergeCell ref="D149:E149"/>
    <mergeCell ref="C151:C152"/>
    <mergeCell ref="D151:E151"/>
    <mergeCell ref="D152:E152"/>
    <mergeCell ref="D150:E150"/>
    <mergeCell ref="C149:C150"/>
    <mergeCell ref="C147:C148"/>
    <mergeCell ref="D147:E147"/>
    <mergeCell ref="D91:E91"/>
    <mergeCell ref="D75:E75"/>
    <mergeCell ref="K122:K123"/>
    <mergeCell ref="K110:K111"/>
    <mergeCell ref="H54:I54"/>
    <mergeCell ref="H55:I55"/>
    <mergeCell ref="D89:E89"/>
    <mergeCell ref="D73:E73"/>
    <mergeCell ref="H76:I76"/>
    <mergeCell ref="H77:I77"/>
    <mergeCell ref="D74:E74"/>
    <mergeCell ref="D98:E98"/>
    <mergeCell ref="D122:E122"/>
    <mergeCell ref="D123:E123"/>
    <mergeCell ref="D64:E64"/>
    <mergeCell ref="D65:E65"/>
    <mergeCell ref="D66:E66"/>
    <mergeCell ref="D67:E67"/>
    <mergeCell ref="D68:E68"/>
    <mergeCell ref="D69:E69"/>
    <mergeCell ref="D86:E86"/>
    <mergeCell ref="D90:E90"/>
    <mergeCell ref="D88:E88"/>
    <mergeCell ref="K116:K117"/>
    <mergeCell ref="D51:E51"/>
    <mergeCell ref="B42:C42"/>
    <mergeCell ref="D52:E52"/>
    <mergeCell ref="D62:E62"/>
    <mergeCell ref="D63:E63"/>
    <mergeCell ref="D61:E61"/>
    <mergeCell ref="D42:E42"/>
    <mergeCell ref="D44:E44"/>
    <mergeCell ref="D45:E45"/>
    <mergeCell ref="D46:E46"/>
    <mergeCell ref="D47:E47"/>
    <mergeCell ref="D48:E48"/>
    <mergeCell ref="D49:E49"/>
    <mergeCell ref="D50:E50"/>
    <mergeCell ref="D8:E8"/>
    <mergeCell ref="D9:E9"/>
    <mergeCell ref="D10:E10"/>
    <mergeCell ref="D11:E11"/>
    <mergeCell ref="D12:E12"/>
    <mergeCell ref="D23:E23"/>
    <mergeCell ref="D24:E24"/>
    <mergeCell ref="B20:C20"/>
    <mergeCell ref="D20:E20"/>
    <mergeCell ref="D22:E22"/>
    <mergeCell ref="H15:I15"/>
    <mergeCell ref="H16:I16"/>
    <mergeCell ref="D30:E30"/>
    <mergeCell ref="D31:E31"/>
    <mergeCell ref="D32:E32"/>
    <mergeCell ref="D33:E33"/>
    <mergeCell ref="H37:I37"/>
    <mergeCell ref="H38:I38"/>
    <mergeCell ref="D35:E35"/>
    <mergeCell ref="D34:E34"/>
    <mergeCell ref="D36:E36"/>
    <mergeCell ref="D26:E26"/>
    <mergeCell ref="D27:E27"/>
    <mergeCell ref="D28:E28"/>
    <mergeCell ref="D29:E29"/>
    <mergeCell ref="D25:E25"/>
    <mergeCell ref="B3:C3"/>
    <mergeCell ref="D3:E3"/>
    <mergeCell ref="D5:E5"/>
    <mergeCell ref="B112:B113"/>
    <mergeCell ref="C112:C113"/>
    <mergeCell ref="D113:E113"/>
    <mergeCell ref="D6:E6"/>
    <mergeCell ref="D7:E7"/>
    <mergeCell ref="B81:C81"/>
    <mergeCell ref="D87:E87"/>
    <mergeCell ref="D70:E70"/>
    <mergeCell ref="D71:E71"/>
    <mergeCell ref="D81:E81"/>
    <mergeCell ref="D83:E83"/>
    <mergeCell ref="D84:E84"/>
    <mergeCell ref="D85:E85"/>
    <mergeCell ref="D72:E72"/>
    <mergeCell ref="D92:E92"/>
    <mergeCell ref="D102:E102"/>
    <mergeCell ref="B59:C59"/>
    <mergeCell ref="D59:E59"/>
    <mergeCell ref="D53:E53"/>
    <mergeCell ref="D13:E13"/>
    <mergeCell ref="D14:E14"/>
    <mergeCell ref="D114:E114"/>
    <mergeCell ref="D107:E107"/>
    <mergeCell ref="D108:E108"/>
    <mergeCell ref="D109:E109"/>
    <mergeCell ref="D111:E111"/>
    <mergeCell ref="K120:K121"/>
    <mergeCell ref="C141:C142"/>
    <mergeCell ref="D142:E142"/>
    <mergeCell ref="D121:E121"/>
    <mergeCell ref="K112:K113"/>
    <mergeCell ref="K118:K119"/>
    <mergeCell ref="K114:K115"/>
    <mergeCell ref="C120:C121"/>
    <mergeCell ref="D120:E120"/>
    <mergeCell ref="D133:E133"/>
    <mergeCell ref="D135:E135"/>
    <mergeCell ref="H126:I126"/>
    <mergeCell ref="H127:I127"/>
    <mergeCell ref="D131:E131"/>
    <mergeCell ref="B131:C131"/>
    <mergeCell ref="C139:C140"/>
    <mergeCell ref="K141:K142"/>
    <mergeCell ref="B120:B121"/>
    <mergeCell ref="B124:B125"/>
    <mergeCell ref="C124:C125"/>
    <mergeCell ref="K124:K125"/>
    <mergeCell ref="B122:B123"/>
    <mergeCell ref="C122:C123"/>
    <mergeCell ref="K139:K140"/>
    <mergeCell ref="D140:E140"/>
    <mergeCell ref="D141:E141"/>
    <mergeCell ref="D125:E125"/>
    <mergeCell ref="D137:E137"/>
    <mergeCell ref="D138:E138"/>
    <mergeCell ref="D134:E134"/>
    <mergeCell ref="D136:E136"/>
    <mergeCell ref="D124:E124"/>
    <mergeCell ref="B139:B140"/>
    <mergeCell ref="D139:E139"/>
    <mergeCell ref="B147:B148"/>
    <mergeCell ref="B149:B150"/>
    <mergeCell ref="B151:B152"/>
    <mergeCell ref="B153:B154"/>
    <mergeCell ref="C153:C154"/>
    <mergeCell ref="D153:E153"/>
    <mergeCell ref="B141:B142"/>
    <mergeCell ref="D146:E146"/>
    <mergeCell ref="D145:E145"/>
    <mergeCell ref="D144:E144"/>
    <mergeCell ref="C145:C146"/>
    <mergeCell ref="B145:B146"/>
    <mergeCell ref="D143:E143"/>
    <mergeCell ref="B143:B144"/>
    <mergeCell ref="C143:C144"/>
  </mergeCells>
  <phoneticPr fontId="2"/>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rowBreaks count="3" manualBreakCount="3">
    <brk id="39" max="11" man="1"/>
    <brk id="78" max="11" man="1"/>
    <brk id="128"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0"/>
  <sheetViews>
    <sheetView view="pageBreakPreview" zoomScaleNormal="120" zoomScaleSheetLayoutView="100" workbookViewId="0">
      <selection sqref="A1:B1"/>
    </sheetView>
  </sheetViews>
  <sheetFormatPr defaultColWidth="9" defaultRowHeight="18.75" customHeight="1"/>
  <cols>
    <col min="1" max="1" width="3.75" style="281" customWidth="1"/>
    <col min="2" max="2" width="5" style="281" customWidth="1"/>
    <col min="3" max="3" width="7.5" style="281" bestFit="1" customWidth="1"/>
    <col min="4" max="4" width="3" style="281" bestFit="1" customWidth="1"/>
    <col min="5" max="5" width="12" style="281" customWidth="1"/>
    <col min="6" max="6" width="11.875" style="286" customWidth="1"/>
    <col min="7" max="7" width="2.25" style="281" bestFit="1" customWidth="1"/>
    <col min="8" max="8" width="11.875" style="281" customWidth="1"/>
    <col min="9" max="9" width="2.25" style="281" bestFit="1" customWidth="1"/>
    <col min="10" max="10" width="11.875" style="286" customWidth="1"/>
    <col min="11" max="11" width="3.125" style="283" customWidth="1"/>
    <col min="12" max="12" width="4.25" style="281" customWidth="1"/>
    <col min="13" max="64" width="9" style="281"/>
    <col min="65" max="256" width="9" style="4"/>
    <col min="257" max="257" width="3.75" style="4" customWidth="1"/>
    <col min="258" max="258" width="5" style="4" customWidth="1"/>
    <col min="259" max="259" width="7.5" style="4" bestFit="1" customWidth="1"/>
    <col min="260" max="260" width="3" style="4" bestFit="1" customWidth="1"/>
    <col min="261" max="261" width="12" style="4" customWidth="1"/>
    <col min="262" max="262" width="11.875" style="4" customWidth="1"/>
    <col min="263" max="263" width="2.25" style="4" bestFit="1" customWidth="1"/>
    <col min="264" max="264" width="11.875" style="4" customWidth="1"/>
    <col min="265" max="265" width="2.25" style="4" bestFit="1" customWidth="1"/>
    <col min="266" max="266" width="11.875" style="4" customWidth="1"/>
    <col min="267" max="267" width="3.125" style="4" customWidth="1"/>
    <col min="268" max="268" width="4.25" style="4" customWidth="1"/>
    <col min="269" max="512" width="9" style="4"/>
    <col min="513" max="513" width="3.75" style="4" customWidth="1"/>
    <col min="514" max="514" width="5" style="4" customWidth="1"/>
    <col min="515" max="515" width="7.5" style="4" bestFit="1" customWidth="1"/>
    <col min="516" max="516" width="3" style="4" bestFit="1" customWidth="1"/>
    <col min="517" max="517" width="12" style="4" customWidth="1"/>
    <col min="518" max="518" width="11.875" style="4" customWidth="1"/>
    <col min="519" max="519" width="2.25" style="4" bestFit="1" customWidth="1"/>
    <col min="520" max="520" width="11.875" style="4" customWidth="1"/>
    <col min="521" max="521" width="2.25" style="4" bestFit="1" customWidth="1"/>
    <col min="522" max="522" width="11.875" style="4" customWidth="1"/>
    <col min="523" max="523" width="3.125" style="4" customWidth="1"/>
    <col min="524" max="524" width="4.25" style="4" customWidth="1"/>
    <col min="525" max="768" width="9" style="4"/>
    <col min="769" max="769" width="3.75" style="4" customWidth="1"/>
    <col min="770" max="770" width="5" style="4" customWidth="1"/>
    <col min="771" max="771" width="7.5" style="4" bestFit="1" customWidth="1"/>
    <col min="772" max="772" width="3" style="4" bestFit="1" customWidth="1"/>
    <col min="773" max="773" width="12" style="4" customWidth="1"/>
    <col min="774" max="774" width="11.875" style="4" customWidth="1"/>
    <col min="775" max="775" width="2.25" style="4" bestFit="1" customWidth="1"/>
    <col min="776" max="776" width="11.875" style="4" customWidth="1"/>
    <col min="777" max="777" width="2.25" style="4" bestFit="1" customWidth="1"/>
    <col min="778" max="778" width="11.875" style="4" customWidth="1"/>
    <col min="779" max="779" width="3.125" style="4" customWidth="1"/>
    <col min="780" max="780" width="4.25" style="4" customWidth="1"/>
    <col min="781" max="1024" width="9" style="4"/>
    <col min="1025" max="1025" width="3.75" style="4" customWidth="1"/>
    <col min="1026" max="1026" width="5" style="4" customWidth="1"/>
    <col min="1027" max="1027" width="7.5" style="4" bestFit="1" customWidth="1"/>
    <col min="1028" max="1028" width="3" style="4" bestFit="1" customWidth="1"/>
    <col min="1029" max="1029" width="12" style="4" customWidth="1"/>
    <col min="1030" max="1030" width="11.875" style="4" customWidth="1"/>
    <col min="1031" max="1031" width="2.25" style="4" bestFit="1" customWidth="1"/>
    <col min="1032" max="1032" width="11.875" style="4" customWidth="1"/>
    <col min="1033" max="1033" width="2.25" style="4" bestFit="1" customWidth="1"/>
    <col min="1034" max="1034" width="11.875" style="4" customWidth="1"/>
    <col min="1035" max="1035" width="3.125" style="4" customWidth="1"/>
    <col min="1036" max="1036" width="4.25" style="4" customWidth="1"/>
    <col min="1037" max="1280" width="9" style="4"/>
    <col min="1281" max="1281" width="3.75" style="4" customWidth="1"/>
    <col min="1282" max="1282" width="5" style="4" customWidth="1"/>
    <col min="1283" max="1283" width="7.5" style="4" bestFit="1" customWidth="1"/>
    <col min="1284" max="1284" width="3" style="4" bestFit="1" customWidth="1"/>
    <col min="1285" max="1285" width="12" style="4" customWidth="1"/>
    <col min="1286" max="1286" width="11.875" style="4" customWidth="1"/>
    <col min="1287" max="1287" width="2.25" style="4" bestFit="1" customWidth="1"/>
    <col min="1288" max="1288" width="11.875" style="4" customWidth="1"/>
    <col min="1289" max="1289" width="2.25" style="4" bestFit="1" customWidth="1"/>
    <col min="1290" max="1290" width="11.875" style="4" customWidth="1"/>
    <col min="1291" max="1291" width="3.125" style="4" customWidth="1"/>
    <col min="1292" max="1292" width="4.25" style="4" customWidth="1"/>
    <col min="1293" max="1536" width="9" style="4"/>
    <col min="1537" max="1537" width="3.75" style="4" customWidth="1"/>
    <col min="1538" max="1538" width="5" style="4" customWidth="1"/>
    <col min="1539" max="1539" width="7.5" style="4" bestFit="1" customWidth="1"/>
    <col min="1540" max="1540" width="3" style="4" bestFit="1" customWidth="1"/>
    <col min="1541" max="1541" width="12" style="4" customWidth="1"/>
    <col min="1542" max="1542" width="11.875" style="4" customWidth="1"/>
    <col min="1543" max="1543" width="2.25" style="4" bestFit="1" customWidth="1"/>
    <col min="1544" max="1544" width="11.875" style="4" customWidth="1"/>
    <col min="1545" max="1545" width="2.25" style="4" bestFit="1" customWidth="1"/>
    <col min="1546" max="1546" width="11.875" style="4" customWidth="1"/>
    <col min="1547" max="1547" width="3.125" style="4" customWidth="1"/>
    <col min="1548" max="1548" width="4.25" style="4" customWidth="1"/>
    <col min="1549" max="1792" width="9" style="4"/>
    <col min="1793" max="1793" width="3.75" style="4" customWidth="1"/>
    <col min="1794" max="1794" width="5" style="4" customWidth="1"/>
    <col min="1795" max="1795" width="7.5" style="4" bestFit="1" customWidth="1"/>
    <col min="1796" max="1796" width="3" style="4" bestFit="1" customWidth="1"/>
    <col min="1797" max="1797" width="12" style="4" customWidth="1"/>
    <col min="1798" max="1798" width="11.875" style="4" customWidth="1"/>
    <col min="1799" max="1799" width="2.25" style="4" bestFit="1" customWidth="1"/>
    <col min="1800" max="1800" width="11.875" style="4" customWidth="1"/>
    <col min="1801" max="1801" width="2.25" style="4" bestFit="1" customWidth="1"/>
    <col min="1802" max="1802" width="11.875" style="4" customWidth="1"/>
    <col min="1803" max="1803" width="3.125" style="4" customWidth="1"/>
    <col min="1804" max="1804" width="4.25" style="4" customWidth="1"/>
    <col min="1805" max="2048" width="9" style="4"/>
    <col min="2049" max="2049" width="3.75" style="4" customWidth="1"/>
    <col min="2050" max="2050" width="5" style="4" customWidth="1"/>
    <col min="2051" max="2051" width="7.5" style="4" bestFit="1" customWidth="1"/>
    <col min="2052" max="2052" width="3" style="4" bestFit="1" customWidth="1"/>
    <col min="2053" max="2053" width="12" style="4" customWidth="1"/>
    <col min="2054" max="2054" width="11.875" style="4" customWidth="1"/>
    <col min="2055" max="2055" width="2.25" style="4" bestFit="1" customWidth="1"/>
    <col min="2056" max="2056" width="11.875" style="4" customWidth="1"/>
    <col min="2057" max="2057" width="2.25" style="4" bestFit="1" customWidth="1"/>
    <col min="2058" max="2058" width="11.875" style="4" customWidth="1"/>
    <col min="2059" max="2059" width="3.125" style="4" customWidth="1"/>
    <col min="2060" max="2060" width="4.25" style="4" customWidth="1"/>
    <col min="2061" max="2304" width="9" style="4"/>
    <col min="2305" max="2305" width="3.75" style="4" customWidth="1"/>
    <col min="2306" max="2306" width="5" style="4" customWidth="1"/>
    <col min="2307" max="2307" width="7.5" style="4" bestFit="1" customWidth="1"/>
    <col min="2308" max="2308" width="3" style="4" bestFit="1" customWidth="1"/>
    <col min="2309" max="2309" width="12" style="4" customWidth="1"/>
    <col min="2310" max="2310" width="11.875" style="4" customWidth="1"/>
    <col min="2311" max="2311" width="2.25" style="4" bestFit="1" customWidth="1"/>
    <col min="2312" max="2312" width="11.875" style="4" customWidth="1"/>
    <col min="2313" max="2313" width="2.25" style="4" bestFit="1" customWidth="1"/>
    <col min="2314" max="2314" width="11.875" style="4" customWidth="1"/>
    <col min="2315" max="2315" width="3.125" style="4" customWidth="1"/>
    <col min="2316" max="2316" width="4.25" style="4" customWidth="1"/>
    <col min="2317" max="2560" width="9" style="4"/>
    <col min="2561" max="2561" width="3.75" style="4" customWidth="1"/>
    <col min="2562" max="2562" width="5" style="4" customWidth="1"/>
    <col min="2563" max="2563" width="7.5" style="4" bestFit="1" customWidth="1"/>
    <col min="2564" max="2564" width="3" style="4" bestFit="1" customWidth="1"/>
    <col min="2565" max="2565" width="12" style="4" customWidth="1"/>
    <col min="2566" max="2566" width="11.875" style="4" customWidth="1"/>
    <col min="2567" max="2567" width="2.25" style="4" bestFit="1" customWidth="1"/>
    <col min="2568" max="2568" width="11.875" style="4" customWidth="1"/>
    <col min="2569" max="2569" width="2.25" style="4" bestFit="1" customWidth="1"/>
    <col min="2570" max="2570" width="11.875" style="4" customWidth="1"/>
    <col min="2571" max="2571" width="3.125" style="4" customWidth="1"/>
    <col min="2572" max="2572" width="4.25" style="4" customWidth="1"/>
    <col min="2573" max="2816" width="9" style="4"/>
    <col min="2817" max="2817" width="3.75" style="4" customWidth="1"/>
    <col min="2818" max="2818" width="5" style="4" customWidth="1"/>
    <col min="2819" max="2819" width="7.5" style="4" bestFit="1" customWidth="1"/>
    <col min="2820" max="2820" width="3" style="4" bestFit="1" customWidth="1"/>
    <col min="2821" max="2821" width="12" style="4" customWidth="1"/>
    <col min="2822" max="2822" width="11.875" style="4" customWidth="1"/>
    <col min="2823" max="2823" width="2.25" style="4" bestFit="1" customWidth="1"/>
    <col min="2824" max="2824" width="11.875" style="4" customWidth="1"/>
    <col min="2825" max="2825" width="2.25" style="4" bestFit="1" customWidth="1"/>
    <col min="2826" max="2826" width="11.875" style="4" customWidth="1"/>
    <col min="2827" max="2827" width="3.125" style="4" customWidth="1"/>
    <col min="2828" max="2828" width="4.25" style="4" customWidth="1"/>
    <col min="2829" max="3072" width="9" style="4"/>
    <col min="3073" max="3073" width="3.75" style="4" customWidth="1"/>
    <col min="3074" max="3074" width="5" style="4" customWidth="1"/>
    <col min="3075" max="3075" width="7.5" style="4" bestFit="1" customWidth="1"/>
    <col min="3076" max="3076" width="3" style="4" bestFit="1" customWidth="1"/>
    <col min="3077" max="3077" width="12" style="4" customWidth="1"/>
    <col min="3078" max="3078" width="11.875" style="4" customWidth="1"/>
    <col min="3079" max="3079" width="2.25" style="4" bestFit="1" customWidth="1"/>
    <col min="3080" max="3080" width="11.875" style="4" customWidth="1"/>
    <col min="3081" max="3081" width="2.25" style="4" bestFit="1" customWidth="1"/>
    <col min="3082" max="3082" width="11.875" style="4" customWidth="1"/>
    <col min="3083" max="3083" width="3.125" style="4" customWidth="1"/>
    <col min="3084" max="3084" width="4.25" style="4" customWidth="1"/>
    <col min="3085" max="3328" width="9" style="4"/>
    <col min="3329" max="3329" width="3.75" style="4" customWidth="1"/>
    <col min="3330" max="3330" width="5" style="4" customWidth="1"/>
    <col min="3331" max="3331" width="7.5" style="4" bestFit="1" customWidth="1"/>
    <col min="3332" max="3332" width="3" style="4" bestFit="1" customWidth="1"/>
    <col min="3333" max="3333" width="12" style="4" customWidth="1"/>
    <col min="3334" max="3334" width="11.875" style="4" customWidth="1"/>
    <col min="3335" max="3335" width="2.25" style="4" bestFit="1" customWidth="1"/>
    <col min="3336" max="3336" width="11.875" style="4" customWidth="1"/>
    <col min="3337" max="3337" width="2.25" style="4" bestFit="1" customWidth="1"/>
    <col min="3338" max="3338" width="11.875" style="4" customWidth="1"/>
    <col min="3339" max="3339" width="3.125" style="4" customWidth="1"/>
    <col min="3340" max="3340" width="4.25" style="4" customWidth="1"/>
    <col min="3341" max="3584" width="9" style="4"/>
    <col min="3585" max="3585" width="3.75" style="4" customWidth="1"/>
    <col min="3586" max="3586" width="5" style="4" customWidth="1"/>
    <col min="3587" max="3587" width="7.5" style="4" bestFit="1" customWidth="1"/>
    <col min="3588" max="3588" width="3" style="4" bestFit="1" customWidth="1"/>
    <col min="3589" max="3589" width="12" style="4" customWidth="1"/>
    <col min="3590" max="3590" width="11.875" style="4" customWidth="1"/>
    <col min="3591" max="3591" width="2.25" style="4" bestFit="1" customWidth="1"/>
    <col min="3592" max="3592" width="11.875" style="4" customWidth="1"/>
    <col min="3593" max="3593" width="2.25" style="4" bestFit="1" customWidth="1"/>
    <col min="3594" max="3594" width="11.875" style="4" customWidth="1"/>
    <col min="3595" max="3595" width="3.125" style="4" customWidth="1"/>
    <col min="3596" max="3596" width="4.25" style="4" customWidth="1"/>
    <col min="3597" max="3840" width="9" style="4"/>
    <col min="3841" max="3841" width="3.75" style="4" customWidth="1"/>
    <col min="3842" max="3842" width="5" style="4" customWidth="1"/>
    <col min="3843" max="3843" width="7.5" style="4" bestFit="1" customWidth="1"/>
    <col min="3844" max="3844" width="3" style="4" bestFit="1" customWidth="1"/>
    <col min="3845" max="3845" width="12" style="4" customWidth="1"/>
    <col min="3846" max="3846" width="11.875" style="4" customWidth="1"/>
    <col min="3847" max="3847" width="2.25" style="4" bestFit="1" customWidth="1"/>
    <col min="3848" max="3848" width="11.875" style="4" customWidth="1"/>
    <col min="3849" max="3849" width="2.25" style="4" bestFit="1" customWidth="1"/>
    <col min="3850" max="3850" width="11.875" style="4" customWidth="1"/>
    <col min="3851" max="3851" width="3.125" style="4" customWidth="1"/>
    <col min="3852" max="3852" width="4.25" style="4" customWidth="1"/>
    <col min="3853" max="4096" width="9" style="4"/>
    <col min="4097" max="4097" width="3.75" style="4" customWidth="1"/>
    <col min="4098" max="4098" width="5" style="4" customWidth="1"/>
    <col min="4099" max="4099" width="7.5" style="4" bestFit="1" customWidth="1"/>
    <col min="4100" max="4100" width="3" style="4" bestFit="1" customWidth="1"/>
    <col min="4101" max="4101" width="12" style="4" customWidth="1"/>
    <col min="4102" max="4102" width="11.875" style="4" customWidth="1"/>
    <col min="4103" max="4103" width="2.25" style="4" bestFit="1" customWidth="1"/>
    <col min="4104" max="4104" width="11.875" style="4" customWidth="1"/>
    <col min="4105" max="4105" width="2.25" style="4" bestFit="1" customWidth="1"/>
    <col min="4106" max="4106" width="11.875" style="4" customWidth="1"/>
    <col min="4107" max="4107" width="3.125" style="4" customWidth="1"/>
    <col min="4108" max="4108" width="4.25" style="4" customWidth="1"/>
    <col min="4109" max="4352" width="9" style="4"/>
    <col min="4353" max="4353" width="3.75" style="4" customWidth="1"/>
    <col min="4354" max="4354" width="5" style="4" customWidth="1"/>
    <col min="4355" max="4355" width="7.5" style="4" bestFit="1" customWidth="1"/>
    <col min="4356" max="4356" width="3" style="4" bestFit="1" customWidth="1"/>
    <col min="4357" max="4357" width="12" style="4" customWidth="1"/>
    <col min="4358" max="4358" width="11.875" style="4" customWidth="1"/>
    <col min="4359" max="4359" width="2.25" style="4" bestFit="1" customWidth="1"/>
    <col min="4360" max="4360" width="11.875" style="4" customWidth="1"/>
    <col min="4361" max="4361" width="2.25" style="4" bestFit="1" customWidth="1"/>
    <col min="4362" max="4362" width="11.875" style="4" customWidth="1"/>
    <col min="4363" max="4363" width="3.125" style="4" customWidth="1"/>
    <col min="4364" max="4364" width="4.25" style="4" customWidth="1"/>
    <col min="4365" max="4608" width="9" style="4"/>
    <col min="4609" max="4609" width="3.75" style="4" customWidth="1"/>
    <col min="4610" max="4610" width="5" style="4" customWidth="1"/>
    <col min="4611" max="4611" width="7.5" style="4" bestFit="1" customWidth="1"/>
    <col min="4612" max="4612" width="3" style="4" bestFit="1" customWidth="1"/>
    <col min="4613" max="4613" width="12" style="4" customWidth="1"/>
    <col min="4614" max="4614" width="11.875" style="4" customWidth="1"/>
    <col min="4615" max="4615" width="2.25" style="4" bestFit="1" customWidth="1"/>
    <col min="4616" max="4616" width="11.875" style="4" customWidth="1"/>
    <col min="4617" max="4617" width="2.25" style="4" bestFit="1" customWidth="1"/>
    <col min="4618" max="4618" width="11.875" style="4" customWidth="1"/>
    <col min="4619" max="4619" width="3.125" style="4" customWidth="1"/>
    <col min="4620" max="4620" width="4.25" style="4" customWidth="1"/>
    <col min="4621" max="4864" width="9" style="4"/>
    <col min="4865" max="4865" width="3.75" style="4" customWidth="1"/>
    <col min="4866" max="4866" width="5" style="4" customWidth="1"/>
    <col min="4867" max="4867" width="7.5" style="4" bestFit="1" customWidth="1"/>
    <col min="4868" max="4868" width="3" style="4" bestFit="1" customWidth="1"/>
    <col min="4869" max="4869" width="12" style="4" customWidth="1"/>
    <col min="4870" max="4870" width="11.875" style="4" customWidth="1"/>
    <col min="4871" max="4871" width="2.25" style="4" bestFit="1" customWidth="1"/>
    <col min="4872" max="4872" width="11.875" style="4" customWidth="1"/>
    <col min="4873" max="4873" width="2.25" style="4" bestFit="1" customWidth="1"/>
    <col min="4874" max="4874" width="11.875" style="4" customWidth="1"/>
    <col min="4875" max="4875" width="3.125" style="4" customWidth="1"/>
    <col min="4876" max="4876" width="4.25" style="4" customWidth="1"/>
    <col min="4877" max="5120" width="9" style="4"/>
    <col min="5121" max="5121" width="3.75" style="4" customWidth="1"/>
    <col min="5122" max="5122" width="5" style="4" customWidth="1"/>
    <col min="5123" max="5123" width="7.5" style="4" bestFit="1" customWidth="1"/>
    <col min="5124" max="5124" width="3" style="4" bestFit="1" customWidth="1"/>
    <col min="5125" max="5125" width="12" style="4" customWidth="1"/>
    <col min="5126" max="5126" width="11.875" style="4" customWidth="1"/>
    <col min="5127" max="5127" width="2.25" style="4" bestFit="1" customWidth="1"/>
    <col min="5128" max="5128" width="11.875" style="4" customWidth="1"/>
    <col min="5129" max="5129" width="2.25" style="4" bestFit="1" customWidth="1"/>
    <col min="5130" max="5130" width="11.875" style="4" customWidth="1"/>
    <col min="5131" max="5131" width="3.125" style="4" customWidth="1"/>
    <col min="5132" max="5132" width="4.25" style="4" customWidth="1"/>
    <col min="5133" max="5376" width="9" style="4"/>
    <col min="5377" max="5377" width="3.75" style="4" customWidth="1"/>
    <col min="5378" max="5378" width="5" style="4" customWidth="1"/>
    <col min="5379" max="5379" width="7.5" style="4" bestFit="1" customWidth="1"/>
    <col min="5380" max="5380" width="3" style="4" bestFit="1" customWidth="1"/>
    <col min="5381" max="5381" width="12" style="4" customWidth="1"/>
    <col min="5382" max="5382" width="11.875" style="4" customWidth="1"/>
    <col min="5383" max="5383" width="2.25" style="4" bestFit="1" customWidth="1"/>
    <col min="5384" max="5384" width="11.875" style="4" customWidth="1"/>
    <col min="5385" max="5385" width="2.25" style="4" bestFit="1" customWidth="1"/>
    <col min="5386" max="5386" width="11.875" style="4" customWidth="1"/>
    <col min="5387" max="5387" width="3.125" style="4" customWidth="1"/>
    <col min="5388" max="5388" width="4.25" style="4" customWidth="1"/>
    <col min="5389" max="5632" width="9" style="4"/>
    <col min="5633" max="5633" width="3.75" style="4" customWidth="1"/>
    <col min="5634" max="5634" width="5" style="4" customWidth="1"/>
    <col min="5635" max="5635" width="7.5" style="4" bestFit="1" customWidth="1"/>
    <col min="5636" max="5636" width="3" style="4" bestFit="1" customWidth="1"/>
    <col min="5637" max="5637" width="12" style="4" customWidth="1"/>
    <col min="5638" max="5638" width="11.875" style="4" customWidth="1"/>
    <col min="5639" max="5639" width="2.25" style="4" bestFit="1" customWidth="1"/>
    <col min="5640" max="5640" width="11.875" style="4" customWidth="1"/>
    <col min="5641" max="5641" width="2.25" style="4" bestFit="1" customWidth="1"/>
    <col min="5642" max="5642" width="11.875" style="4" customWidth="1"/>
    <col min="5643" max="5643" width="3.125" style="4" customWidth="1"/>
    <col min="5644" max="5644" width="4.25" style="4" customWidth="1"/>
    <col min="5645" max="5888" width="9" style="4"/>
    <col min="5889" max="5889" width="3.75" style="4" customWidth="1"/>
    <col min="5890" max="5890" width="5" style="4" customWidth="1"/>
    <col min="5891" max="5891" width="7.5" style="4" bestFit="1" customWidth="1"/>
    <col min="5892" max="5892" width="3" style="4" bestFit="1" customWidth="1"/>
    <col min="5893" max="5893" width="12" style="4" customWidth="1"/>
    <col min="5894" max="5894" width="11.875" style="4" customWidth="1"/>
    <col min="5895" max="5895" width="2.25" style="4" bestFit="1" customWidth="1"/>
    <col min="5896" max="5896" width="11.875" style="4" customWidth="1"/>
    <col min="5897" max="5897" width="2.25" style="4" bestFit="1" customWidth="1"/>
    <col min="5898" max="5898" width="11.875" style="4" customWidth="1"/>
    <col min="5899" max="5899" width="3.125" style="4" customWidth="1"/>
    <col min="5900" max="5900" width="4.25" style="4" customWidth="1"/>
    <col min="5901" max="6144" width="9" style="4"/>
    <col min="6145" max="6145" width="3.75" style="4" customWidth="1"/>
    <col min="6146" max="6146" width="5" style="4" customWidth="1"/>
    <col min="6147" max="6147" width="7.5" style="4" bestFit="1" customWidth="1"/>
    <col min="6148" max="6148" width="3" style="4" bestFit="1" customWidth="1"/>
    <col min="6149" max="6149" width="12" style="4" customWidth="1"/>
    <col min="6150" max="6150" width="11.875" style="4" customWidth="1"/>
    <col min="6151" max="6151" width="2.25" style="4" bestFit="1" customWidth="1"/>
    <col min="6152" max="6152" width="11.875" style="4" customWidth="1"/>
    <col min="6153" max="6153" width="2.25" style="4" bestFit="1" customWidth="1"/>
    <col min="6154" max="6154" width="11.875" style="4" customWidth="1"/>
    <col min="6155" max="6155" width="3.125" style="4" customWidth="1"/>
    <col min="6156" max="6156" width="4.25" style="4" customWidth="1"/>
    <col min="6157" max="6400" width="9" style="4"/>
    <col min="6401" max="6401" width="3.75" style="4" customWidth="1"/>
    <col min="6402" max="6402" width="5" style="4" customWidth="1"/>
    <col min="6403" max="6403" width="7.5" style="4" bestFit="1" customWidth="1"/>
    <col min="6404" max="6404" width="3" style="4" bestFit="1" customWidth="1"/>
    <col min="6405" max="6405" width="12" style="4" customWidth="1"/>
    <col min="6406" max="6406" width="11.875" style="4" customWidth="1"/>
    <col min="6407" max="6407" width="2.25" style="4" bestFit="1" customWidth="1"/>
    <col min="6408" max="6408" width="11.875" style="4" customWidth="1"/>
    <col min="6409" max="6409" width="2.25" style="4" bestFit="1" customWidth="1"/>
    <col min="6410" max="6410" width="11.875" style="4" customWidth="1"/>
    <col min="6411" max="6411" width="3.125" style="4" customWidth="1"/>
    <col min="6412" max="6412" width="4.25" style="4" customWidth="1"/>
    <col min="6413" max="6656" width="9" style="4"/>
    <col min="6657" max="6657" width="3.75" style="4" customWidth="1"/>
    <col min="6658" max="6658" width="5" style="4" customWidth="1"/>
    <col min="6659" max="6659" width="7.5" style="4" bestFit="1" customWidth="1"/>
    <col min="6660" max="6660" width="3" style="4" bestFit="1" customWidth="1"/>
    <col min="6661" max="6661" width="12" style="4" customWidth="1"/>
    <col min="6662" max="6662" width="11.875" style="4" customWidth="1"/>
    <col min="6663" max="6663" width="2.25" style="4" bestFit="1" customWidth="1"/>
    <col min="6664" max="6664" width="11.875" style="4" customWidth="1"/>
    <col min="6665" max="6665" width="2.25" style="4" bestFit="1" customWidth="1"/>
    <col min="6666" max="6666" width="11.875" style="4" customWidth="1"/>
    <col min="6667" max="6667" width="3.125" style="4" customWidth="1"/>
    <col min="6668" max="6668" width="4.25" style="4" customWidth="1"/>
    <col min="6669" max="6912" width="9" style="4"/>
    <col min="6913" max="6913" width="3.75" style="4" customWidth="1"/>
    <col min="6914" max="6914" width="5" style="4" customWidth="1"/>
    <col min="6915" max="6915" width="7.5" style="4" bestFit="1" customWidth="1"/>
    <col min="6916" max="6916" width="3" style="4" bestFit="1" customWidth="1"/>
    <col min="6917" max="6917" width="12" style="4" customWidth="1"/>
    <col min="6918" max="6918" width="11.875" style="4" customWidth="1"/>
    <col min="6919" max="6919" width="2.25" style="4" bestFit="1" customWidth="1"/>
    <col min="6920" max="6920" width="11.875" style="4" customWidth="1"/>
    <col min="6921" max="6921" width="2.25" style="4" bestFit="1" customWidth="1"/>
    <col min="6922" max="6922" width="11.875" style="4" customWidth="1"/>
    <col min="6923" max="6923" width="3.125" style="4" customWidth="1"/>
    <col min="6924" max="6924" width="4.25" style="4" customWidth="1"/>
    <col min="6925" max="7168" width="9" style="4"/>
    <col min="7169" max="7169" width="3.75" style="4" customWidth="1"/>
    <col min="7170" max="7170" width="5" style="4" customWidth="1"/>
    <col min="7171" max="7171" width="7.5" style="4" bestFit="1" customWidth="1"/>
    <col min="7172" max="7172" width="3" style="4" bestFit="1" customWidth="1"/>
    <col min="7173" max="7173" width="12" style="4" customWidth="1"/>
    <col min="7174" max="7174" width="11.875" style="4" customWidth="1"/>
    <col min="7175" max="7175" width="2.25" style="4" bestFit="1" customWidth="1"/>
    <col min="7176" max="7176" width="11.875" style="4" customWidth="1"/>
    <col min="7177" max="7177" width="2.25" style="4" bestFit="1" customWidth="1"/>
    <col min="7178" max="7178" width="11.875" style="4" customWidth="1"/>
    <col min="7179" max="7179" width="3.125" style="4" customWidth="1"/>
    <col min="7180" max="7180" width="4.25" style="4" customWidth="1"/>
    <col min="7181" max="7424" width="9" style="4"/>
    <col min="7425" max="7425" width="3.75" style="4" customWidth="1"/>
    <col min="7426" max="7426" width="5" style="4" customWidth="1"/>
    <col min="7427" max="7427" width="7.5" style="4" bestFit="1" customWidth="1"/>
    <col min="7428" max="7428" width="3" style="4" bestFit="1" customWidth="1"/>
    <col min="7429" max="7429" width="12" style="4" customWidth="1"/>
    <col min="7430" max="7430" width="11.875" style="4" customWidth="1"/>
    <col min="7431" max="7431" width="2.25" style="4" bestFit="1" customWidth="1"/>
    <col min="7432" max="7432" width="11.875" style="4" customWidth="1"/>
    <col min="7433" max="7433" width="2.25" style="4" bestFit="1" customWidth="1"/>
    <col min="7434" max="7434" width="11.875" style="4" customWidth="1"/>
    <col min="7435" max="7435" width="3.125" style="4" customWidth="1"/>
    <col min="7436" max="7436" width="4.25" style="4" customWidth="1"/>
    <col min="7437" max="7680" width="9" style="4"/>
    <col min="7681" max="7681" width="3.75" style="4" customWidth="1"/>
    <col min="7682" max="7682" width="5" style="4" customWidth="1"/>
    <col min="7683" max="7683" width="7.5" style="4" bestFit="1" customWidth="1"/>
    <col min="7684" max="7684" width="3" style="4" bestFit="1" customWidth="1"/>
    <col min="7685" max="7685" width="12" style="4" customWidth="1"/>
    <col min="7686" max="7686" width="11.875" style="4" customWidth="1"/>
    <col min="7687" max="7687" width="2.25" style="4" bestFit="1" customWidth="1"/>
    <col min="7688" max="7688" width="11.875" style="4" customWidth="1"/>
    <col min="7689" max="7689" width="2.25" style="4" bestFit="1" customWidth="1"/>
    <col min="7690" max="7690" width="11.875" style="4" customWidth="1"/>
    <col min="7691" max="7691" width="3.125" style="4" customWidth="1"/>
    <col min="7692" max="7692" width="4.25" style="4" customWidth="1"/>
    <col min="7693" max="7936" width="9" style="4"/>
    <col min="7937" max="7937" width="3.75" style="4" customWidth="1"/>
    <col min="7938" max="7938" width="5" style="4" customWidth="1"/>
    <col min="7939" max="7939" width="7.5" style="4" bestFit="1" customWidth="1"/>
    <col min="7940" max="7940" width="3" style="4" bestFit="1" customWidth="1"/>
    <col min="7941" max="7941" width="12" style="4" customWidth="1"/>
    <col min="7942" max="7942" width="11.875" style="4" customWidth="1"/>
    <col min="7943" max="7943" width="2.25" style="4" bestFit="1" customWidth="1"/>
    <col min="7944" max="7944" width="11.875" style="4" customWidth="1"/>
    <col min="7945" max="7945" width="2.25" style="4" bestFit="1" customWidth="1"/>
    <col min="7946" max="7946" width="11.875" style="4" customWidth="1"/>
    <col min="7947" max="7947" width="3.125" style="4" customWidth="1"/>
    <col min="7948" max="7948" width="4.25" style="4" customWidth="1"/>
    <col min="7949" max="8192" width="9" style="4"/>
    <col min="8193" max="8193" width="3.75" style="4" customWidth="1"/>
    <col min="8194" max="8194" width="5" style="4" customWidth="1"/>
    <col min="8195" max="8195" width="7.5" style="4" bestFit="1" customWidth="1"/>
    <col min="8196" max="8196" width="3" style="4" bestFit="1" customWidth="1"/>
    <col min="8197" max="8197" width="12" style="4" customWidth="1"/>
    <col min="8198" max="8198" width="11.875" style="4" customWidth="1"/>
    <col min="8199" max="8199" width="2.25" style="4" bestFit="1" customWidth="1"/>
    <col min="8200" max="8200" width="11.875" style="4" customWidth="1"/>
    <col min="8201" max="8201" width="2.25" style="4" bestFit="1" customWidth="1"/>
    <col min="8202" max="8202" width="11.875" style="4" customWidth="1"/>
    <col min="8203" max="8203" width="3.125" style="4" customWidth="1"/>
    <col min="8204" max="8204" width="4.25" style="4" customWidth="1"/>
    <col min="8205" max="8448" width="9" style="4"/>
    <col min="8449" max="8449" width="3.75" style="4" customWidth="1"/>
    <col min="8450" max="8450" width="5" style="4" customWidth="1"/>
    <col min="8451" max="8451" width="7.5" style="4" bestFit="1" customWidth="1"/>
    <col min="8452" max="8452" width="3" style="4" bestFit="1" customWidth="1"/>
    <col min="8453" max="8453" width="12" style="4" customWidth="1"/>
    <col min="8454" max="8454" width="11.875" style="4" customWidth="1"/>
    <col min="8455" max="8455" width="2.25" style="4" bestFit="1" customWidth="1"/>
    <col min="8456" max="8456" width="11.875" style="4" customWidth="1"/>
    <col min="8457" max="8457" width="2.25" style="4" bestFit="1" customWidth="1"/>
    <col min="8458" max="8458" width="11.875" style="4" customWidth="1"/>
    <col min="8459" max="8459" width="3.125" style="4" customWidth="1"/>
    <col min="8460" max="8460" width="4.25" style="4" customWidth="1"/>
    <col min="8461" max="8704" width="9" style="4"/>
    <col min="8705" max="8705" width="3.75" style="4" customWidth="1"/>
    <col min="8706" max="8706" width="5" style="4" customWidth="1"/>
    <col min="8707" max="8707" width="7.5" style="4" bestFit="1" customWidth="1"/>
    <col min="8708" max="8708" width="3" style="4" bestFit="1" customWidth="1"/>
    <col min="8709" max="8709" width="12" style="4" customWidth="1"/>
    <col min="8710" max="8710" width="11.875" style="4" customWidth="1"/>
    <col min="8711" max="8711" width="2.25" style="4" bestFit="1" customWidth="1"/>
    <col min="8712" max="8712" width="11.875" style="4" customWidth="1"/>
    <col min="8713" max="8713" width="2.25" style="4" bestFit="1" customWidth="1"/>
    <col min="8714" max="8714" width="11.875" style="4" customWidth="1"/>
    <col min="8715" max="8715" width="3.125" style="4" customWidth="1"/>
    <col min="8716" max="8716" width="4.25" style="4" customWidth="1"/>
    <col min="8717" max="8960" width="9" style="4"/>
    <col min="8961" max="8961" width="3.75" style="4" customWidth="1"/>
    <col min="8962" max="8962" width="5" style="4" customWidth="1"/>
    <col min="8963" max="8963" width="7.5" style="4" bestFit="1" customWidth="1"/>
    <col min="8964" max="8964" width="3" style="4" bestFit="1" customWidth="1"/>
    <col min="8965" max="8965" width="12" style="4" customWidth="1"/>
    <col min="8966" max="8966" width="11.875" style="4" customWidth="1"/>
    <col min="8967" max="8967" width="2.25" style="4" bestFit="1" customWidth="1"/>
    <col min="8968" max="8968" width="11.875" style="4" customWidth="1"/>
    <col min="8969" max="8969" width="2.25" style="4" bestFit="1" customWidth="1"/>
    <col min="8970" max="8970" width="11.875" style="4" customWidth="1"/>
    <col min="8971" max="8971" width="3.125" style="4" customWidth="1"/>
    <col min="8972" max="8972" width="4.25" style="4" customWidth="1"/>
    <col min="8973" max="9216" width="9" style="4"/>
    <col min="9217" max="9217" width="3.75" style="4" customWidth="1"/>
    <col min="9218" max="9218" width="5" style="4" customWidth="1"/>
    <col min="9219" max="9219" width="7.5" style="4" bestFit="1" customWidth="1"/>
    <col min="9220" max="9220" width="3" style="4" bestFit="1" customWidth="1"/>
    <col min="9221" max="9221" width="12" style="4" customWidth="1"/>
    <col min="9222" max="9222" width="11.875" style="4" customWidth="1"/>
    <col min="9223" max="9223" width="2.25" style="4" bestFit="1" customWidth="1"/>
    <col min="9224" max="9224" width="11.875" style="4" customWidth="1"/>
    <col min="9225" max="9225" width="2.25" style="4" bestFit="1" customWidth="1"/>
    <col min="9226" max="9226" width="11.875" style="4" customWidth="1"/>
    <col min="9227" max="9227" width="3.125" style="4" customWidth="1"/>
    <col min="9228" max="9228" width="4.25" style="4" customWidth="1"/>
    <col min="9229" max="9472" width="9" style="4"/>
    <col min="9473" max="9473" width="3.75" style="4" customWidth="1"/>
    <col min="9474" max="9474" width="5" style="4" customWidth="1"/>
    <col min="9475" max="9475" width="7.5" style="4" bestFit="1" customWidth="1"/>
    <col min="9476" max="9476" width="3" style="4" bestFit="1" customWidth="1"/>
    <col min="9477" max="9477" width="12" style="4" customWidth="1"/>
    <col min="9478" max="9478" width="11.875" style="4" customWidth="1"/>
    <col min="9479" max="9479" width="2.25" style="4" bestFit="1" customWidth="1"/>
    <col min="9480" max="9480" width="11.875" style="4" customWidth="1"/>
    <col min="9481" max="9481" width="2.25" style="4" bestFit="1" customWidth="1"/>
    <col min="9482" max="9482" width="11.875" style="4" customWidth="1"/>
    <col min="9483" max="9483" width="3.125" style="4" customWidth="1"/>
    <col min="9484" max="9484" width="4.25" style="4" customWidth="1"/>
    <col min="9485" max="9728" width="9" style="4"/>
    <col min="9729" max="9729" width="3.75" style="4" customWidth="1"/>
    <col min="9730" max="9730" width="5" style="4" customWidth="1"/>
    <col min="9731" max="9731" width="7.5" style="4" bestFit="1" customWidth="1"/>
    <col min="9732" max="9732" width="3" style="4" bestFit="1" customWidth="1"/>
    <col min="9733" max="9733" width="12" style="4" customWidth="1"/>
    <col min="9734" max="9734" width="11.875" style="4" customWidth="1"/>
    <col min="9735" max="9735" width="2.25" style="4" bestFit="1" customWidth="1"/>
    <col min="9736" max="9736" width="11.875" style="4" customWidth="1"/>
    <col min="9737" max="9737" width="2.25" style="4" bestFit="1" customWidth="1"/>
    <col min="9738" max="9738" width="11.875" style="4" customWidth="1"/>
    <col min="9739" max="9739" width="3.125" style="4" customWidth="1"/>
    <col min="9740" max="9740" width="4.25" style="4" customWidth="1"/>
    <col min="9741" max="9984" width="9" style="4"/>
    <col min="9985" max="9985" width="3.75" style="4" customWidth="1"/>
    <col min="9986" max="9986" width="5" style="4" customWidth="1"/>
    <col min="9987" max="9987" width="7.5" style="4" bestFit="1" customWidth="1"/>
    <col min="9988" max="9988" width="3" style="4" bestFit="1" customWidth="1"/>
    <col min="9989" max="9989" width="12" style="4" customWidth="1"/>
    <col min="9990" max="9990" width="11.875" style="4" customWidth="1"/>
    <col min="9991" max="9991" width="2.25" style="4" bestFit="1" customWidth="1"/>
    <col min="9992" max="9992" width="11.875" style="4" customWidth="1"/>
    <col min="9993" max="9993" width="2.25" style="4" bestFit="1" customWidth="1"/>
    <col min="9994" max="9994" width="11.875" style="4" customWidth="1"/>
    <col min="9995" max="9995" width="3.125" style="4" customWidth="1"/>
    <col min="9996" max="9996" width="4.25" style="4" customWidth="1"/>
    <col min="9997" max="10240" width="9" style="4"/>
    <col min="10241" max="10241" width="3.75" style="4" customWidth="1"/>
    <col min="10242" max="10242" width="5" style="4" customWidth="1"/>
    <col min="10243" max="10243" width="7.5" style="4" bestFit="1" customWidth="1"/>
    <col min="10244" max="10244" width="3" style="4" bestFit="1" customWidth="1"/>
    <col min="10245" max="10245" width="12" style="4" customWidth="1"/>
    <col min="10246" max="10246" width="11.875" style="4" customWidth="1"/>
    <col min="10247" max="10247" width="2.25" style="4" bestFit="1" customWidth="1"/>
    <col min="10248" max="10248" width="11.875" style="4" customWidth="1"/>
    <col min="10249" max="10249" width="2.25" style="4" bestFit="1" customWidth="1"/>
    <col min="10250" max="10250" width="11.875" style="4" customWidth="1"/>
    <col min="10251" max="10251" width="3.125" style="4" customWidth="1"/>
    <col min="10252" max="10252" width="4.25" style="4" customWidth="1"/>
    <col min="10253" max="10496" width="9" style="4"/>
    <col min="10497" max="10497" width="3.75" style="4" customWidth="1"/>
    <col min="10498" max="10498" width="5" style="4" customWidth="1"/>
    <col min="10499" max="10499" width="7.5" style="4" bestFit="1" customWidth="1"/>
    <col min="10500" max="10500" width="3" style="4" bestFit="1" customWidth="1"/>
    <col min="10501" max="10501" width="12" style="4" customWidth="1"/>
    <col min="10502" max="10502" width="11.875" style="4" customWidth="1"/>
    <col min="10503" max="10503" width="2.25" style="4" bestFit="1" customWidth="1"/>
    <col min="10504" max="10504" width="11.875" style="4" customWidth="1"/>
    <col min="10505" max="10505" width="2.25" style="4" bestFit="1" customWidth="1"/>
    <col min="10506" max="10506" width="11.875" style="4" customWidth="1"/>
    <col min="10507" max="10507" width="3.125" style="4" customWidth="1"/>
    <col min="10508" max="10508" width="4.25" style="4" customWidth="1"/>
    <col min="10509" max="10752" width="9" style="4"/>
    <col min="10753" max="10753" width="3.75" style="4" customWidth="1"/>
    <col min="10754" max="10754" width="5" style="4" customWidth="1"/>
    <col min="10755" max="10755" width="7.5" style="4" bestFit="1" customWidth="1"/>
    <col min="10756" max="10756" width="3" style="4" bestFit="1" customWidth="1"/>
    <col min="10757" max="10757" width="12" style="4" customWidth="1"/>
    <col min="10758" max="10758" width="11.875" style="4" customWidth="1"/>
    <col min="10759" max="10759" width="2.25" style="4" bestFit="1" customWidth="1"/>
    <col min="10760" max="10760" width="11.875" style="4" customWidth="1"/>
    <col min="10761" max="10761" width="2.25" style="4" bestFit="1" customWidth="1"/>
    <col min="10762" max="10762" width="11.875" style="4" customWidth="1"/>
    <col min="10763" max="10763" width="3.125" style="4" customWidth="1"/>
    <col min="10764" max="10764" width="4.25" style="4" customWidth="1"/>
    <col min="10765" max="11008" width="9" style="4"/>
    <col min="11009" max="11009" width="3.75" style="4" customWidth="1"/>
    <col min="11010" max="11010" width="5" style="4" customWidth="1"/>
    <col min="11011" max="11011" width="7.5" style="4" bestFit="1" customWidth="1"/>
    <col min="11012" max="11012" width="3" style="4" bestFit="1" customWidth="1"/>
    <col min="11013" max="11013" width="12" style="4" customWidth="1"/>
    <col min="11014" max="11014" width="11.875" style="4" customWidth="1"/>
    <col min="11015" max="11015" width="2.25" style="4" bestFit="1" customWidth="1"/>
    <col min="11016" max="11016" width="11.875" style="4" customWidth="1"/>
    <col min="11017" max="11017" width="2.25" style="4" bestFit="1" customWidth="1"/>
    <col min="11018" max="11018" width="11.875" style="4" customWidth="1"/>
    <col min="11019" max="11019" width="3.125" style="4" customWidth="1"/>
    <col min="11020" max="11020" width="4.25" style="4" customWidth="1"/>
    <col min="11021" max="11264" width="9" style="4"/>
    <col min="11265" max="11265" width="3.75" style="4" customWidth="1"/>
    <col min="11266" max="11266" width="5" style="4" customWidth="1"/>
    <col min="11267" max="11267" width="7.5" style="4" bestFit="1" customWidth="1"/>
    <col min="11268" max="11268" width="3" style="4" bestFit="1" customWidth="1"/>
    <col min="11269" max="11269" width="12" style="4" customWidth="1"/>
    <col min="11270" max="11270" width="11.875" style="4" customWidth="1"/>
    <col min="11271" max="11271" width="2.25" style="4" bestFit="1" customWidth="1"/>
    <col min="11272" max="11272" width="11.875" style="4" customWidth="1"/>
    <col min="11273" max="11273" width="2.25" style="4" bestFit="1" customWidth="1"/>
    <col min="11274" max="11274" width="11.875" style="4" customWidth="1"/>
    <col min="11275" max="11275" width="3.125" style="4" customWidth="1"/>
    <col min="11276" max="11276" width="4.25" style="4" customWidth="1"/>
    <col min="11277" max="11520" width="9" style="4"/>
    <col min="11521" max="11521" width="3.75" style="4" customWidth="1"/>
    <col min="11522" max="11522" width="5" style="4" customWidth="1"/>
    <col min="11523" max="11523" width="7.5" style="4" bestFit="1" customWidth="1"/>
    <col min="11524" max="11524" width="3" style="4" bestFit="1" customWidth="1"/>
    <col min="11525" max="11525" width="12" style="4" customWidth="1"/>
    <col min="11526" max="11526" width="11.875" style="4" customWidth="1"/>
    <col min="11527" max="11527" width="2.25" style="4" bestFit="1" customWidth="1"/>
    <col min="11528" max="11528" width="11.875" style="4" customWidth="1"/>
    <col min="11529" max="11529" width="2.25" style="4" bestFit="1" customWidth="1"/>
    <col min="11530" max="11530" width="11.875" style="4" customWidth="1"/>
    <col min="11531" max="11531" width="3.125" style="4" customWidth="1"/>
    <col min="11532" max="11532" width="4.25" style="4" customWidth="1"/>
    <col min="11533" max="11776" width="9" style="4"/>
    <col min="11777" max="11777" width="3.75" style="4" customWidth="1"/>
    <col min="11778" max="11778" width="5" style="4" customWidth="1"/>
    <col min="11779" max="11779" width="7.5" style="4" bestFit="1" customWidth="1"/>
    <col min="11780" max="11780" width="3" style="4" bestFit="1" customWidth="1"/>
    <col min="11781" max="11781" width="12" style="4" customWidth="1"/>
    <col min="11782" max="11782" width="11.875" style="4" customWidth="1"/>
    <col min="11783" max="11783" width="2.25" style="4" bestFit="1" customWidth="1"/>
    <col min="11784" max="11784" width="11.875" style="4" customWidth="1"/>
    <col min="11785" max="11785" width="2.25" style="4" bestFit="1" customWidth="1"/>
    <col min="11786" max="11786" width="11.875" style="4" customWidth="1"/>
    <col min="11787" max="11787" width="3.125" style="4" customWidth="1"/>
    <col min="11788" max="11788" width="4.25" style="4" customWidth="1"/>
    <col min="11789" max="12032" width="9" style="4"/>
    <col min="12033" max="12033" width="3.75" style="4" customWidth="1"/>
    <col min="12034" max="12034" width="5" style="4" customWidth="1"/>
    <col min="12035" max="12035" width="7.5" style="4" bestFit="1" customWidth="1"/>
    <col min="12036" max="12036" width="3" style="4" bestFit="1" customWidth="1"/>
    <col min="12037" max="12037" width="12" style="4" customWidth="1"/>
    <col min="12038" max="12038" width="11.875" style="4" customWidth="1"/>
    <col min="12039" max="12039" width="2.25" style="4" bestFit="1" customWidth="1"/>
    <col min="12040" max="12040" width="11.875" style="4" customWidth="1"/>
    <col min="12041" max="12041" width="2.25" style="4" bestFit="1" customWidth="1"/>
    <col min="12042" max="12042" width="11.875" style="4" customWidth="1"/>
    <col min="12043" max="12043" width="3.125" style="4" customWidth="1"/>
    <col min="12044" max="12044" width="4.25" style="4" customWidth="1"/>
    <col min="12045" max="12288" width="9" style="4"/>
    <col min="12289" max="12289" width="3.75" style="4" customWidth="1"/>
    <col min="12290" max="12290" width="5" style="4" customWidth="1"/>
    <col min="12291" max="12291" width="7.5" style="4" bestFit="1" customWidth="1"/>
    <col min="12292" max="12292" width="3" style="4" bestFit="1" customWidth="1"/>
    <col min="12293" max="12293" width="12" style="4" customWidth="1"/>
    <col min="12294" max="12294" width="11.875" style="4" customWidth="1"/>
    <col min="12295" max="12295" width="2.25" style="4" bestFit="1" customWidth="1"/>
    <col min="12296" max="12296" width="11.875" style="4" customWidth="1"/>
    <col min="12297" max="12297" width="2.25" style="4" bestFit="1" customWidth="1"/>
    <col min="12298" max="12298" width="11.875" style="4" customWidth="1"/>
    <col min="12299" max="12299" width="3.125" style="4" customWidth="1"/>
    <col min="12300" max="12300" width="4.25" style="4" customWidth="1"/>
    <col min="12301" max="12544" width="9" style="4"/>
    <col min="12545" max="12545" width="3.75" style="4" customWidth="1"/>
    <col min="12546" max="12546" width="5" style="4" customWidth="1"/>
    <col min="12547" max="12547" width="7.5" style="4" bestFit="1" customWidth="1"/>
    <col min="12548" max="12548" width="3" style="4" bestFit="1" customWidth="1"/>
    <col min="12549" max="12549" width="12" style="4" customWidth="1"/>
    <col min="12550" max="12550" width="11.875" style="4" customWidth="1"/>
    <col min="12551" max="12551" width="2.25" style="4" bestFit="1" customWidth="1"/>
    <col min="12552" max="12552" width="11.875" style="4" customWidth="1"/>
    <col min="12553" max="12553" width="2.25" style="4" bestFit="1" customWidth="1"/>
    <col min="12554" max="12554" width="11.875" style="4" customWidth="1"/>
    <col min="12555" max="12555" width="3.125" style="4" customWidth="1"/>
    <col min="12556" max="12556" width="4.25" style="4" customWidth="1"/>
    <col min="12557" max="12800" width="9" style="4"/>
    <col min="12801" max="12801" width="3.75" style="4" customWidth="1"/>
    <col min="12802" max="12802" width="5" style="4" customWidth="1"/>
    <col min="12803" max="12803" width="7.5" style="4" bestFit="1" customWidth="1"/>
    <col min="12804" max="12804" width="3" style="4" bestFit="1" customWidth="1"/>
    <col min="12805" max="12805" width="12" style="4" customWidth="1"/>
    <col min="12806" max="12806" width="11.875" style="4" customWidth="1"/>
    <col min="12807" max="12807" width="2.25" style="4" bestFit="1" customWidth="1"/>
    <col min="12808" max="12808" width="11.875" style="4" customWidth="1"/>
    <col min="12809" max="12809" width="2.25" style="4" bestFit="1" customWidth="1"/>
    <col min="12810" max="12810" width="11.875" style="4" customWidth="1"/>
    <col min="12811" max="12811" width="3.125" style="4" customWidth="1"/>
    <col min="12812" max="12812" width="4.25" style="4" customWidth="1"/>
    <col min="12813" max="13056" width="9" style="4"/>
    <col min="13057" max="13057" width="3.75" style="4" customWidth="1"/>
    <col min="13058" max="13058" width="5" style="4" customWidth="1"/>
    <col min="13059" max="13059" width="7.5" style="4" bestFit="1" customWidth="1"/>
    <col min="13060" max="13060" width="3" style="4" bestFit="1" customWidth="1"/>
    <col min="13061" max="13061" width="12" style="4" customWidth="1"/>
    <col min="13062" max="13062" width="11.875" style="4" customWidth="1"/>
    <col min="13063" max="13063" width="2.25" style="4" bestFit="1" customWidth="1"/>
    <col min="13064" max="13064" width="11.875" style="4" customWidth="1"/>
    <col min="13065" max="13065" width="2.25" style="4" bestFit="1" customWidth="1"/>
    <col min="13066" max="13066" width="11.875" style="4" customWidth="1"/>
    <col min="13067" max="13067" width="3.125" style="4" customWidth="1"/>
    <col min="13068" max="13068" width="4.25" style="4" customWidth="1"/>
    <col min="13069" max="13312" width="9" style="4"/>
    <col min="13313" max="13313" width="3.75" style="4" customWidth="1"/>
    <col min="13314" max="13314" width="5" style="4" customWidth="1"/>
    <col min="13315" max="13315" width="7.5" style="4" bestFit="1" customWidth="1"/>
    <col min="13316" max="13316" width="3" style="4" bestFit="1" customWidth="1"/>
    <col min="13317" max="13317" width="12" style="4" customWidth="1"/>
    <col min="13318" max="13318" width="11.875" style="4" customWidth="1"/>
    <col min="13319" max="13319" width="2.25" style="4" bestFit="1" customWidth="1"/>
    <col min="13320" max="13320" width="11.875" style="4" customWidth="1"/>
    <col min="13321" max="13321" width="2.25" style="4" bestFit="1" customWidth="1"/>
    <col min="13322" max="13322" width="11.875" style="4" customWidth="1"/>
    <col min="13323" max="13323" width="3.125" style="4" customWidth="1"/>
    <col min="13324" max="13324" width="4.25" style="4" customWidth="1"/>
    <col min="13325" max="13568" width="9" style="4"/>
    <col min="13569" max="13569" width="3.75" style="4" customWidth="1"/>
    <col min="13570" max="13570" width="5" style="4" customWidth="1"/>
    <col min="13571" max="13571" width="7.5" style="4" bestFit="1" customWidth="1"/>
    <col min="13572" max="13572" width="3" style="4" bestFit="1" customWidth="1"/>
    <col min="13573" max="13573" width="12" style="4" customWidth="1"/>
    <col min="13574" max="13574" width="11.875" style="4" customWidth="1"/>
    <col min="13575" max="13575" width="2.25" style="4" bestFit="1" customWidth="1"/>
    <col min="13576" max="13576" width="11.875" style="4" customWidth="1"/>
    <col min="13577" max="13577" width="2.25" style="4" bestFit="1" customWidth="1"/>
    <col min="13578" max="13578" width="11.875" style="4" customWidth="1"/>
    <col min="13579" max="13579" width="3.125" style="4" customWidth="1"/>
    <col min="13580" max="13580" width="4.25" style="4" customWidth="1"/>
    <col min="13581" max="13824" width="9" style="4"/>
    <col min="13825" max="13825" width="3.75" style="4" customWidth="1"/>
    <col min="13826" max="13826" width="5" style="4" customWidth="1"/>
    <col min="13827" max="13827" width="7.5" style="4" bestFit="1" customWidth="1"/>
    <col min="13828" max="13828" width="3" style="4" bestFit="1" customWidth="1"/>
    <col min="13829" max="13829" width="12" style="4" customWidth="1"/>
    <col min="13830" max="13830" width="11.875" style="4" customWidth="1"/>
    <col min="13831" max="13831" width="2.25" style="4" bestFit="1" customWidth="1"/>
    <col min="13832" max="13832" width="11.875" style="4" customWidth="1"/>
    <col min="13833" max="13833" width="2.25" style="4" bestFit="1" customWidth="1"/>
    <col min="13834" max="13834" width="11.875" style="4" customWidth="1"/>
    <col min="13835" max="13835" width="3.125" style="4" customWidth="1"/>
    <col min="13836" max="13836" width="4.25" style="4" customWidth="1"/>
    <col min="13837" max="14080" width="9" style="4"/>
    <col min="14081" max="14081" width="3.75" style="4" customWidth="1"/>
    <col min="14082" max="14082" width="5" style="4" customWidth="1"/>
    <col min="14083" max="14083" width="7.5" style="4" bestFit="1" customWidth="1"/>
    <col min="14084" max="14084" width="3" style="4" bestFit="1" customWidth="1"/>
    <col min="14085" max="14085" width="12" style="4" customWidth="1"/>
    <col min="14086" max="14086" width="11.875" style="4" customWidth="1"/>
    <col min="14087" max="14087" width="2.25" style="4" bestFit="1" customWidth="1"/>
    <col min="14088" max="14088" width="11.875" style="4" customWidth="1"/>
    <col min="14089" max="14089" width="2.25" style="4" bestFit="1" customWidth="1"/>
    <col min="14090" max="14090" width="11.875" style="4" customWidth="1"/>
    <col min="14091" max="14091" width="3.125" style="4" customWidth="1"/>
    <col min="14092" max="14092" width="4.25" style="4" customWidth="1"/>
    <col min="14093" max="14336" width="9" style="4"/>
    <col min="14337" max="14337" width="3.75" style="4" customWidth="1"/>
    <col min="14338" max="14338" width="5" style="4" customWidth="1"/>
    <col min="14339" max="14339" width="7.5" style="4" bestFit="1" customWidth="1"/>
    <col min="14340" max="14340" width="3" style="4" bestFit="1" customWidth="1"/>
    <col min="14341" max="14341" width="12" style="4" customWidth="1"/>
    <col min="14342" max="14342" width="11.875" style="4" customWidth="1"/>
    <col min="14343" max="14343" width="2.25" style="4" bestFit="1" customWidth="1"/>
    <col min="14344" max="14344" width="11.875" style="4" customWidth="1"/>
    <col min="14345" max="14345" width="2.25" style="4" bestFit="1" customWidth="1"/>
    <col min="14346" max="14346" width="11.875" style="4" customWidth="1"/>
    <col min="14347" max="14347" width="3.125" style="4" customWidth="1"/>
    <col min="14348" max="14348" width="4.25" style="4" customWidth="1"/>
    <col min="14349" max="14592" width="9" style="4"/>
    <col min="14593" max="14593" width="3.75" style="4" customWidth="1"/>
    <col min="14594" max="14594" width="5" style="4" customWidth="1"/>
    <col min="14595" max="14595" width="7.5" style="4" bestFit="1" customWidth="1"/>
    <col min="14596" max="14596" width="3" style="4" bestFit="1" customWidth="1"/>
    <col min="14597" max="14597" width="12" style="4" customWidth="1"/>
    <col min="14598" max="14598" width="11.875" style="4" customWidth="1"/>
    <col min="14599" max="14599" width="2.25" style="4" bestFit="1" customWidth="1"/>
    <col min="14600" max="14600" width="11.875" style="4" customWidth="1"/>
    <col min="14601" max="14601" width="2.25" style="4" bestFit="1" customWidth="1"/>
    <col min="14602" max="14602" width="11.875" style="4" customWidth="1"/>
    <col min="14603" max="14603" width="3.125" style="4" customWidth="1"/>
    <col min="14604" max="14604" width="4.25" style="4" customWidth="1"/>
    <col min="14605" max="14848" width="9" style="4"/>
    <col min="14849" max="14849" width="3.75" style="4" customWidth="1"/>
    <col min="14850" max="14850" width="5" style="4" customWidth="1"/>
    <col min="14851" max="14851" width="7.5" style="4" bestFit="1" customWidth="1"/>
    <col min="14852" max="14852" width="3" style="4" bestFit="1" customWidth="1"/>
    <col min="14853" max="14853" width="12" style="4" customWidth="1"/>
    <col min="14854" max="14854" width="11.875" style="4" customWidth="1"/>
    <col min="14855" max="14855" width="2.25" style="4" bestFit="1" customWidth="1"/>
    <col min="14856" max="14856" width="11.875" style="4" customWidth="1"/>
    <col min="14857" max="14857" width="2.25" style="4" bestFit="1" customWidth="1"/>
    <col min="14858" max="14858" width="11.875" style="4" customWidth="1"/>
    <col min="14859" max="14859" width="3.125" style="4" customWidth="1"/>
    <col min="14860" max="14860" width="4.25" style="4" customWidth="1"/>
    <col min="14861" max="15104" width="9" style="4"/>
    <col min="15105" max="15105" width="3.75" style="4" customWidth="1"/>
    <col min="15106" max="15106" width="5" style="4" customWidth="1"/>
    <col min="15107" max="15107" width="7.5" style="4" bestFit="1" customWidth="1"/>
    <col min="15108" max="15108" width="3" style="4" bestFit="1" customWidth="1"/>
    <col min="15109" max="15109" width="12" style="4" customWidth="1"/>
    <col min="15110" max="15110" width="11.875" style="4" customWidth="1"/>
    <col min="15111" max="15111" width="2.25" style="4" bestFit="1" customWidth="1"/>
    <col min="15112" max="15112" width="11.875" style="4" customWidth="1"/>
    <col min="15113" max="15113" width="2.25" style="4" bestFit="1" customWidth="1"/>
    <col min="15114" max="15114" width="11.875" style="4" customWidth="1"/>
    <col min="15115" max="15115" width="3.125" style="4" customWidth="1"/>
    <col min="15116" max="15116" width="4.25" style="4" customWidth="1"/>
    <col min="15117" max="15360" width="9" style="4"/>
    <col min="15361" max="15361" width="3.75" style="4" customWidth="1"/>
    <col min="15362" max="15362" width="5" style="4" customWidth="1"/>
    <col min="15363" max="15363" width="7.5" style="4" bestFit="1" customWidth="1"/>
    <col min="15364" max="15364" width="3" style="4" bestFit="1" customWidth="1"/>
    <col min="15365" max="15365" width="12" style="4" customWidth="1"/>
    <col min="15366" max="15366" width="11.875" style="4" customWidth="1"/>
    <col min="15367" max="15367" width="2.25" style="4" bestFit="1" customWidth="1"/>
    <col min="15368" max="15368" width="11.875" style="4" customWidth="1"/>
    <col min="15369" max="15369" width="2.25" style="4" bestFit="1" customWidth="1"/>
    <col min="15370" max="15370" width="11.875" style="4" customWidth="1"/>
    <col min="15371" max="15371" width="3.125" style="4" customWidth="1"/>
    <col min="15372" max="15372" width="4.25" style="4" customWidth="1"/>
    <col min="15373" max="15616" width="9" style="4"/>
    <col min="15617" max="15617" width="3.75" style="4" customWidth="1"/>
    <col min="15618" max="15618" width="5" style="4" customWidth="1"/>
    <col min="15619" max="15619" width="7.5" style="4" bestFit="1" customWidth="1"/>
    <col min="15620" max="15620" width="3" style="4" bestFit="1" customWidth="1"/>
    <col min="15621" max="15621" width="12" style="4" customWidth="1"/>
    <col min="15622" max="15622" width="11.875" style="4" customWidth="1"/>
    <col min="15623" max="15623" width="2.25" style="4" bestFit="1" customWidth="1"/>
    <col min="15624" max="15624" width="11.875" style="4" customWidth="1"/>
    <col min="15625" max="15625" width="2.25" style="4" bestFit="1" customWidth="1"/>
    <col min="15626" max="15626" width="11.875" style="4" customWidth="1"/>
    <col min="15627" max="15627" width="3.125" style="4" customWidth="1"/>
    <col min="15628" max="15628" width="4.25" style="4" customWidth="1"/>
    <col min="15629" max="15872" width="9" style="4"/>
    <col min="15873" max="15873" width="3.75" style="4" customWidth="1"/>
    <col min="15874" max="15874" width="5" style="4" customWidth="1"/>
    <col min="15875" max="15875" width="7.5" style="4" bestFit="1" customWidth="1"/>
    <col min="15876" max="15876" width="3" style="4" bestFit="1" customWidth="1"/>
    <col min="15877" max="15877" width="12" style="4" customWidth="1"/>
    <col min="15878" max="15878" width="11.875" style="4" customWidth="1"/>
    <col min="15879" max="15879" width="2.25" style="4" bestFit="1" customWidth="1"/>
    <col min="15880" max="15880" width="11.875" style="4" customWidth="1"/>
    <col min="15881" max="15881" width="2.25" style="4" bestFit="1" customWidth="1"/>
    <col min="15882" max="15882" width="11.875" style="4" customWidth="1"/>
    <col min="15883" max="15883" width="3.125" style="4" customWidth="1"/>
    <col min="15884" max="15884" width="4.25" style="4" customWidth="1"/>
    <col min="15885" max="16128" width="9" style="4"/>
    <col min="16129" max="16129" width="3.75" style="4" customWidth="1"/>
    <col min="16130" max="16130" width="5" style="4" customWidth="1"/>
    <col min="16131" max="16131" width="7.5" style="4" bestFit="1" customWidth="1"/>
    <col min="16132" max="16132" width="3" style="4" bestFit="1" customWidth="1"/>
    <col min="16133" max="16133" width="12" style="4" customWidth="1"/>
    <col min="16134" max="16134" width="11.875" style="4" customWidth="1"/>
    <col min="16135" max="16135" width="2.25" style="4" bestFit="1" customWidth="1"/>
    <col min="16136" max="16136" width="11.875" style="4" customWidth="1"/>
    <col min="16137" max="16137" width="2.25" style="4" bestFit="1" customWidth="1"/>
    <col min="16138" max="16138" width="11.875" style="4" customWidth="1"/>
    <col min="16139" max="16139" width="3.125" style="4" customWidth="1"/>
    <col min="16140" max="16140" width="4.25" style="4" customWidth="1"/>
    <col min="16141" max="16384" width="9" style="4"/>
  </cols>
  <sheetData>
    <row r="1" spans="1:64" ht="18.75" customHeight="1">
      <c r="A1" s="1571" t="s">
        <v>161</v>
      </c>
      <c r="B1" s="1572"/>
      <c r="C1" s="1571" t="s">
        <v>7</v>
      </c>
      <c r="D1" s="1583"/>
      <c r="E1" s="1572"/>
      <c r="H1" s="45" t="s">
        <v>93</v>
      </c>
      <c r="I1" s="1584">
        <f>総括表!H4</f>
        <v>0</v>
      </c>
      <c r="J1" s="1584"/>
      <c r="K1" s="158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row>
    <row r="2" spans="1:64" ht="18.75" customHeight="1">
      <c r="J2" s="321"/>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64" ht="15" customHeight="1">
      <c r="H3" s="46"/>
      <c r="I3" s="46"/>
      <c r="J3" s="47"/>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row>
    <row r="4" spans="1:64" ht="18.75" customHeight="1">
      <c r="A4" s="280" t="s">
        <v>1073</v>
      </c>
      <c r="B4" s="281" t="s">
        <v>528</v>
      </c>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1:64" ht="11.25" customHeight="1">
      <c r="A5" s="280"/>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1:64" ht="18.75" customHeight="1">
      <c r="A6" s="280"/>
      <c r="B6" s="1330" t="s">
        <v>143</v>
      </c>
      <c r="C6" s="1331"/>
      <c r="D6" s="1330" t="s">
        <v>142</v>
      </c>
      <c r="E6" s="1331"/>
      <c r="F6" s="243" t="s">
        <v>141</v>
      </c>
      <c r="G6" s="316"/>
      <c r="H6" s="48" t="s">
        <v>140</v>
      </c>
      <c r="I6" s="322"/>
      <c r="J6" s="243" t="s">
        <v>91</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1:64" ht="15" customHeight="1">
      <c r="A7" s="280"/>
      <c r="B7" s="324"/>
      <c r="C7" s="323"/>
      <c r="D7" s="317"/>
      <c r="E7" s="318"/>
      <c r="F7" s="244"/>
      <c r="G7" s="317"/>
      <c r="H7" s="320"/>
      <c r="I7" s="318"/>
      <c r="J7" s="245" t="s">
        <v>1074</v>
      </c>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row>
    <row r="8" spans="1:64" ht="15" customHeight="1">
      <c r="B8" s="831">
        <v>1</v>
      </c>
      <c r="C8" s="832" t="s">
        <v>132</v>
      </c>
      <c r="D8" s="1558"/>
      <c r="E8" s="1559"/>
      <c r="F8" s="974"/>
      <c r="G8" s="975" t="s">
        <v>120</v>
      </c>
      <c r="H8" s="976">
        <v>2.1999999999999999E-2</v>
      </c>
      <c r="I8" s="975" t="s">
        <v>122</v>
      </c>
      <c r="J8" s="939">
        <f t="shared" ref="J8:J10" si="0">ROUND(F8*H8,0)</f>
        <v>0</v>
      </c>
      <c r="K8" s="283" t="s">
        <v>137</v>
      </c>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64" ht="15" customHeight="1">
      <c r="B9" s="831">
        <v>2</v>
      </c>
      <c r="C9" s="832" t="s">
        <v>131</v>
      </c>
      <c r="D9" s="1558"/>
      <c r="E9" s="1559"/>
      <c r="F9" s="974"/>
      <c r="G9" s="975" t="s">
        <v>120</v>
      </c>
      <c r="H9" s="976">
        <v>3.6999999999999998E-2</v>
      </c>
      <c r="I9" s="975" t="s">
        <v>122</v>
      </c>
      <c r="J9" s="939">
        <f t="shared" si="0"/>
        <v>0</v>
      </c>
      <c r="K9" s="283" t="s">
        <v>135</v>
      </c>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1:64" ht="15" customHeight="1">
      <c r="B10" s="831">
        <v>3</v>
      </c>
      <c r="C10" s="832" t="s">
        <v>130</v>
      </c>
      <c r="D10" s="1558"/>
      <c r="E10" s="1559"/>
      <c r="F10" s="974"/>
      <c r="G10" s="975" t="s">
        <v>120</v>
      </c>
      <c r="H10" s="976">
        <v>4.1000000000000002E-2</v>
      </c>
      <c r="I10" s="975" t="s">
        <v>122</v>
      </c>
      <c r="J10" s="939">
        <f t="shared" si="0"/>
        <v>0</v>
      </c>
      <c r="K10" s="283" t="s">
        <v>133</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64" ht="15" customHeight="1">
      <c r="A11" s="4"/>
      <c r="B11" s="1581" t="s">
        <v>149</v>
      </c>
      <c r="C11" s="1582"/>
      <c r="D11" s="1558"/>
      <c r="E11" s="1559"/>
      <c r="F11" s="49"/>
      <c r="G11" s="50"/>
      <c r="H11" s="206"/>
      <c r="I11" s="50"/>
      <c r="J11" s="977">
        <f>SUM(J8:J10)</f>
        <v>0</v>
      </c>
      <c r="K11" s="283" t="s">
        <v>561</v>
      </c>
      <c r="L11" s="4"/>
      <c r="M11" s="28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row>
    <row r="12" spans="1:64" ht="13.5">
      <c r="A12" s="4"/>
      <c r="B12" s="1575"/>
      <c r="C12" s="1576"/>
      <c r="D12" s="1565"/>
      <c r="E12" s="1566"/>
      <c r="F12" s="978" t="s">
        <v>2065</v>
      </c>
      <c r="G12" s="979"/>
      <c r="H12" s="980" t="s">
        <v>2661</v>
      </c>
      <c r="I12" s="979"/>
      <c r="J12" s="978"/>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4" ht="15" customHeight="1">
      <c r="A13" s="4"/>
      <c r="B13" s="1577"/>
      <c r="C13" s="1578"/>
      <c r="D13" s="1567"/>
      <c r="E13" s="1568"/>
      <c r="F13" s="36">
        <f>J11</f>
        <v>0</v>
      </c>
      <c r="G13" s="52" t="s">
        <v>120</v>
      </c>
      <c r="H13" s="53" t="e">
        <f>●財政力附表!S28</f>
        <v>#DIV/0!</v>
      </c>
      <c r="I13" s="52" t="s">
        <v>122</v>
      </c>
      <c r="J13" s="36" t="e">
        <f>ROUND(F13*H13,0)</f>
        <v>#DIV/0!</v>
      </c>
      <c r="K13" s="283" t="s">
        <v>560</v>
      </c>
      <c r="L13" s="4"/>
      <c r="M13" s="28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ht="13.5">
      <c r="A14" s="4"/>
      <c r="B14" s="1579"/>
      <c r="C14" s="1580"/>
      <c r="D14" s="1569"/>
      <c r="E14" s="1570"/>
      <c r="F14" s="37"/>
      <c r="G14" s="54"/>
      <c r="H14" s="55" t="s">
        <v>150</v>
      </c>
      <c r="I14" s="56"/>
      <c r="J14" s="57"/>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row>
    <row r="15" spans="1:64" ht="15" customHeight="1">
      <c r="A15" s="4"/>
      <c r="B15" s="981">
        <v>5</v>
      </c>
      <c r="C15" s="982" t="s">
        <v>129</v>
      </c>
      <c r="D15" s="1558"/>
      <c r="E15" s="1559"/>
      <c r="F15" s="974"/>
      <c r="G15" s="975" t="s">
        <v>120</v>
      </c>
      <c r="H15" s="976">
        <v>5.6000000000000001E-2</v>
      </c>
      <c r="I15" s="975" t="s">
        <v>122</v>
      </c>
      <c r="J15" s="939">
        <f t="shared" ref="J15:J33" si="1">ROUND(F15*H15,0)</f>
        <v>0</v>
      </c>
      <c r="K15" s="283" t="s">
        <v>559</v>
      </c>
      <c r="L15" s="4"/>
      <c r="M15" s="28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row>
    <row r="16" spans="1:64" ht="15" customHeight="1">
      <c r="A16" s="4"/>
      <c r="B16" s="981">
        <v>6</v>
      </c>
      <c r="C16" s="982" t="s">
        <v>128</v>
      </c>
      <c r="D16" s="1558"/>
      <c r="E16" s="1559"/>
      <c r="F16" s="974"/>
      <c r="G16" s="975" t="s">
        <v>120</v>
      </c>
      <c r="H16" s="976">
        <v>2.8000000000000001E-2</v>
      </c>
      <c r="I16" s="975" t="s">
        <v>122</v>
      </c>
      <c r="J16" s="939">
        <f t="shared" si="1"/>
        <v>0</v>
      </c>
      <c r="K16" s="283" t="s">
        <v>558</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row>
    <row r="17" spans="1:64" ht="15" customHeight="1">
      <c r="A17" s="4"/>
      <c r="B17" s="981">
        <v>7</v>
      </c>
      <c r="C17" s="982" t="s">
        <v>127</v>
      </c>
      <c r="D17" s="1558"/>
      <c r="E17" s="1559"/>
      <c r="F17" s="974"/>
      <c r="G17" s="975" t="s">
        <v>120</v>
      </c>
      <c r="H17" s="976">
        <v>3.7999999999999999E-2</v>
      </c>
      <c r="I17" s="975" t="s">
        <v>122</v>
      </c>
      <c r="J17" s="939">
        <f t="shared" si="1"/>
        <v>0</v>
      </c>
      <c r="K17" s="283" t="s">
        <v>557</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row>
    <row r="18" spans="1:64" ht="15" customHeight="1">
      <c r="A18" s="4"/>
      <c r="B18" s="981">
        <v>8</v>
      </c>
      <c r="C18" s="982" t="s">
        <v>126</v>
      </c>
      <c r="D18" s="983" t="s">
        <v>571</v>
      </c>
      <c r="E18" s="941" t="s">
        <v>146</v>
      </c>
      <c r="F18" s="974"/>
      <c r="G18" s="975" t="s">
        <v>120</v>
      </c>
      <c r="H18" s="976">
        <v>0.189</v>
      </c>
      <c r="I18" s="975" t="s">
        <v>122</v>
      </c>
      <c r="J18" s="939">
        <f t="shared" si="1"/>
        <v>0</v>
      </c>
      <c r="K18" s="1573" t="s">
        <v>658</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row>
    <row r="19" spans="1:64" ht="15" customHeight="1">
      <c r="A19" s="4"/>
      <c r="B19" s="475"/>
      <c r="C19" s="246"/>
      <c r="D19" s="983" t="s">
        <v>939</v>
      </c>
      <c r="E19" s="941" t="s">
        <v>145</v>
      </c>
      <c r="F19" s="974"/>
      <c r="G19" s="975" t="s">
        <v>120</v>
      </c>
      <c r="H19" s="976">
        <v>0.05</v>
      </c>
      <c r="I19" s="975" t="s">
        <v>122</v>
      </c>
      <c r="J19" s="939">
        <f t="shared" si="1"/>
        <v>0</v>
      </c>
      <c r="K19" s="1573"/>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row>
    <row r="20" spans="1:64" ht="15" customHeight="1">
      <c r="A20" s="4"/>
      <c r="B20" s="981">
        <v>9</v>
      </c>
      <c r="C20" s="982" t="s">
        <v>125</v>
      </c>
      <c r="D20" s="983" t="s">
        <v>571</v>
      </c>
      <c r="E20" s="941" t="s">
        <v>146</v>
      </c>
      <c r="F20" s="974"/>
      <c r="G20" s="975" t="s">
        <v>120</v>
      </c>
      <c r="H20" s="976">
        <v>0.2</v>
      </c>
      <c r="I20" s="975" t="s">
        <v>122</v>
      </c>
      <c r="J20" s="939">
        <f t="shared" si="1"/>
        <v>0</v>
      </c>
      <c r="K20" s="1573" t="s">
        <v>963</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row>
    <row r="21" spans="1:64" ht="15" customHeight="1">
      <c r="A21" s="4"/>
      <c r="B21" s="475"/>
      <c r="C21" s="246"/>
      <c r="D21" s="983" t="s">
        <v>939</v>
      </c>
      <c r="E21" s="941" t="s">
        <v>145</v>
      </c>
      <c r="F21" s="974"/>
      <c r="G21" s="975" t="s">
        <v>120</v>
      </c>
      <c r="H21" s="976">
        <v>7.4999999999999997E-2</v>
      </c>
      <c r="I21" s="975" t="s">
        <v>122</v>
      </c>
      <c r="J21" s="939">
        <f t="shared" si="1"/>
        <v>0</v>
      </c>
      <c r="K21" s="157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row>
    <row r="22" spans="1:64" ht="15" customHeight="1">
      <c r="A22" s="4"/>
      <c r="B22" s="981">
        <v>10</v>
      </c>
      <c r="C22" s="982" t="s">
        <v>124</v>
      </c>
      <c r="D22" s="983" t="s">
        <v>571</v>
      </c>
      <c r="E22" s="941" t="s">
        <v>146</v>
      </c>
      <c r="F22" s="974"/>
      <c r="G22" s="975" t="s">
        <v>120</v>
      </c>
      <c r="H22" s="976">
        <v>0.21099999999999999</v>
      </c>
      <c r="I22" s="975" t="s">
        <v>122</v>
      </c>
      <c r="J22" s="939">
        <f t="shared" si="1"/>
        <v>0</v>
      </c>
      <c r="K22" s="1573" t="s">
        <v>1242</v>
      </c>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row>
    <row r="23" spans="1:64" ht="15" customHeight="1">
      <c r="A23" s="4"/>
      <c r="B23" s="475"/>
      <c r="C23" s="246"/>
      <c r="D23" s="983" t="s">
        <v>939</v>
      </c>
      <c r="E23" s="941" t="s">
        <v>145</v>
      </c>
      <c r="F23" s="974"/>
      <c r="G23" s="975" t="s">
        <v>120</v>
      </c>
      <c r="H23" s="976">
        <v>0.1</v>
      </c>
      <c r="I23" s="975" t="s">
        <v>122</v>
      </c>
      <c r="J23" s="939">
        <f t="shared" si="1"/>
        <v>0</v>
      </c>
      <c r="K23" s="157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row>
    <row r="24" spans="1:64" ht="15" customHeight="1">
      <c r="A24" s="4"/>
      <c r="B24" s="981">
        <v>11</v>
      </c>
      <c r="C24" s="982" t="s">
        <v>123</v>
      </c>
      <c r="D24" s="983" t="s">
        <v>571</v>
      </c>
      <c r="E24" s="941" t="s">
        <v>146</v>
      </c>
      <c r="F24" s="974"/>
      <c r="G24" s="975" t="s">
        <v>120</v>
      </c>
      <c r="H24" s="976">
        <v>0.21299999999999999</v>
      </c>
      <c r="I24" s="975" t="s">
        <v>122</v>
      </c>
      <c r="J24" s="939">
        <f t="shared" si="1"/>
        <v>0</v>
      </c>
      <c r="K24" s="1573" t="s">
        <v>1243</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row>
    <row r="25" spans="1:64" ht="15" customHeight="1">
      <c r="A25" s="4"/>
      <c r="B25" s="475"/>
      <c r="C25" s="246"/>
      <c r="D25" s="983" t="s">
        <v>939</v>
      </c>
      <c r="E25" s="941" t="s">
        <v>145</v>
      </c>
      <c r="F25" s="974"/>
      <c r="G25" s="975" t="s">
        <v>120</v>
      </c>
      <c r="H25" s="976">
        <v>0.17699999999999999</v>
      </c>
      <c r="I25" s="975" t="s">
        <v>122</v>
      </c>
      <c r="J25" s="939">
        <f t="shared" si="1"/>
        <v>0</v>
      </c>
      <c r="K25" s="1573"/>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64" ht="15" customHeight="1">
      <c r="A26" s="4"/>
      <c r="B26" s="981">
        <v>12</v>
      </c>
      <c r="C26" s="982" t="s">
        <v>498</v>
      </c>
      <c r="D26" s="983" t="s">
        <v>571</v>
      </c>
      <c r="E26" s="941" t="s">
        <v>146</v>
      </c>
      <c r="F26" s="974"/>
      <c r="G26" s="975" t="s">
        <v>120</v>
      </c>
      <c r="H26" s="976">
        <v>0.22600000000000001</v>
      </c>
      <c r="I26" s="975" t="s">
        <v>122</v>
      </c>
      <c r="J26" s="939">
        <f t="shared" si="1"/>
        <v>0</v>
      </c>
      <c r="K26" s="1573" t="s">
        <v>1244</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row>
    <row r="27" spans="1:64" ht="15" customHeight="1">
      <c r="B27" s="475"/>
      <c r="C27" s="246"/>
      <c r="D27" s="983" t="s">
        <v>939</v>
      </c>
      <c r="E27" s="941" t="s">
        <v>145</v>
      </c>
      <c r="F27" s="974"/>
      <c r="G27" s="975" t="s">
        <v>120</v>
      </c>
      <c r="H27" s="976">
        <v>0.2</v>
      </c>
      <c r="I27" s="975" t="s">
        <v>122</v>
      </c>
      <c r="J27" s="939">
        <f t="shared" si="1"/>
        <v>0</v>
      </c>
      <c r="K27" s="1573"/>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row>
    <row r="28" spans="1:64" ht="15" customHeight="1">
      <c r="B28" s="981">
        <v>13</v>
      </c>
      <c r="C28" s="694" t="s">
        <v>535</v>
      </c>
      <c r="D28" s="695" t="s">
        <v>571</v>
      </c>
      <c r="E28" s="648" t="s">
        <v>146</v>
      </c>
      <c r="F28" s="691"/>
      <c r="G28" s="968" t="s">
        <v>120</v>
      </c>
      <c r="H28" s="984">
        <v>0.23899999999999999</v>
      </c>
      <c r="I28" s="968" t="s">
        <v>122</v>
      </c>
      <c r="J28" s="698">
        <f>ROUND(F28*H28,0)</f>
        <v>0</v>
      </c>
      <c r="K28" s="1573" t="s">
        <v>799</v>
      </c>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row>
    <row r="29" spans="1:64" ht="15" customHeight="1">
      <c r="B29" s="475"/>
      <c r="C29" s="160"/>
      <c r="D29" s="695" t="s">
        <v>939</v>
      </c>
      <c r="E29" s="648" t="s">
        <v>145</v>
      </c>
      <c r="F29" s="691"/>
      <c r="G29" s="968" t="s">
        <v>120</v>
      </c>
      <c r="H29" s="976">
        <v>0.218</v>
      </c>
      <c r="I29" s="968" t="s">
        <v>122</v>
      </c>
      <c r="J29" s="698">
        <f>ROUND(F29*H29,0)</f>
        <v>0</v>
      </c>
      <c r="K29" s="1573"/>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row>
    <row r="30" spans="1:64" ht="15" customHeight="1">
      <c r="B30" s="972">
        <v>14</v>
      </c>
      <c r="C30" s="694" t="s">
        <v>653</v>
      </c>
      <c r="D30" s="695" t="s">
        <v>571</v>
      </c>
      <c r="E30" s="648" t="s">
        <v>146</v>
      </c>
      <c r="F30" s="691"/>
      <c r="G30" s="968" t="s">
        <v>120</v>
      </c>
      <c r="H30" s="984">
        <v>0.253</v>
      </c>
      <c r="I30" s="968" t="s">
        <v>122</v>
      </c>
      <c r="J30" s="698">
        <f>ROUND(F30*H30,0)</f>
        <v>0</v>
      </c>
      <c r="K30" s="1573" t="s">
        <v>1245</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row>
    <row r="31" spans="1:64" ht="15" customHeight="1">
      <c r="B31" s="973"/>
      <c r="C31" s="160"/>
      <c r="D31" s="695" t="s">
        <v>939</v>
      </c>
      <c r="E31" s="648" t="s">
        <v>145</v>
      </c>
      <c r="F31" s="691"/>
      <c r="G31" s="968" t="s">
        <v>120</v>
      </c>
      <c r="H31" s="984">
        <v>0.23599999999999999</v>
      </c>
      <c r="I31" s="968" t="s">
        <v>122</v>
      </c>
      <c r="J31" s="698">
        <f>ROUND(F31*H31,0)</f>
        <v>0</v>
      </c>
      <c r="K31" s="1573"/>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row>
    <row r="32" spans="1:64" ht="15" customHeight="1">
      <c r="B32" s="972">
        <v>15</v>
      </c>
      <c r="C32" s="694" t="s">
        <v>784</v>
      </c>
      <c r="D32" s="695" t="s">
        <v>571</v>
      </c>
      <c r="E32" s="648" t="s">
        <v>146</v>
      </c>
      <c r="F32" s="691"/>
      <c r="G32" s="968" t="s">
        <v>120</v>
      </c>
      <c r="H32" s="984">
        <v>0.26600000000000001</v>
      </c>
      <c r="I32" s="968" t="s">
        <v>122</v>
      </c>
      <c r="J32" s="698">
        <f t="shared" si="1"/>
        <v>0</v>
      </c>
      <c r="K32" s="1573" t="s">
        <v>937</v>
      </c>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row>
    <row r="33" spans="1:64" ht="15" customHeight="1" thickBot="1">
      <c r="B33" s="973"/>
      <c r="C33" s="160"/>
      <c r="D33" s="695" t="s">
        <v>939</v>
      </c>
      <c r="E33" s="648" t="s">
        <v>145</v>
      </c>
      <c r="F33" s="691"/>
      <c r="G33" s="968" t="s">
        <v>120</v>
      </c>
      <c r="H33" s="984">
        <v>0.253</v>
      </c>
      <c r="I33" s="968" t="s">
        <v>122</v>
      </c>
      <c r="J33" s="698">
        <f t="shared" si="1"/>
        <v>0</v>
      </c>
      <c r="K33" s="1573"/>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row>
    <row r="34" spans="1:64" ht="15" customHeight="1">
      <c r="B34" s="9"/>
      <c r="C34" s="225"/>
      <c r="D34" s="9"/>
      <c r="E34" s="9"/>
      <c r="F34" s="98"/>
      <c r="G34" s="226"/>
      <c r="H34" s="1332" t="s">
        <v>2067</v>
      </c>
      <c r="I34" s="1333"/>
      <c r="J34" s="90"/>
      <c r="K34" s="3"/>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row>
    <row r="35" spans="1:64" ht="15" customHeight="1" thickBot="1">
      <c r="H35" s="1322" t="s">
        <v>121</v>
      </c>
      <c r="I35" s="1323"/>
      <c r="J35" s="288" t="e">
        <f>SUM(J13:J33)</f>
        <v>#DIV/0!</v>
      </c>
      <c r="K35" s="283" t="s">
        <v>1075</v>
      </c>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row>
    <row r="36" spans="1:64" ht="15" customHeight="1">
      <c r="H36" s="46"/>
      <c r="I36" s="46"/>
      <c r="J36" s="47"/>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row>
    <row r="37" spans="1:64" ht="18.75" customHeight="1">
      <c r="A37" s="280" t="s">
        <v>1076</v>
      </c>
      <c r="B37" s="281" t="s">
        <v>529</v>
      </c>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row>
    <row r="38" spans="1:64" ht="11.25" customHeight="1">
      <c r="A38" s="280"/>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64" ht="18.75" customHeight="1">
      <c r="A39" s="280"/>
      <c r="B39" s="1330" t="s">
        <v>143</v>
      </c>
      <c r="C39" s="1331"/>
      <c r="D39" s="1330" t="s">
        <v>142</v>
      </c>
      <c r="E39" s="1331"/>
      <c r="F39" s="243" t="s">
        <v>141</v>
      </c>
      <c r="G39" s="322"/>
      <c r="H39" s="48" t="s">
        <v>140</v>
      </c>
      <c r="I39" s="322"/>
      <c r="J39" s="243" t="s">
        <v>91</v>
      </c>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row>
    <row r="40" spans="1:64" ht="15" customHeight="1">
      <c r="A40" s="280"/>
      <c r="B40" s="324"/>
      <c r="C40" s="323"/>
      <c r="D40" s="317"/>
      <c r="E40" s="318"/>
      <c r="F40" s="244"/>
      <c r="G40" s="317"/>
      <c r="H40" s="320"/>
      <c r="I40" s="318"/>
      <c r="J40" s="245" t="s">
        <v>1077</v>
      </c>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row>
    <row r="41" spans="1:64" ht="15" customHeight="1">
      <c r="B41" s="981">
        <v>1</v>
      </c>
      <c r="C41" s="982" t="s">
        <v>132</v>
      </c>
      <c r="D41" s="1558"/>
      <c r="E41" s="1559"/>
      <c r="F41" s="974"/>
      <c r="G41" s="975" t="s">
        <v>120</v>
      </c>
      <c r="H41" s="976">
        <v>7.2999999999999995E-2</v>
      </c>
      <c r="I41" s="975" t="s">
        <v>122</v>
      </c>
      <c r="J41" s="939">
        <f t="shared" ref="J41:J62" si="2">ROUND(F41*H41,0)</f>
        <v>0</v>
      </c>
      <c r="K41" s="283" t="s">
        <v>137</v>
      </c>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row>
    <row r="42" spans="1:64" ht="15" customHeight="1">
      <c r="B42" s="981">
        <v>2</v>
      </c>
      <c r="C42" s="982" t="s">
        <v>131</v>
      </c>
      <c r="D42" s="1558"/>
      <c r="E42" s="1559"/>
      <c r="F42" s="974"/>
      <c r="G42" s="975" t="s">
        <v>120</v>
      </c>
      <c r="H42" s="976">
        <v>0.122</v>
      </c>
      <c r="I42" s="975" t="s">
        <v>122</v>
      </c>
      <c r="J42" s="939">
        <f t="shared" si="2"/>
        <v>0</v>
      </c>
      <c r="K42" s="283" t="s">
        <v>135</v>
      </c>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row>
    <row r="43" spans="1:64" ht="15" customHeight="1">
      <c r="B43" s="981">
        <v>3</v>
      </c>
      <c r="C43" s="982" t="s">
        <v>130</v>
      </c>
      <c r="D43" s="1558"/>
      <c r="E43" s="1559"/>
      <c r="F43" s="974"/>
      <c r="G43" s="975" t="s">
        <v>120</v>
      </c>
      <c r="H43" s="976">
        <v>0.13800000000000001</v>
      </c>
      <c r="I43" s="975" t="s">
        <v>122</v>
      </c>
      <c r="J43" s="939">
        <f t="shared" si="2"/>
        <v>0</v>
      </c>
      <c r="K43" s="283" t="s">
        <v>133</v>
      </c>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row>
    <row r="44" spans="1:64" ht="15" customHeight="1">
      <c r="B44" s="981">
        <v>4</v>
      </c>
      <c r="C44" s="982" t="s">
        <v>129</v>
      </c>
      <c r="D44" s="1558"/>
      <c r="E44" s="1559"/>
      <c r="F44" s="974"/>
      <c r="G44" s="975" t="s">
        <v>120</v>
      </c>
      <c r="H44" s="976">
        <v>9.4E-2</v>
      </c>
      <c r="I44" s="975" t="s">
        <v>122</v>
      </c>
      <c r="J44" s="939">
        <f t="shared" si="2"/>
        <v>0</v>
      </c>
      <c r="K44" s="283" t="s">
        <v>820</v>
      </c>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row>
    <row r="45" spans="1:64" ht="15" customHeight="1">
      <c r="A45" s="4"/>
      <c r="B45" s="981">
        <v>5</v>
      </c>
      <c r="C45" s="982" t="s">
        <v>128</v>
      </c>
      <c r="D45" s="1558"/>
      <c r="E45" s="1559"/>
      <c r="F45" s="974"/>
      <c r="G45" s="975" t="s">
        <v>120</v>
      </c>
      <c r="H45" s="976">
        <v>4.5999999999999999E-2</v>
      </c>
      <c r="I45" s="975" t="s">
        <v>122</v>
      </c>
      <c r="J45" s="939">
        <f t="shared" si="2"/>
        <v>0</v>
      </c>
      <c r="K45" s="283" t="s">
        <v>821</v>
      </c>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row>
    <row r="46" spans="1:64" ht="15" customHeight="1">
      <c r="A46" s="4"/>
      <c r="B46" s="981">
        <v>6</v>
      </c>
      <c r="C46" s="941" t="s">
        <v>127</v>
      </c>
      <c r="D46" s="1558"/>
      <c r="E46" s="1559"/>
      <c r="F46" s="974"/>
      <c r="G46" s="975" t="s">
        <v>120</v>
      </c>
      <c r="H46" s="976">
        <v>6.4000000000000001E-2</v>
      </c>
      <c r="I46" s="975" t="s">
        <v>122</v>
      </c>
      <c r="J46" s="939">
        <f t="shared" si="2"/>
        <v>0</v>
      </c>
      <c r="K46" s="283" t="s">
        <v>822</v>
      </c>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64" ht="15" customHeight="1">
      <c r="A47" s="4"/>
      <c r="B47" s="981">
        <v>7</v>
      </c>
      <c r="C47" s="982" t="s">
        <v>126</v>
      </c>
      <c r="D47" s="983" t="s">
        <v>571</v>
      </c>
      <c r="E47" s="941" t="s">
        <v>146</v>
      </c>
      <c r="F47" s="974"/>
      <c r="G47" s="975" t="s">
        <v>120</v>
      </c>
      <c r="H47" s="976">
        <v>0.315</v>
      </c>
      <c r="I47" s="975" t="s">
        <v>122</v>
      </c>
      <c r="J47" s="939">
        <f t="shared" si="2"/>
        <v>0</v>
      </c>
      <c r="K47" s="1573" t="s">
        <v>558</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row>
    <row r="48" spans="1:64" ht="15" customHeight="1">
      <c r="A48" s="4"/>
      <c r="B48" s="475"/>
      <c r="C48" s="246"/>
      <c r="D48" s="983" t="s">
        <v>939</v>
      </c>
      <c r="E48" s="941" t="s">
        <v>145</v>
      </c>
      <c r="F48" s="974"/>
      <c r="G48" s="975" t="s">
        <v>120</v>
      </c>
      <c r="H48" s="976">
        <v>8.3000000000000004E-2</v>
      </c>
      <c r="I48" s="975" t="s">
        <v>122</v>
      </c>
      <c r="J48" s="939">
        <f t="shared" si="2"/>
        <v>0</v>
      </c>
      <c r="K48" s="1573"/>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4" ht="15" customHeight="1">
      <c r="A49" s="4"/>
      <c r="B49" s="981">
        <v>8</v>
      </c>
      <c r="C49" s="982" t="s">
        <v>125</v>
      </c>
      <c r="D49" s="983" t="s">
        <v>571</v>
      </c>
      <c r="E49" s="941" t="s">
        <v>146</v>
      </c>
      <c r="F49" s="974"/>
      <c r="G49" s="975" t="s">
        <v>120</v>
      </c>
      <c r="H49" s="976">
        <v>0.33400000000000002</v>
      </c>
      <c r="I49" s="975" t="s">
        <v>122</v>
      </c>
      <c r="J49" s="939">
        <f t="shared" si="2"/>
        <v>0</v>
      </c>
      <c r="K49" s="1573" t="s">
        <v>557</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4" ht="15" customHeight="1">
      <c r="A50" s="4"/>
      <c r="B50" s="475"/>
      <c r="C50" s="246"/>
      <c r="D50" s="983" t="s">
        <v>939</v>
      </c>
      <c r="E50" s="941" t="s">
        <v>145</v>
      </c>
      <c r="F50" s="974"/>
      <c r="G50" s="975" t="s">
        <v>120</v>
      </c>
      <c r="H50" s="976">
        <v>0.125</v>
      </c>
      <c r="I50" s="975" t="s">
        <v>122</v>
      </c>
      <c r="J50" s="939">
        <f t="shared" si="2"/>
        <v>0</v>
      </c>
      <c r="K50" s="1573"/>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row>
    <row r="51" spans="1:64" ht="15" customHeight="1">
      <c r="A51" s="4"/>
      <c r="B51" s="981">
        <v>9</v>
      </c>
      <c r="C51" s="982" t="s">
        <v>124</v>
      </c>
      <c r="D51" s="983" t="s">
        <v>571</v>
      </c>
      <c r="E51" s="941" t="s">
        <v>146</v>
      </c>
      <c r="F51" s="974"/>
      <c r="G51" s="975" t="s">
        <v>120</v>
      </c>
      <c r="H51" s="976">
        <v>0.35199999999999998</v>
      </c>
      <c r="I51" s="975" t="s">
        <v>122</v>
      </c>
      <c r="J51" s="939">
        <f t="shared" si="2"/>
        <v>0</v>
      </c>
      <c r="K51" s="1573" t="s">
        <v>658</v>
      </c>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4" ht="15" customHeight="1">
      <c r="A52" s="4"/>
      <c r="B52" s="475"/>
      <c r="C52" s="246"/>
      <c r="D52" s="983" t="s">
        <v>939</v>
      </c>
      <c r="E52" s="941" t="s">
        <v>145</v>
      </c>
      <c r="F52" s="974"/>
      <c r="G52" s="975" t="s">
        <v>120</v>
      </c>
      <c r="H52" s="976">
        <v>0.16700000000000001</v>
      </c>
      <c r="I52" s="975" t="s">
        <v>122</v>
      </c>
      <c r="J52" s="939">
        <f t="shared" si="2"/>
        <v>0</v>
      </c>
      <c r="K52" s="1573"/>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row>
    <row r="53" spans="1:64" ht="15" customHeight="1">
      <c r="A53" s="4"/>
      <c r="B53" s="981">
        <v>10</v>
      </c>
      <c r="C53" s="982" t="s">
        <v>123</v>
      </c>
      <c r="D53" s="983" t="s">
        <v>571</v>
      </c>
      <c r="E53" s="941" t="s">
        <v>146</v>
      </c>
      <c r="F53" s="974"/>
      <c r="G53" s="975" t="s">
        <v>120</v>
      </c>
      <c r="H53" s="976">
        <v>0.35499999999999998</v>
      </c>
      <c r="I53" s="975" t="s">
        <v>122</v>
      </c>
      <c r="J53" s="939">
        <f t="shared" si="2"/>
        <v>0</v>
      </c>
      <c r="K53" s="1573" t="s">
        <v>963</v>
      </c>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row>
    <row r="54" spans="1:64" ht="15" customHeight="1">
      <c r="A54" s="4"/>
      <c r="B54" s="475"/>
      <c r="C54" s="246"/>
      <c r="D54" s="983" t="s">
        <v>939</v>
      </c>
      <c r="E54" s="941" t="s">
        <v>145</v>
      </c>
      <c r="F54" s="974"/>
      <c r="G54" s="975" t="s">
        <v>120</v>
      </c>
      <c r="H54" s="976">
        <v>0.29399999999999998</v>
      </c>
      <c r="I54" s="975" t="s">
        <v>122</v>
      </c>
      <c r="J54" s="939">
        <f t="shared" si="2"/>
        <v>0</v>
      </c>
      <c r="K54" s="1573"/>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row>
    <row r="55" spans="1:64" ht="15" customHeight="1">
      <c r="A55" s="4"/>
      <c r="B55" s="981">
        <v>11</v>
      </c>
      <c r="C55" s="982" t="s">
        <v>498</v>
      </c>
      <c r="D55" s="983" t="s">
        <v>571</v>
      </c>
      <c r="E55" s="941" t="s">
        <v>146</v>
      </c>
      <c r="F55" s="974"/>
      <c r="G55" s="975" t="s">
        <v>120</v>
      </c>
      <c r="H55" s="976">
        <v>0.377</v>
      </c>
      <c r="I55" s="975" t="s">
        <v>122</v>
      </c>
      <c r="J55" s="939">
        <f t="shared" si="2"/>
        <v>0</v>
      </c>
      <c r="K55" s="1573" t="s">
        <v>1242</v>
      </c>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row>
    <row r="56" spans="1:64" ht="15" customHeight="1">
      <c r="A56" s="4"/>
      <c r="B56" s="475"/>
      <c r="C56" s="246"/>
      <c r="D56" s="983" t="s">
        <v>939</v>
      </c>
      <c r="E56" s="941" t="s">
        <v>145</v>
      </c>
      <c r="F56" s="974"/>
      <c r="G56" s="975" t="s">
        <v>120</v>
      </c>
      <c r="H56" s="984">
        <v>0.33300000000000002</v>
      </c>
      <c r="I56" s="975" t="s">
        <v>122</v>
      </c>
      <c r="J56" s="939">
        <f t="shared" si="2"/>
        <v>0</v>
      </c>
      <c r="K56" s="1573"/>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row>
    <row r="57" spans="1:64" ht="15" customHeight="1">
      <c r="A57" s="4"/>
      <c r="B57" s="981">
        <v>12</v>
      </c>
      <c r="C57" s="694" t="s">
        <v>535</v>
      </c>
      <c r="D57" s="695" t="s">
        <v>571</v>
      </c>
      <c r="E57" s="648" t="s">
        <v>146</v>
      </c>
      <c r="F57" s="691"/>
      <c r="G57" s="968" t="s">
        <v>120</v>
      </c>
      <c r="H57" s="976">
        <v>0.39900000000000002</v>
      </c>
      <c r="I57" s="968" t="s">
        <v>122</v>
      </c>
      <c r="J57" s="698">
        <f>ROUND(F57*H57,0)</f>
        <v>0</v>
      </c>
      <c r="K57" s="1573" t="s">
        <v>1243</v>
      </c>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row>
    <row r="58" spans="1:64" ht="15" customHeight="1">
      <c r="A58" s="4"/>
      <c r="B58" s="475"/>
      <c r="C58" s="160"/>
      <c r="D58" s="695" t="s">
        <v>939</v>
      </c>
      <c r="E58" s="648" t="s">
        <v>145</v>
      </c>
      <c r="F58" s="691"/>
      <c r="G58" s="968" t="s">
        <v>120</v>
      </c>
      <c r="H58" s="984">
        <v>0.36399999999999999</v>
      </c>
      <c r="I58" s="968" t="s">
        <v>122</v>
      </c>
      <c r="J58" s="698">
        <f>ROUND(F58*H58,0)</f>
        <v>0</v>
      </c>
      <c r="K58" s="1573"/>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row>
    <row r="59" spans="1:64" ht="15" customHeight="1">
      <c r="A59" s="4"/>
      <c r="B59" s="972">
        <v>13</v>
      </c>
      <c r="C59" s="694" t="s">
        <v>653</v>
      </c>
      <c r="D59" s="695" t="s">
        <v>571</v>
      </c>
      <c r="E59" s="648" t="s">
        <v>146</v>
      </c>
      <c r="F59" s="691"/>
      <c r="G59" s="968" t="s">
        <v>120</v>
      </c>
      <c r="H59" s="984">
        <v>0.42099999999999999</v>
      </c>
      <c r="I59" s="968" t="s">
        <v>122</v>
      </c>
      <c r="J59" s="698">
        <f>ROUND(F59*H59,0)</f>
        <v>0</v>
      </c>
      <c r="K59" s="1573" t="s">
        <v>1244</v>
      </c>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row>
    <row r="60" spans="1:64" ht="15" customHeight="1">
      <c r="A60" s="4"/>
      <c r="B60" s="973"/>
      <c r="C60" s="160"/>
      <c r="D60" s="695" t="s">
        <v>939</v>
      </c>
      <c r="E60" s="648" t="s">
        <v>145</v>
      </c>
      <c r="F60" s="691"/>
      <c r="G60" s="968" t="s">
        <v>120</v>
      </c>
      <c r="H60" s="984">
        <v>0.39300000000000002</v>
      </c>
      <c r="I60" s="968" t="s">
        <v>122</v>
      </c>
      <c r="J60" s="698">
        <f>ROUND(F60*H60,0)</f>
        <v>0</v>
      </c>
      <c r="K60" s="1573"/>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4" ht="15" customHeight="1">
      <c r="A61" s="4"/>
      <c r="B61" s="972">
        <v>14</v>
      </c>
      <c r="C61" s="694" t="s">
        <v>784</v>
      </c>
      <c r="D61" s="695" t="s">
        <v>571</v>
      </c>
      <c r="E61" s="648" t="s">
        <v>146</v>
      </c>
      <c r="F61" s="691"/>
      <c r="G61" s="968" t="s">
        <v>120</v>
      </c>
      <c r="H61" s="976">
        <v>0.443</v>
      </c>
      <c r="I61" s="968" t="s">
        <v>122</v>
      </c>
      <c r="J61" s="698">
        <f t="shared" si="2"/>
        <v>0</v>
      </c>
      <c r="K61" s="1573" t="s">
        <v>799</v>
      </c>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row>
    <row r="62" spans="1:64" ht="15" customHeight="1" thickBot="1">
      <c r="A62" s="4"/>
      <c r="B62" s="973"/>
      <c r="C62" s="160"/>
      <c r="D62" s="695" t="s">
        <v>939</v>
      </c>
      <c r="E62" s="648" t="s">
        <v>145</v>
      </c>
      <c r="F62" s="691"/>
      <c r="G62" s="968" t="s">
        <v>120</v>
      </c>
      <c r="H62" s="984">
        <v>0.42199999999999999</v>
      </c>
      <c r="I62" s="968" t="s">
        <v>122</v>
      </c>
      <c r="J62" s="698">
        <f t="shared" si="2"/>
        <v>0</v>
      </c>
      <c r="K62" s="1573"/>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4" ht="15" customHeight="1">
      <c r="A63" s="4"/>
      <c r="B63" s="9"/>
      <c r="C63" s="225"/>
      <c r="D63" s="9"/>
      <c r="E63" s="9"/>
      <c r="F63" s="98"/>
      <c r="G63" s="226"/>
      <c r="H63" s="1332" t="s">
        <v>2068</v>
      </c>
      <c r="I63" s="1333"/>
      <c r="J63" s="90"/>
      <c r="K63" s="3"/>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row>
    <row r="64" spans="1:64" ht="15" customHeight="1" thickBot="1">
      <c r="H64" s="1322" t="s">
        <v>121</v>
      </c>
      <c r="I64" s="1323"/>
      <c r="J64" s="288">
        <f>SUM(J41:J62)</f>
        <v>0</v>
      </c>
      <c r="K64" s="283" t="s">
        <v>2039</v>
      </c>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row>
    <row r="66" spans="1:64" ht="18.75" customHeight="1">
      <c r="A66" s="280" t="s">
        <v>56</v>
      </c>
      <c r="B66" s="42" t="s">
        <v>513</v>
      </c>
      <c r="K66" s="281"/>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row>
    <row r="67" spans="1:64" ht="15" customHeight="1">
      <c r="A67" s="280"/>
      <c r="B67" s="1330" t="s">
        <v>376</v>
      </c>
      <c r="C67" s="1331"/>
      <c r="D67" s="1330" t="s">
        <v>142</v>
      </c>
      <c r="E67" s="1331"/>
      <c r="F67" s="243" t="s">
        <v>199</v>
      </c>
      <c r="G67" s="322"/>
      <c r="H67" s="48" t="s">
        <v>140</v>
      </c>
      <c r="I67" s="322"/>
      <c r="J67" s="243" t="s">
        <v>91</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row>
    <row r="68" spans="1:64" ht="15" customHeight="1">
      <c r="A68" s="280"/>
      <c r="B68" s="317"/>
      <c r="C68" s="318"/>
      <c r="D68" s="317"/>
      <c r="E68" s="318"/>
      <c r="F68" s="244"/>
      <c r="G68" s="320"/>
      <c r="H68" s="320"/>
      <c r="I68" s="320"/>
      <c r="J68" s="245" t="s">
        <v>1077</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row>
    <row r="69" spans="1:64" ht="15" customHeight="1">
      <c r="A69" s="280"/>
      <c r="B69" s="981">
        <v>1</v>
      </c>
      <c r="C69" s="982" t="s">
        <v>123</v>
      </c>
      <c r="D69" s="983" t="s">
        <v>571</v>
      </c>
      <c r="E69" s="941" t="s">
        <v>146</v>
      </c>
      <c r="F69" s="936"/>
      <c r="G69" s="480" t="s">
        <v>1083</v>
      </c>
      <c r="H69" s="985">
        <v>0.21299999999999999</v>
      </c>
      <c r="I69" s="319" t="s">
        <v>1084</v>
      </c>
      <c r="J69" s="977">
        <f t="shared" ref="J69:J74" si="3">ROUND(F69*H69,0)</f>
        <v>0</v>
      </c>
      <c r="K69" s="1573" t="s">
        <v>1078</v>
      </c>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row>
    <row r="70" spans="1:64" ht="15" customHeight="1">
      <c r="A70" s="280"/>
      <c r="B70" s="475"/>
      <c r="C70" s="246"/>
      <c r="D70" s="983" t="s">
        <v>939</v>
      </c>
      <c r="E70" s="941" t="s">
        <v>145</v>
      </c>
      <c r="F70" s="936"/>
      <c r="G70" s="480" t="s">
        <v>1083</v>
      </c>
      <c r="H70" s="985">
        <v>0.17699999999999999</v>
      </c>
      <c r="I70" s="937" t="s">
        <v>1084</v>
      </c>
      <c r="J70" s="977">
        <f t="shared" si="3"/>
        <v>0</v>
      </c>
      <c r="K70" s="1573"/>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row>
    <row r="71" spans="1:64" ht="15" customHeight="1">
      <c r="B71" s="981">
        <v>2</v>
      </c>
      <c r="C71" s="982" t="s">
        <v>498</v>
      </c>
      <c r="D71" s="983" t="s">
        <v>571</v>
      </c>
      <c r="E71" s="941" t="s">
        <v>146</v>
      </c>
      <c r="F71" s="986"/>
      <c r="G71" s="480" t="s">
        <v>1083</v>
      </c>
      <c r="H71" s="985">
        <v>0.22600000000000001</v>
      </c>
      <c r="I71" s="937" t="s">
        <v>1084</v>
      </c>
      <c r="J71" s="977">
        <f t="shared" si="3"/>
        <v>0</v>
      </c>
      <c r="K71" s="1573" t="s">
        <v>1079</v>
      </c>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row>
    <row r="72" spans="1:64" ht="15" customHeight="1">
      <c r="B72" s="475"/>
      <c r="C72" s="246"/>
      <c r="D72" s="983" t="s">
        <v>939</v>
      </c>
      <c r="E72" s="941" t="s">
        <v>145</v>
      </c>
      <c r="F72" s="936"/>
      <c r="G72" s="480" t="s">
        <v>1083</v>
      </c>
      <c r="H72" s="985">
        <v>0.2</v>
      </c>
      <c r="I72" s="319" t="s">
        <v>1084</v>
      </c>
      <c r="J72" s="977">
        <f t="shared" si="3"/>
        <v>0</v>
      </c>
      <c r="K72" s="1573"/>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row>
    <row r="73" spans="1:64" ht="15" customHeight="1">
      <c r="B73" s="972">
        <v>3</v>
      </c>
      <c r="C73" s="694" t="s">
        <v>535</v>
      </c>
      <c r="D73" s="695" t="s">
        <v>571</v>
      </c>
      <c r="E73" s="648" t="s">
        <v>146</v>
      </c>
      <c r="F73" s="987"/>
      <c r="G73" s="970" t="s">
        <v>1083</v>
      </c>
      <c r="H73" s="984">
        <v>0.23899999999999999</v>
      </c>
      <c r="I73" s="971" t="s">
        <v>1084</v>
      </c>
      <c r="J73" s="699">
        <f t="shared" si="3"/>
        <v>0</v>
      </c>
      <c r="K73" s="1551" t="s">
        <v>1080</v>
      </c>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row>
    <row r="74" spans="1:64" ht="15" customHeight="1" thickBot="1">
      <c r="B74" s="973"/>
      <c r="C74" s="160"/>
      <c r="D74" s="695" t="s">
        <v>939</v>
      </c>
      <c r="E74" s="648" t="s">
        <v>145</v>
      </c>
      <c r="F74" s="696"/>
      <c r="G74" s="970" t="s">
        <v>1083</v>
      </c>
      <c r="H74" s="984">
        <v>0.218</v>
      </c>
      <c r="I74" s="969" t="s">
        <v>1084</v>
      </c>
      <c r="J74" s="699">
        <f t="shared" si="3"/>
        <v>0</v>
      </c>
      <c r="K74" s="1551"/>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row>
    <row r="75" spans="1:64" ht="15" customHeight="1">
      <c r="B75" s="219"/>
      <c r="C75" s="106"/>
      <c r="D75" s="107"/>
      <c r="E75" s="107"/>
      <c r="F75" s="194"/>
      <c r="G75" s="107"/>
      <c r="H75" s="1332" t="s">
        <v>1085</v>
      </c>
      <c r="I75" s="1333"/>
      <c r="J75" s="90"/>
      <c r="K75" s="3"/>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row>
    <row r="76" spans="1:64" ht="15" customHeight="1" thickBot="1">
      <c r="B76" s="41"/>
      <c r="C76" s="283"/>
      <c r="D76" s="283"/>
      <c r="E76" s="283"/>
      <c r="F76" s="251"/>
      <c r="G76" s="250"/>
      <c r="H76" s="1574" t="s">
        <v>121</v>
      </c>
      <c r="I76" s="1574"/>
      <c r="J76" s="44">
        <f>SUM(J69:J74)</f>
        <v>0</v>
      </c>
      <c r="K76" s="283" t="s">
        <v>2040</v>
      </c>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row>
    <row r="77" spans="1:64" ht="15" customHeight="1">
      <c r="F77" s="281"/>
      <c r="G77" s="252"/>
      <c r="H77" s="46"/>
      <c r="I77" s="46"/>
      <c r="J77" s="47"/>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row>
    <row r="78" spans="1:64" ht="15" customHeight="1" thickBot="1">
      <c r="F78" s="281"/>
      <c r="G78" s="252"/>
      <c r="H78" s="46"/>
      <c r="I78" s="46"/>
      <c r="J78" s="47"/>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row>
    <row r="79" spans="1:64" ht="15" customHeight="1">
      <c r="F79" s="281"/>
      <c r="G79" s="252"/>
      <c r="H79" s="1563" t="s">
        <v>2041</v>
      </c>
      <c r="I79" s="1564"/>
      <c r="J79" s="287"/>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row>
    <row r="80" spans="1:64" ht="15" customHeight="1" thickBot="1">
      <c r="A80" s="4"/>
      <c r="B80" s="4"/>
      <c r="C80" s="4"/>
      <c r="D80" s="4"/>
      <c r="E80" s="4"/>
      <c r="F80" s="281"/>
      <c r="H80" s="1340" t="s">
        <v>377</v>
      </c>
      <c r="I80" s="1341"/>
      <c r="J80" s="288" t="e">
        <f>J35+J64+J76</f>
        <v>#DIV/0!</v>
      </c>
      <c r="K80" s="283" t="s">
        <v>1387</v>
      </c>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row>
  </sheetData>
  <mergeCells count="52">
    <mergeCell ref="A1:B1"/>
    <mergeCell ref="C1:E1"/>
    <mergeCell ref="I1:K1"/>
    <mergeCell ref="B6:C6"/>
    <mergeCell ref="D6:E6"/>
    <mergeCell ref="K18:K19"/>
    <mergeCell ref="D8:E8"/>
    <mergeCell ref="D9:E9"/>
    <mergeCell ref="D10:E10"/>
    <mergeCell ref="B11:C11"/>
    <mergeCell ref="D11:E11"/>
    <mergeCell ref="B39:C39"/>
    <mergeCell ref="D39:E39"/>
    <mergeCell ref="B12:C14"/>
    <mergeCell ref="D12:E14"/>
    <mergeCell ref="D15:E15"/>
    <mergeCell ref="D16:E16"/>
    <mergeCell ref="D17:E17"/>
    <mergeCell ref="K47:K48"/>
    <mergeCell ref="K49:K50"/>
    <mergeCell ref="K20:K21"/>
    <mergeCell ref="H34:I34"/>
    <mergeCell ref="H35:I35"/>
    <mergeCell ref="K22:K23"/>
    <mergeCell ref="K24:K25"/>
    <mergeCell ref="K26:K27"/>
    <mergeCell ref="K28:K29"/>
    <mergeCell ref="K30:K31"/>
    <mergeCell ref="K32:K33"/>
    <mergeCell ref="B67:C67"/>
    <mergeCell ref="D67:E67"/>
    <mergeCell ref="H63:I63"/>
    <mergeCell ref="H64:I64"/>
    <mergeCell ref="D41:E41"/>
    <mergeCell ref="D42:E42"/>
    <mergeCell ref="D43:E43"/>
    <mergeCell ref="D44:E44"/>
    <mergeCell ref="D45:E45"/>
    <mergeCell ref="D46:E46"/>
    <mergeCell ref="H80:I80"/>
    <mergeCell ref="K69:K70"/>
    <mergeCell ref="K71:K72"/>
    <mergeCell ref="K73:K74"/>
    <mergeCell ref="H75:I75"/>
    <mergeCell ref="H76:I76"/>
    <mergeCell ref="H79:I79"/>
    <mergeCell ref="K61:K62"/>
    <mergeCell ref="K51:K52"/>
    <mergeCell ref="K53:K54"/>
    <mergeCell ref="K55:K56"/>
    <mergeCell ref="K57:K58"/>
    <mergeCell ref="K59:K60"/>
  </mergeCells>
  <phoneticPr fontId="2"/>
  <printOptions horizontalCentered="1"/>
  <pageMargins left="0.78740157480314965" right="0.78740157480314965" top="0.78740157480314965" bottom="0.39370078740157483" header="0.51181102362204722" footer="0.51181102362204722"/>
  <pageSetup paperSize="9" scale="83" fitToWidth="0" fitToHeight="0" orientation="portrait" r:id="rId1"/>
  <headerFooter alignWithMargins="0"/>
  <rowBreaks count="1" manualBreakCount="1">
    <brk id="36"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291"/>
  <sheetViews>
    <sheetView view="pageBreakPreview" zoomScaleNormal="90" zoomScaleSheetLayoutView="100" workbookViewId="0">
      <pane ySplit="2" topLeftCell="A3" activePane="bottomLeft" state="frozen"/>
      <selection activeCell="H260" sqref="H260"/>
      <selection pane="bottomLeft" sqref="A1:B1"/>
    </sheetView>
  </sheetViews>
  <sheetFormatPr defaultColWidth="9" defaultRowHeight="18.75" customHeight="1"/>
  <cols>
    <col min="1" max="1" width="3.75" style="2" customWidth="1"/>
    <col min="2" max="2" width="5" style="2" customWidth="1"/>
    <col min="3" max="3" width="7.5" style="2" bestFit="1" customWidth="1"/>
    <col min="4" max="4" width="3" style="2" bestFit="1" customWidth="1"/>
    <col min="5" max="5" width="13.75"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4.5" style="2" bestFit="1" customWidth="1"/>
    <col min="12" max="16384" width="9" style="2"/>
  </cols>
  <sheetData>
    <row r="1" spans="1:11" ht="18.75" customHeight="1">
      <c r="A1" s="1384" t="s">
        <v>161</v>
      </c>
      <c r="B1" s="1385"/>
      <c r="C1" s="1593" t="s">
        <v>391</v>
      </c>
      <c r="D1" s="1594"/>
      <c r="E1" s="1595"/>
      <c r="H1" s="129" t="s">
        <v>160</v>
      </c>
      <c r="I1" s="1365">
        <f>総括表!H4</f>
        <v>0</v>
      </c>
      <c r="J1" s="1365"/>
      <c r="K1" s="1365"/>
    </row>
    <row r="2" spans="1:11" ht="18.75" customHeight="1">
      <c r="J2" s="128"/>
    </row>
    <row r="3" spans="1:11" ht="18.75" customHeight="1">
      <c r="A3" s="99" t="s">
        <v>615</v>
      </c>
      <c r="B3" s="4" t="s">
        <v>390</v>
      </c>
    </row>
    <row r="4" spans="1:11" ht="11.25" customHeight="1">
      <c r="A4" s="104"/>
    </row>
    <row r="5" spans="1:11" ht="18.75" customHeight="1">
      <c r="A5" s="104"/>
      <c r="B5" s="1589" t="s">
        <v>143</v>
      </c>
      <c r="C5" s="1590"/>
      <c r="D5" s="1589" t="s">
        <v>142</v>
      </c>
      <c r="E5" s="1590"/>
      <c r="F5" s="692" t="s">
        <v>141</v>
      </c>
      <c r="G5" s="645"/>
      <c r="H5" s="645" t="s">
        <v>140</v>
      </c>
      <c r="I5" s="645"/>
      <c r="J5" s="692" t="s">
        <v>91</v>
      </c>
      <c r="K5" s="3"/>
    </row>
    <row r="6" spans="1:11" ht="15" customHeight="1">
      <c r="A6" s="104"/>
      <c r="B6" s="686"/>
      <c r="C6" s="682"/>
      <c r="D6" s="672"/>
      <c r="E6" s="673"/>
      <c r="F6" s="688"/>
      <c r="G6" s="676"/>
      <c r="H6" s="676"/>
      <c r="I6" s="676"/>
      <c r="J6" s="120" t="s">
        <v>705</v>
      </c>
      <c r="K6" s="3"/>
    </row>
    <row r="7" spans="1:11" s="4" customFormat="1" ht="15" customHeight="1">
      <c r="B7" s="693">
        <v>1</v>
      </c>
      <c r="C7" s="694" t="s">
        <v>129</v>
      </c>
      <c r="D7" s="1338"/>
      <c r="E7" s="1339"/>
      <c r="F7" s="696"/>
      <c r="G7" s="649" t="s">
        <v>120</v>
      </c>
      <c r="H7" s="714">
        <v>7.0000000000000001E-3</v>
      </c>
      <c r="I7" s="649" t="s">
        <v>702</v>
      </c>
      <c r="J7" s="698">
        <f t="shared" ref="J7:J37" si="0">ROUND(F7*H7,0)</f>
        <v>0</v>
      </c>
      <c r="K7" s="3" t="s">
        <v>137</v>
      </c>
    </row>
    <row r="8" spans="1:11" s="4" customFormat="1" ht="15" customHeight="1">
      <c r="B8" s="693">
        <v>2</v>
      </c>
      <c r="C8" s="694" t="s">
        <v>128</v>
      </c>
      <c r="D8" s="1338"/>
      <c r="E8" s="1339"/>
      <c r="F8" s="696"/>
      <c r="G8" s="649" t="s">
        <v>120</v>
      </c>
      <c r="H8" s="714">
        <v>2.8000000000000001E-2</v>
      </c>
      <c r="I8" s="649" t="s">
        <v>702</v>
      </c>
      <c r="J8" s="698">
        <f t="shared" si="0"/>
        <v>0</v>
      </c>
      <c r="K8" s="3" t="s">
        <v>564</v>
      </c>
    </row>
    <row r="9" spans="1:11" s="4" customFormat="1" ht="15" customHeight="1">
      <c r="B9" s="693">
        <v>3</v>
      </c>
      <c r="C9" s="694" t="s">
        <v>127</v>
      </c>
      <c r="D9" s="1338"/>
      <c r="E9" s="1339"/>
      <c r="F9" s="696"/>
      <c r="G9" s="649" t="s">
        <v>120</v>
      </c>
      <c r="H9" s="714">
        <v>3.7999999999999999E-2</v>
      </c>
      <c r="I9" s="649" t="s">
        <v>702</v>
      </c>
      <c r="J9" s="698">
        <f t="shared" si="0"/>
        <v>0</v>
      </c>
      <c r="K9" s="3" t="s">
        <v>133</v>
      </c>
    </row>
    <row r="10" spans="1:11" s="4" customFormat="1" ht="15" customHeight="1">
      <c r="B10" s="693">
        <v>4</v>
      </c>
      <c r="C10" s="694" t="s">
        <v>126</v>
      </c>
      <c r="D10" s="695" t="s">
        <v>556</v>
      </c>
      <c r="E10" s="648" t="s">
        <v>146</v>
      </c>
      <c r="F10" s="696"/>
      <c r="G10" s="649" t="s">
        <v>120</v>
      </c>
      <c r="H10" s="714">
        <v>0.189</v>
      </c>
      <c r="I10" s="649" t="s">
        <v>702</v>
      </c>
      <c r="J10" s="698">
        <f t="shared" si="0"/>
        <v>0</v>
      </c>
      <c r="K10" s="3" t="s">
        <v>711</v>
      </c>
    </row>
    <row r="11" spans="1:11" s="4" customFormat="1" ht="15" customHeight="1">
      <c r="B11" s="131"/>
      <c r="C11" s="673"/>
      <c r="D11" s="695" t="s">
        <v>708</v>
      </c>
      <c r="E11" s="648" t="s">
        <v>145</v>
      </c>
      <c r="F11" s="696"/>
      <c r="G11" s="649" t="s">
        <v>120</v>
      </c>
      <c r="H11" s="715">
        <v>0.05</v>
      </c>
      <c r="I11" s="645" t="s">
        <v>702</v>
      </c>
      <c r="J11" s="699">
        <f t="shared" si="0"/>
        <v>0</v>
      </c>
      <c r="K11" s="3" t="s">
        <v>587</v>
      </c>
    </row>
    <row r="12" spans="1:11" s="4" customFormat="1" ht="15" customHeight="1">
      <c r="B12" s="693">
        <v>5</v>
      </c>
      <c r="C12" s="694" t="s">
        <v>125</v>
      </c>
      <c r="D12" s="695" t="s">
        <v>556</v>
      </c>
      <c r="E12" s="648" t="s">
        <v>146</v>
      </c>
      <c r="F12" s="696"/>
      <c r="G12" s="649" t="s">
        <v>120</v>
      </c>
      <c r="H12" s="714">
        <v>0.2</v>
      </c>
      <c r="I12" s="649" t="s">
        <v>702</v>
      </c>
      <c r="J12" s="698">
        <f t="shared" si="0"/>
        <v>0</v>
      </c>
      <c r="K12" s="3" t="s">
        <v>713</v>
      </c>
    </row>
    <row r="13" spans="1:11" s="4" customFormat="1" ht="15" customHeight="1">
      <c r="B13" s="131"/>
      <c r="C13" s="673"/>
      <c r="D13" s="695" t="s">
        <v>708</v>
      </c>
      <c r="E13" s="648" t="s">
        <v>145</v>
      </c>
      <c r="F13" s="696"/>
      <c r="G13" s="649" t="s">
        <v>120</v>
      </c>
      <c r="H13" s="715">
        <v>7.4999999999999997E-2</v>
      </c>
      <c r="I13" s="645" t="s">
        <v>702</v>
      </c>
      <c r="J13" s="699">
        <f t="shared" si="0"/>
        <v>0</v>
      </c>
      <c r="K13" s="3" t="s">
        <v>585</v>
      </c>
    </row>
    <row r="14" spans="1:11" s="4" customFormat="1" ht="15" customHeight="1">
      <c r="B14" s="693">
        <v>6</v>
      </c>
      <c r="C14" s="694" t="s">
        <v>124</v>
      </c>
      <c r="D14" s="695" t="s">
        <v>556</v>
      </c>
      <c r="E14" s="648" t="s">
        <v>146</v>
      </c>
      <c r="F14" s="696"/>
      <c r="G14" s="649" t="s">
        <v>120</v>
      </c>
      <c r="H14" s="714">
        <v>0.21099999999999999</v>
      </c>
      <c r="I14" s="649" t="s">
        <v>702</v>
      </c>
      <c r="J14" s="698">
        <f t="shared" si="0"/>
        <v>0</v>
      </c>
      <c r="K14" s="3" t="s">
        <v>557</v>
      </c>
    </row>
    <row r="15" spans="1:11" s="4" customFormat="1" ht="15" customHeight="1">
      <c r="B15" s="131"/>
      <c r="C15" s="673"/>
      <c r="D15" s="695" t="s">
        <v>708</v>
      </c>
      <c r="E15" s="648" t="s">
        <v>145</v>
      </c>
      <c r="F15" s="696"/>
      <c r="G15" s="649" t="s">
        <v>120</v>
      </c>
      <c r="H15" s="715">
        <v>0.1</v>
      </c>
      <c r="I15" s="645" t="s">
        <v>702</v>
      </c>
      <c r="J15" s="699">
        <f t="shared" si="0"/>
        <v>0</v>
      </c>
      <c r="K15" s="3" t="s">
        <v>583</v>
      </c>
    </row>
    <row r="16" spans="1:11" s="4" customFormat="1" ht="15" customHeight="1">
      <c r="B16" s="693">
        <v>7</v>
      </c>
      <c r="C16" s="694" t="s">
        <v>123</v>
      </c>
      <c r="D16" s="695" t="s">
        <v>556</v>
      </c>
      <c r="E16" s="648" t="s">
        <v>146</v>
      </c>
      <c r="F16" s="696"/>
      <c r="G16" s="649" t="s">
        <v>120</v>
      </c>
      <c r="H16" s="714">
        <v>0.21299999999999999</v>
      </c>
      <c r="I16" s="649" t="s">
        <v>702</v>
      </c>
      <c r="J16" s="698">
        <f>ROUND(F16*H16,0)</f>
        <v>0</v>
      </c>
      <c r="K16" s="3" t="s">
        <v>717</v>
      </c>
    </row>
    <row r="17" spans="2:11" s="4" customFormat="1" ht="15" customHeight="1">
      <c r="B17" s="131"/>
      <c r="C17" s="673"/>
      <c r="D17" s="695" t="s">
        <v>708</v>
      </c>
      <c r="E17" s="648" t="s">
        <v>145</v>
      </c>
      <c r="F17" s="696"/>
      <c r="G17" s="649" t="s">
        <v>120</v>
      </c>
      <c r="H17" s="715">
        <v>0.17699999999999999</v>
      </c>
      <c r="I17" s="645" t="s">
        <v>702</v>
      </c>
      <c r="J17" s="699">
        <f>ROUND(F17*H17,0)</f>
        <v>0</v>
      </c>
      <c r="K17" s="3" t="s">
        <v>582</v>
      </c>
    </row>
    <row r="18" spans="2:11" s="4" customFormat="1" ht="15" customHeight="1">
      <c r="B18" s="693">
        <v>8</v>
      </c>
      <c r="C18" s="694" t="s">
        <v>498</v>
      </c>
      <c r="D18" s="695" t="s">
        <v>556</v>
      </c>
      <c r="E18" s="648" t="s">
        <v>146</v>
      </c>
      <c r="F18" s="696"/>
      <c r="G18" s="649" t="s">
        <v>120</v>
      </c>
      <c r="H18" s="714">
        <v>0.22600000000000001</v>
      </c>
      <c r="I18" s="649" t="s">
        <v>702</v>
      </c>
      <c r="J18" s="698">
        <f>ROUND(F18*H18,0)</f>
        <v>0</v>
      </c>
      <c r="K18" s="3" t="s">
        <v>719</v>
      </c>
    </row>
    <row r="19" spans="2:11" s="4" customFormat="1" ht="15" customHeight="1">
      <c r="B19" s="1374" t="s">
        <v>537</v>
      </c>
      <c r="C19" s="1375"/>
      <c r="D19" s="695" t="s">
        <v>708</v>
      </c>
      <c r="E19" s="648" t="s">
        <v>145</v>
      </c>
      <c r="F19" s="696"/>
      <c r="G19" s="649" t="s">
        <v>120</v>
      </c>
      <c r="H19" s="715">
        <v>0.2</v>
      </c>
      <c r="I19" s="645" t="s">
        <v>702</v>
      </c>
      <c r="J19" s="699">
        <f>ROUND(F19*H19,0)</f>
        <v>0</v>
      </c>
      <c r="K19" s="3" t="s">
        <v>720</v>
      </c>
    </row>
    <row r="20" spans="2:11" s="4" customFormat="1" ht="15" customHeight="1">
      <c r="B20" s="693">
        <v>9</v>
      </c>
      <c r="C20" s="694" t="s">
        <v>498</v>
      </c>
      <c r="D20" s="695" t="s">
        <v>556</v>
      </c>
      <c r="E20" s="648" t="s">
        <v>146</v>
      </c>
      <c r="F20" s="696"/>
      <c r="G20" s="649" t="s">
        <v>120</v>
      </c>
      <c r="H20" s="714">
        <v>0.26400000000000001</v>
      </c>
      <c r="I20" s="649" t="s">
        <v>702</v>
      </c>
      <c r="J20" s="698">
        <f t="shared" si="0"/>
        <v>0</v>
      </c>
      <c r="K20" s="3" t="s">
        <v>600</v>
      </c>
    </row>
    <row r="21" spans="2:11" s="4" customFormat="1" ht="15" customHeight="1">
      <c r="B21" s="1591" t="s">
        <v>538</v>
      </c>
      <c r="C21" s="1592"/>
      <c r="D21" s="695" t="s">
        <v>708</v>
      </c>
      <c r="E21" s="648" t="s">
        <v>145</v>
      </c>
      <c r="F21" s="696"/>
      <c r="G21" s="649" t="s">
        <v>120</v>
      </c>
      <c r="H21" s="715">
        <v>0.26400000000000001</v>
      </c>
      <c r="I21" s="645" t="s">
        <v>702</v>
      </c>
      <c r="J21" s="699">
        <f t="shared" si="0"/>
        <v>0</v>
      </c>
      <c r="K21" s="3" t="s">
        <v>722</v>
      </c>
    </row>
    <row r="22" spans="2:11" s="4" customFormat="1" ht="15" customHeight="1">
      <c r="B22" s="693">
        <v>10</v>
      </c>
      <c r="C22" s="694" t="s">
        <v>535</v>
      </c>
      <c r="D22" s="695" t="s">
        <v>556</v>
      </c>
      <c r="E22" s="648" t="s">
        <v>146</v>
      </c>
      <c r="F22" s="696"/>
      <c r="G22" s="649" t="s">
        <v>120</v>
      </c>
      <c r="H22" s="714">
        <v>0.23899999999999999</v>
      </c>
      <c r="I22" s="649" t="s">
        <v>702</v>
      </c>
      <c r="J22" s="698">
        <f t="shared" si="0"/>
        <v>0</v>
      </c>
      <c r="K22" s="3" t="s">
        <v>723</v>
      </c>
    </row>
    <row r="23" spans="2:11" s="4" customFormat="1" ht="15" customHeight="1">
      <c r="B23" s="1374"/>
      <c r="C23" s="1375"/>
      <c r="D23" s="695" t="s">
        <v>708</v>
      </c>
      <c r="E23" s="648" t="s">
        <v>145</v>
      </c>
      <c r="F23" s="696"/>
      <c r="G23" s="649" t="s">
        <v>120</v>
      </c>
      <c r="H23" s="715">
        <v>0.218</v>
      </c>
      <c r="I23" s="645" t="s">
        <v>702</v>
      </c>
      <c r="J23" s="699">
        <f t="shared" si="0"/>
        <v>0</v>
      </c>
      <c r="K23" s="3" t="s">
        <v>597</v>
      </c>
    </row>
    <row r="24" spans="2:11" s="4" customFormat="1" ht="15" customHeight="1">
      <c r="B24" s="693">
        <v>11</v>
      </c>
      <c r="C24" s="694" t="s">
        <v>653</v>
      </c>
      <c r="D24" s="695" t="s">
        <v>556</v>
      </c>
      <c r="E24" s="648" t="s">
        <v>146</v>
      </c>
      <c r="F24" s="696"/>
      <c r="G24" s="649" t="s">
        <v>120</v>
      </c>
      <c r="H24" s="714">
        <v>0.253</v>
      </c>
      <c r="I24" s="649" t="s">
        <v>702</v>
      </c>
      <c r="J24" s="698">
        <f t="shared" si="0"/>
        <v>0</v>
      </c>
      <c r="K24" s="3" t="s">
        <v>1188</v>
      </c>
    </row>
    <row r="25" spans="2:11" s="4" customFormat="1" ht="15" customHeight="1">
      <c r="B25" s="1374"/>
      <c r="C25" s="1375"/>
      <c r="D25" s="695" t="s">
        <v>708</v>
      </c>
      <c r="E25" s="648" t="s">
        <v>145</v>
      </c>
      <c r="F25" s="696"/>
      <c r="G25" s="649" t="s">
        <v>120</v>
      </c>
      <c r="H25" s="715">
        <v>0.23599999999999999</v>
      </c>
      <c r="I25" s="645" t="s">
        <v>702</v>
      </c>
      <c r="J25" s="699">
        <f t="shared" si="0"/>
        <v>0</v>
      </c>
      <c r="K25" s="3" t="s">
        <v>595</v>
      </c>
    </row>
    <row r="26" spans="2:11" s="4" customFormat="1" ht="15" customHeight="1">
      <c r="B26" s="693">
        <v>12</v>
      </c>
      <c r="C26" s="694" t="s">
        <v>784</v>
      </c>
      <c r="D26" s="695" t="s">
        <v>556</v>
      </c>
      <c r="E26" s="648" t="s">
        <v>146</v>
      </c>
      <c r="F26" s="696"/>
      <c r="G26" s="649" t="s">
        <v>120</v>
      </c>
      <c r="H26" s="714">
        <v>0.26600000000000001</v>
      </c>
      <c r="I26" s="649" t="s">
        <v>702</v>
      </c>
      <c r="J26" s="698">
        <f>ROUND(F26*H26,0)</f>
        <v>0</v>
      </c>
      <c r="K26" s="3" t="s">
        <v>1043</v>
      </c>
    </row>
    <row r="27" spans="2:11" s="4" customFormat="1" ht="15" customHeight="1">
      <c r="B27" s="1374"/>
      <c r="C27" s="1375"/>
      <c r="D27" s="695" t="s">
        <v>708</v>
      </c>
      <c r="E27" s="648" t="s">
        <v>145</v>
      </c>
      <c r="F27" s="696"/>
      <c r="G27" s="649" t="s">
        <v>120</v>
      </c>
      <c r="H27" s="715">
        <v>0.253</v>
      </c>
      <c r="I27" s="645" t="s">
        <v>702</v>
      </c>
      <c r="J27" s="699">
        <f>ROUND(F27*H27,0)</f>
        <v>0</v>
      </c>
      <c r="K27" s="3" t="s">
        <v>593</v>
      </c>
    </row>
    <row r="28" spans="2:11" s="4" customFormat="1" ht="15" customHeight="1">
      <c r="B28" s="693">
        <v>13</v>
      </c>
      <c r="C28" s="694" t="s">
        <v>833</v>
      </c>
      <c r="D28" s="695" t="s">
        <v>556</v>
      </c>
      <c r="E28" s="648" t="s">
        <v>146</v>
      </c>
      <c r="F28" s="696"/>
      <c r="G28" s="649" t="s">
        <v>120</v>
      </c>
      <c r="H28" s="714">
        <v>0.255</v>
      </c>
      <c r="I28" s="649" t="s">
        <v>702</v>
      </c>
      <c r="J28" s="698">
        <f>ROUND(F28*H28,0)</f>
        <v>0</v>
      </c>
      <c r="K28" s="3" t="s">
        <v>1225</v>
      </c>
    </row>
    <row r="29" spans="2:11" s="4" customFormat="1" ht="15" customHeight="1">
      <c r="B29" s="1374"/>
      <c r="C29" s="1375"/>
      <c r="D29" s="695" t="s">
        <v>708</v>
      </c>
      <c r="E29" s="648" t="s">
        <v>145</v>
      </c>
      <c r="F29" s="696"/>
      <c r="G29" s="649" t="s">
        <v>120</v>
      </c>
      <c r="H29" s="715">
        <v>0.27100000000000002</v>
      </c>
      <c r="I29" s="645" t="s">
        <v>702</v>
      </c>
      <c r="J29" s="699">
        <f>ROUND(F29*H29,0)</f>
        <v>0</v>
      </c>
      <c r="K29" s="3" t="s">
        <v>730</v>
      </c>
    </row>
    <row r="30" spans="2:11" s="4" customFormat="1" ht="15" customHeight="1">
      <c r="B30" s="693">
        <v>14</v>
      </c>
      <c r="C30" s="694" t="s">
        <v>961</v>
      </c>
      <c r="D30" s="695" t="s">
        <v>556</v>
      </c>
      <c r="E30" s="648" t="s">
        <v>146</v>
      </c>
      <c r="F30" s="696"/>
      <c r="G30" s="649" t="s">
        <v>120</v>
      </c>
      <c r="H30" s="714">
        <v>0.28999999999999998</v>
      </c>
      <c r="I30" s="649" t="s">
        <v>702</v>
      </c>
      <c r="J30" s="698">
        <f t="shared" si="0"/>
        <v>0</v>
      </c>
      <c r="K30" s="3" t="s">
        <v>832</v>
      </c>
    </row>
    <row r="31" spans="2:11" s="4" customFormat="1" ht="15" customHeight="1">
      <c r="B31" s="1374"/>
      <c r="C31" s="1375"/>
      <c r="D31" s="695" t="s">
        <v>708</v>
      </c>
      <c r="E31" s="648" t="s">
        <v>145</v>
      </c>
      <c r="F31" s="696"/>
      <c r="G31" s="649" t="s">
        <v>120</v>
      </c>
      <c r="H31" s="715">
        <v>0.28599999999999998</v>
      </c>
      <c r="I31" s="645" t="s">
        <v>702</v>
      </c>
      <c r="J31" s="699">
        <f t="shared" si="0"/>
        <v>0</v>
      </c>
      <c r="K31" s="3" t="s">
        <v>611</v>
      </c>
    </row>
    <row r="32" spans="2:11" s="4" customFormat="1" ht="15" customHeight="1">
      <c r="B32" s="693">
        <v>15</v>
      </c>
      <c r="C32" s="694" t="s">
        <v>1051</v>
      </c>
      <c r="D32" s="695" t="s">
        <v>556</v>
      </c>
      <c r="E32" s="648" t="s">
        <v>146</v>
      </c>
      <c r="F32" s="696"/>
      <c r="G32" s="649" t="s">
        <v>120</v>
      </c>
      <c r="H32" s="714">
        <v>0.3</v>
      </c>
      <c r="I32" s="649" t="s">
        <v>702</v>
      </c>
      <c r="J32" s="698">
        <f t="shared" si="0"/>
        <v>0</v>
      </c>
      <c r="K32" s="3" t="s">
        <v>1367</v>
      </c>
    </row>
    <row r="33" spans="1:12" s="4" customFormat="1" ht="15" customHeight="1">
      <c r="B33" s="1374"/>
      <c r="C33" s="1375"/>
      <c r="D33" s="695" t="s">
        <v>708</v>
      </c>
      <c r="E33" s="648" t="s">
        <v>145</v>
      </c>
      <c r="F33" s="696"/>
      <c r="G33" s="649" t="s">
        <v>120</v>
      </c>
      <c r="H33" s="715">
        <v>0.3</v>
      </c>
      <c r="I33" s="645" t="s">
        <v>702</v>
      </c>
      <c r="J33" s="699">
        <f t="shared" si="0"/>
        <v>0</v>
      </c>
      <c r="K33" s="3" t="s">
        <v>1044</v>
      </c>
    </row>
    <row r="34" spans="1:12" s="4" customFormat="1" ht="15" customHeight="1">
      <c r="B34" s="693">
        <v>16</v>
      </c>
      <c r="C34" s="694" t="s">
        <v>1100</v>
      </c>
      <c r="D34" s="695" t="s">
        <v>556</v>
      </c>
      <c r="E34" s="648" t="s">
        <v>146</v>
      </c>
      <c r="F34" s="696"/>
      <c r="G34" s="649" t="s">
        <v>120</v>
      </c>
      <c r="H34" s="714">
        <v>0.3</v>
      </c>
      <c r="I34" s="649" t="s">
        <v>702</v>
      </c>
      <c r="J34" s="698">
        <f t="shared" si="0"/>
        <v>0</v>
      </c>
      <c r="K34" s="3" t="s">
        <v>608</v>
      </c>
    </row>
    <row r="35" spans="1:12" s="4" customFormat="1" ht="15" customHeight="1">
      <c r="B35" s="1374"/>
      <c r="C35" s="1375"/>
      <c r="D35" s="695" t="s">
        <v>708</v>
      </c>
      <c r="E35" s="648" t="s">
        <v>145</v>
      </c>
      <c r="F35" s="696"/>
      <c r="G35" s="649" t="s">
        <v>120</v>
      </c>
      <c r="H35" s="715">
        <v>0.3</v>
      </c>
      <c r="I35" s="645" t="s">
        <v>702</v>
      </c>
      <c r="J35" s="699">
        <f t="shared" si="0"/>
        <v>0</v>
      </c>
      <c r="K35" s="3" t="s">
        <v>1366</v>
      </c>
    </row>
    <row r="36" spans="1:12" s="4" customFormat="1" ht="15" customHeight="1">
      <c r="B36" s="701">
        <f>B34+1</f>
        <v>17</v>
      </c>
      <c r="C36" s="702" t="s">
        <v>1330</v>
      </c>
      <c r="D36" s="703" t="s">
        <v>556</v>
      </c>
      <c r="E36" s="704" t="s">
        <v>146</v>
      </c>
      <c r="F36" s="705"/>
      <c r="G36" s="706" t="s">
        <v>120</v>
      </c>
      <c r="H36" s="714">
        <v>0.3</v>
      </c>
      <c r="I36" s="706" t="s">
        <v>702</v>
      </c>
      <c r="J36" s="707">
        <f t="shared" si="0"/>
        <v>0</v>
      </c>
      <c r="K36" s="257" t="s">
        <v>606</v>
      </c>
    </row>
    <row r="37" spans="1:12" s="4" customFormat="1" ht="15" customHeight="1">
      <c r="B37" s="1585"/>
      <c r="C37" s="1586"/>
      <c r="D37" s="703" t="s">
        <v>708</v>
      </c>
      <c r="E37" s="704" t="s">
        <v>145</v>
      </c>
      <c r="F37" s="705"/>
      <c r="G37" s="706" t="s">
        <v>120</v>
      </c>
      <c r="H37" s="715">
        <v>0.3</v>
      </c>
      <c r="I37" s="710" t="s">
        <v>702</v>
      </c>
      <c r="J37" s="711">
        <f t="shared" si="0"/>
        <v>0</v>
      </c>
      <c r="K37" s="257" t="s">
        <v>1323</v>
      </c>
    </row>
    <row r="38" spans="1:12" s="4" customFormat="1" ht="15" customHeight="1">
      <c r="B38" s="701">
        <f>B36+1</f>
        <v>18</v>
      </c>
      <c r="C38" s="702" t="s">
        <v>1672</v>
      </c>
      <c r="D38" s="703" t="s">
        <v>556</v>
      </c>
      <c r="E38" s="704" t="s">
        <v>146</v>
      </c>
      <c r="F38" s="705"/>
      <c r="G38" s="706" t="s">
        <v>120</v>
      </c>
      <c r="H38" s="714">
        <v>0.3</v>
      </c>
      <c r="I38" s="706" t="s">
        <v>122</v>
      </c>
      <c r="J38" s="707">
        <f t="shared" ref="J38:J39" si="1">ROUND(F38*H38,0)</f>
        <v>0</v>
      </c>
      <c r="K38" s="257" t="s">
        <v>604</v>
      </c>
    </row>
    <row r="39" spans="1:12" s="4" customFormat="1" ht="15" customHeight="1" thickBot="1">
      <c r="B39" s="1585"/>
      <c r="C39" s="1586"/>
      <c r="D39" s="703" t="s">
        <v>552</v>
      </c>
      <c r="E39" s="704" t="s">
        <v>145</v>
      </c>
      <c r="F39" s="705"/>
      <c r="G39" s="706" t="s">
        <v>120</v>
      </c>
      <c r="H39" s="715">
        <v>0.3</v>
      </c>
      <c r="I39" s="710" t="s">
        <v>122</v>
      </c>
      <c r="J39" s="711">
        <f t="shared" si="1"/>
        <v>0</v>
      </c>
      <c r="K39" s="257" t="s">
        <v>619</v>
      </c>
    </row>
    <row r="40" spans="1:12" s="4" customFormat="1" ht="15" customHeight="1">
      <c r="B40" s="106"/>
      <c r="C40" s="107"/>
      <c r="D40" s="106"/>
      <c r="E40" s="106"/>
      <c r="F40" s="93"/>
      <c r="G40" s="681"/>
      <c r="H40" s="1332" t="s">
        <v>2518</v>
      </c>
      <c r="I40" s="1333"/>
      <c r="J40" s="90"/>
      <c r="K40" s="3"/>
    </row>
    <row r="41" spans="1:12" s="4" customFormat="1" ht="15" customHeight="1" thickBot="1">
      <c r="B41" s="3"/>
      <c r="C41" s="3"/>
      <c r="D41" s="3"/>
      <c r="E41" s="3"/>
      <c r="F41" s="92"/>
      <c r="G41" s="3"/>
      <c r="H41" s="1361" t="s">
        <v>121</v>
      </c>
      <c r="I41" s="1362"/>
      <c r="J41" s="89">
        <f>SUM(J7:J39)</f>
        <v>0</v>
      </c>
      <c r="K41" s="3" t="s">
        <v>1606</v>
      </c>
      <c r="L41" s="4" t="s">
        <v>1535</v>
      </c>
    </row>
    <row r="42" spans="1:12" s="4" customFormat="1" ht="18.75" customHeight="1">
      <c r="F42" s="105"/>
      <c r="J42" s="105"/>
    </row>
    <row r="43" spans="1:12" ht="18.75" customHeight="1">
      <c r="A43" s="99" t="s">
        <v>1607</v>
      </c>
      <c r="B43" s="4" t="s">
        <v>389</v>
      </c>
    </row>
    <row r="44" spans="1:12" ht="11.25" customHeight="1">
      <c r="A44" s="104"/>
    </row>
    <row r="45" spans="1:12" ht="18.75" customHeight="1">
      <c r="A45" s="104"/>
      <c r="B45" s="1589" t="s">
        <v>143</v>
      </c>
      <c r="C45" s="1590"/>
      <c r="D45" s="1589" t="s">
        <v>142</v>
      </c>
      <c r="E45" s="1590"/>
      <c r="F45" s="692" t="s">
        <v>141</v>
      </c>
      <c r="G45" s="645"/>
      <c r="H45" s="645" t="s">
        <v>140</v>
      </c>
      <c r="I45" s="645"/>
      <c r="J45" s="692" t="s">
        <v>91</v>
      </c>
      <c r="K45" s="3"/>
    </row>
    <row r="46" spans="1:12" ht="15" customHeight="1">
      <c r="A46" s="104"/>
      <c r="B46" s="686"/>
      <c r="C46" s="682"/>
      <c r="D46" s="672"/>
      <c r="E46" s="673"/>
      <c r="F46" s="688"/>
      <c r="G46" s="676"/>
      <c r="H46" s="676"/>
      <c r="I46" s="676"/>
      <c r="J46" s="120" t="s">
        <v>1540</v>
      </c>
      <c r="K46" s="3"/>
    </row>
    <row r="47" spans="1:12" s="4" customFormat="1" ht="15" customHeight="1">
      <c r="B47" s="693">
        <v>1</v>
      </c>
      <c r="C47" s="694" t="s">
        <v>128</v>
      </c>
      <c r="D47" s="1338"/>
      <c r="E47" s="1339"/>
      <c r="F47" s="696"/>
      <c r="G47" s="649" t="s">
        <v>1535</v>
      </c>
      <c r="H47" s="714">
        <v>4.5999999999999999E-2</v>
      </c>
      <c r="I47" s="649" t="s">
        <v>1537</v>
      </c>
      <c r="J47" s="698">
        <f t="shared" ref="J47:J74" si="2">ROUND(F47*H47,0)</f>
        <v>0</v>
      </c>
      <c r="K47" s="3" t="s">
        <v>1544</v>
      </c>
    </row>
    <row r="48" spans="1:12" s="4" customFormat="1" ht="15" customHeight="1">
      <c r="B48" s="693">
        <v>2</v>
      </c>
      <c r="C48" s="694" t="s">
        <v>127</v>
      </c>
      <c r="D48" s="1338"/>
      <c r="E48" s="1339"/>
      <c r="F48" s="696"/>
      <c r="G48" s="649" t="s">
        <v>1535</v>
      </c>
      <c r="H48" s="714">
        <v>6.4000000000000001E-2</v>
      </c>
      <c r="I48" s="649" t="s">
        <v>1537</v>
      </c>
      <c r="J48" s="698">
        <f t="shared" si="2"/>
        <v>0</v>
      </c>
      <c r="K48" s="3" t="s">
        <v>1545</v>
      </c>
    </row>
    <row r="49" spans="2:11" s="4" customFormat="1" ht="15" customHeight="1">
      <c r="B49" s="693">
        <v>3</v>
      </c>
      <c r="C49" s="694" t="s">
        <v>126</v>
      </c>
      <c r="D49" s="695" t="s">
        <v>1541</v>
      </c>
      <c r="E49" s="648" t="s">
        <v>146</v>
      </c>
      <c r="F49" s="696"/>
      <c r="G49" s="649" t="s">
        <v>1535</v>
      </c>
      <c r="H49" s="714">
        <v>0.315</v>
      </c>
      <c r="I49" s="649" t="s">
        <v>1537</v>
      </c>
      <c r="J49" s="698">
        <f t="shared" si="2"/>
        <v>0</v>
      </c>
      <c r="K49" s="3" t="s">
        <v>1547</v>
      </c>
    </row>
    <row r="50" spans="2:11" s="4" customFormat="1" ht="15" customHeight="1">
      <c r="B50" s="131"/>
      <c r="C50" s="673"/>
      <c r="D50" s="695" t="s">
        <v>1546</v>
      </c>
      <c r="E50" s="648" t="s">
        <v>145</v>
      </c>
      <c r="F50" s="696"/>
      <c r="G50" s="649" t="s">
        <v>1535</v>
      </c>
      <c r="H50" s="715">
        <v>8.3000000000000004E-2</v>
      </c>
      <c r="I50" s="645" t="s">
        <v>1537</v>
      </c>
      <c r="J50" s="699">
        <f t="shared" si="2"/>
        <v>0</v>
      </c>
      <c r="K50" s="3" t="s">
        <v>1548</v>
      </c>
    </row>
    <row r="51" spans="2:11" s="4" customFormat="1" ht="15" customHeight="1">
      <c r="B51" s="693">
        <v>4</v>
      </c>
      <c r="C51" s="694" t="s">
        <v>125</v>
      </c>
      <c r="D51" s="695" t="s">
        <v>1541</v>
      </c>
      <c r="E51" s="648" t="s">
        <v>146</v>
      </c>
      <c r="F51" s="696"/>
      <c r="G51" s="649" t="s">
        <v>1535</v>
      </c>
      <c r="H51" s="714">
        <v>0.33400000000000002</v>
      </c>
      <c r="I51" s="649" t="s">
        <v>1537</v>
      </c>
      <c r="J51" s="698">
        <f t="shared" si="2"/>
        <v>0</v>
      </c>
      <c r="K51" s="3" t="s">
        <v>1549</v>
      </c>
    </row>
    <row r="52" spans="2:11" s="4" customFormat="1" ht="15" customHeight="1">
      <c r="B52" s="131"/>
      <c r="C52" s="673"/>
      <c r="D52" s="695" t="s">
        <v>1546</v>
      </c>
      <c r="E52" s="648" t="s">
        <v>145</v>
      </c>
      <c r="F52" s="696"/>
      <c r="G52" s="649" t="s">
        <v>1535</v>
      </c>
      <c r="H52" s="715">
        <v>0.125</v>
      </c>
      <c r="I52" s="645" t="s">
        <v>1537</v>
      </c>
      <c r="J52" s="699">
        <f t="shared" si="2"/>
        <v>0</v>
      </c>
      <c r="K52" s="3" t="s">
        <v>1555</v>
      </c>
    </row>
    <row r="53" spans="2:11" s="4" customFormat="1" ht="15" customHeight="1">
      <c r="B53" s="693">
        <v>5</v>
      </c>
      <c r="C53" s="694" t="s">
        <v>124</v>
      </c>
      <c r="D53" s="695" t="s">
        <v>1541</v>
      </c>
      <c r="E53" s="648" t="s">
        <v>146</v>
      </c>
      <c r="F53" s="696"/>
      <c r="G53" s="649" t="s">
        <v>1535</v>
      </c>
      <c r="H53" s="714">
        <v>0.35199999999999998</v>
      </c>
      <c r="I53" s="649" t="s">
        <v>1537</v>
      </c>
      <c r="J53" s="698">
        <f t="shared" si="2"/>
        <v>0</v>
      </c>
      <c r="K53" s="3" t="s">
        <v>1552</v>
      </c>
    </row>
    <row r="54" spans="2:11" s="4" customFormat="1" ht="15" customHeight="1">
      <c r="B54" s="131"/>
      <c r="C54" s="673"/>
      <c r="D54" s="695" t="s">
        <v>1546</v>
      </c>
      <c r="E54" s="648" t="s">
        <v>145</v>
      </c>
      <c r="F54" s="696"/>
      <c r="G54" s="649" t="s">
        <v>1535</v>
      </c>
      <c r="H54" s="715">
        <v>0.16700000000000001</v>
      </c>
      <c r="I54" s="645" t="s">
        <v>1537</v>
      </c>
      <c r="J54" s="699">
        <f t="shared" si="2"/>
        <v>0</v>
      </c>
      <c r="K54" s="3" t="s">
        <v>1556</v>
      </c>
    </row>
    <row r="55" spans="2:11" s="4" customFormat="1" ht="15" customHeight="1">
      <c r="B55" s="693">
        <v>6</v>
      </c>
      <c r="C55" s="694" t="s">
        <v>123</v>
      </c>
      <c r="D55" s="695" t="s">
        <v>1541</v>
      </c>
      <c r="E55" s="648" t="s">
        <v>146</v>
      </c>
      <c r="F55" s="696"/>
      <c r="G55" s="649" t="s">
        <v>1535</v>
      </c>
      <c r="H55" s="714">
        <v>0.35499999999999998</v>
      </c>
      <c r="I55" s="649" t="s">
        <v>1537</v>
      </c>
      <c r="J55" s="698">
        <f>ROUND(F55*H55,0)</f>
        <v>0</v>
      </c>
      <c r="K55" s="3" t="s">
        <v>1557</v>
      </c>
    </row>
    <row r="56" spans="2:11" s="4" customFormat="1" ht="15" customHeight="1">
      <c r="B56" s="131"/>
      <c r="C56" s="673"/>
      <c r="D56" s="695" t="s">
        <v>1546</v>
      </c>
      <c r="E56" s="648" t="s">
        <v>145</v>
      </c>
      <c r="F56" s="696"/>
      <c r="G56" s="649" t="s">
        <v>1535</v>
      </c>
      <c r="H56" s="715">
        <v>0.29399999999999998</v>
      </c>
      <c r="I56" s="645" t="s">
        <v>1537</v>
      </c>
      <c r="J56" s="699">
        <f>ROUND(F56*H56,0)</f>
        <v>0</v>
      </c>
      <c r="K56" s="3" t="s">
        <v>1558</v>
      </c>
    </row>
    <row r="57" spans="2:11" s="4" customFormat="1" ht="15" customHeight="1">
      <c r="B57" s="693">
        <v>7</v>
      </c>
      <c r="C57" s="694" t="s">
        <v>498</v>
      </c>
      <c r="D57" s="695" t="s">
        <v>1541</v>
      </c>
      <c r="E57" s="648" t="s">
        <v>146</v>
      </c>
      <c r="F57" s="696"/>
      <c r="G57" s="649" t="s">
        <v>1535</v>
      </c>
      <c r="H57" s="714">
        <v>0.377</v>
      </c>
      <c r="I57" s="649" t="s">
        <v>1537</v>
      </c>
      <c r="J57" s="698">
        <f>ROUND(F57*H57,0)</f>
        <v>0</v>
      </c>
      <c r="K57" s="3" t="s">
        <v>1559</v>
      </c>
    </row>
    <row r="58" spans="2:11" s="4" customFormat="1" ht="15" customHeight="1">
      <c r="B58" s="131"/>
      <c r="C58" s="673"/>
      <c r="D58" s="695" t="s">
        <v>1546</v>
      </c>
      <c r="E58" s="648" t="s">
        <v>145</v>
      </c>
      <c r="F58" s="696"/>
      <c r="G58" s="649" t="s">
        <v>1535</v>
      </c>
      <c r="H58" s="715">
        <v>0.33300000000000002</v>
      </c>
      <c r="I58" s="645" t="s">
        <v>1537</v>
      </c>
      <c r="J58" s="699">
        <f>ROUND(F58*H58,0)</f>
        <v>0</v>
      </c>
      <c r="K58" s="3" t="s">
        <v>1560</v>
      </c>
    </row>
    <row r="59" spans="2:11" s="4" customFormat="1" ht="15" customHeight="1">
      <c r="B59" s="693">
        <v>8</v>
      </c>
      <c r="C59" s="694" t="s">
        <v>535</v>
      </c>
      <c r="D59" s="695" t="s">
        <v>1541</v>
      </c>
      <c r="E59" s="648" t="s">
        <v>146</v>
      </c>
      <c r="F59" s="696"/>
      <c r="G59" s="649" t="s">
        <v>1535</v>
      </c>
      <c r="H59" s="714">
        <v>0.39900000000000002</v>
      </c>
      <c r="I59" s="649" t="s">
        <v>1537</v>
      </c>
      <c r="J59" s="698">
        <f t="shared" si="2"/>
        <v>0</v>
      </c>
      <c r="K59" s="3" t="s">
        <v>1561</v>
      </c>
    </row>
    <row r="60" spans="2:11" s="4" customFormat="1" ht="15" customHeight="1">
      <c r="B60" s="131"/>
      <c r="C60" s="673"/>
      <c r="D60" s="695" t="s">
        <v>1546</v>
      </c>
      <c r="E60" s="648" t="s">
        <v>145</v>
      </c>
      <c r="F60" s="696"/>
      <c r="G60" s="649" t="s">
        <v>1535</v>
      </c>
      <c r="H60" s="715">
        <v>0.36399999999999999</v>
      </c>
      <c r="I60" s="645" t="s">
        <v>1537</v>
      </c>
      <c r="J60" s="699">
        <f t="shared" si="2"/>
        <v>0</v>
      </c>
      <c r="K60" s="3" t="s">
        <v>1562</v>
      </c>
    </row>
    <row r="61" spans="2:11" s="4" customFormat="1" ht="15" customHeight="1">
      <c r="B61" s="693">
        <v>9</v>
      </c>
      <c r="C61" s="694" t="s">
        <v>653</v>
      </c>
      <c r="D61" s="695" t="s">
        <v>1541</v>
      </c>
      <c r="E61" s="648" t="s">
        <v>146</v>
      </c>
      <c r="F61" s="696"/>
      <c r="G61" s="649" t="s">
        <v>1535</v>
      </c>
      <c r="H61" s="714">
        <v>0.42099999999999999</v>
      </c>
      <c r="I61" s="649" t="s">
        <v>1537</v>
      </c>
      <c r="J61" s="698">
        <f t="shared" si="2"/>
        <v>0</v>
      </c>
      <c r="K61" s="3" t="s">
        <v>1563</v>
      </c>
    </row>
    <row r="62" spans="2:11" s="4" customFormat="1" ht="15" customHeight="1">
      <c r="B62" s="1374"/>
      <c r="C62" s="1375"/>
      <c r="D62" s="695" t="s">
        <v>1546</v>
      </c>
      <c r="E62" s="648" t="s">
        <v>145</v>
      </c>
      <c r="F62" s="696"/>
      <c r="G62" s="649" t="s">
        <v>1535</v>
      </c>
      <c r="H62" s="715">
        <v>0.39300000000000002</v>
      </c>
      <c r="I62" s="645" t="s">
        <v>1537</v>
      </c>
      <c r="J62" s="699">
        <f t="shared" si="2"/>
        <v>0</v>
      </c>
      <c r="K62" s="3" t="s">
        <v>1564</v>
      </c>
    </row>
    <row r="63" spans="2:11" s="4" customFormat="1" ht="15" customHeight="1">
      <c r="B63" s="693">
        <v>10</v>
      </c>
      <c r="C63" s="694" t="s">
        <v>784</v>
      </c>
      <c r="D63" s="695" t="s">
        <v>1541</v>
      </c>
      <c r="E63" s="648" t="s">
        <v>146</v>
      </c>
      <c r="F63" s="696"/>
      <c r="G63" s="649" t="s">
        <v>1535</v>
      </c>
      <c r="H63" s="714">
        <v>0.443</v>
      </c>
      <c r="I63" s="649" t="s">
        <v>1537</v>
      </c>
      <c r="J63" s="698">
        <f t="shared" si="2"/>
        <v>0</v>
      </c>
      <c r="K63" s="3" t="s">
        <v>1565</v>
      </c>
    </row>
    <row r="64" spans="2:11" s="4" customFormat="1" ht="15" customHeight="1">
      <c r="B64" s="1374"/>
      <c r="C64" s="1375"/>
      <c r="D64" s="695" t="s">
        <v>1546</v>
      </c>
      <c r="E64" s="648" t="s">
        <v>145</v>
      </c>
      <c r="F64" s="696"/>
      <c r="G64" s="649" t="s">
        <v>1535</v>
      </c>
      <c r="H64" s="715">
        <v>0.42199999999999999</v>
      </c>
      <c r="I64" s="645" t="s">
        <v>1537</v>
      </c>
      <c r="J64" s="699">
        <f t="shared" si="2"/>
        <v>0</v>
      </c>
      <c r="K64" s="3" t="s">
        <v>1566</v>
      </c>
    </row>
    <row r="65" spans="1:12" s="4" customFormat="1" ht="15" customHeight="1">
      <c r="B65" s="693">
        <v>11</v>
      </c>
      <c r="C65" s="694" t="s">
        <v>833</v>
      </c>
      <c r="D65" s="695" t="s">
        <v>1541</v>
      </c>
      <c r="E65" s="648" t="s">
        <v>146</v>
      </c>
      <c r="F65" s="696"/>
      <c r="G65" s="649" t="s">
        <v>1535</v>
      </c>
      <c r="H65" s="714">
        <v>0.46600000000000003</v>
      </c>
      <c r="I65" s="649" t="s">
        <v>1537</v>
      </c>
      <c r="J65" s="698">
        <f>ROUND(F65*H65,0)</f>
        <v>0</v>
      </c>
      <c r="K65" s="3" t="s">
        <v>1567</v>
      </c>
    </row>
    <row r="66" spans="1:12" s="4" customFormat="1" ht="15" customHeight="1">
      <c r="B66" s="1374"/>
      <c r="C66" s="1375"/>
      <c r="D66" s="695" t="s">
        <v>1546</v>
      </c>
      <c r="E66" s="648" t="s">
        <v>145</v>
      </c>
      <c r="F66" s="696"/>
      <c r="G66" s="649" t="s">
        <v>1535</v>
      </c>
      <c r="H66" s="715">
        <v>0.45200000000000001</v>
      </c>
      <c r="I66" s="645" t="s">
        <v>1537</v>
      </c>
      <c r="J66" s="699">
        <f>ROUND(F66*H66,0)</f>
        <v>0</v>
      </c>
      <c r="K66" s="3" t="s">
        <v>1568</v>
      </c>
    </row>
    <row r="67" spans="1:12" s="4" customFormat="1" ht="15" customHeight="1">
      <c r="B67" s="693">
        <v>12</v>
      </c>
      <c r="C67" s="694" t="s">
        <v>961</v>
      </c>
      <c r="D67" s="695" t="s">
        <v>1541</v>
      </c>
      <c r="E67" s="648" t="s">
        <v>146</v>
      </c>
      <c r="F67" s="696"/>
      <c r="G67" s="649" t="s">
        <v>1535</v>
      </c>
      <c r="H67" s="714">
        <v>0.48299999999999998</v>
      </c>
      <c r="I67" s="649" t="s">
        <v>1537</v>
      </c>
      <c r="J67" s="698">
        <f t="shared" si="2"/>
        <v>0</v>
      </c>
      <c r="K67" s="3" t="s">
        <v>1569</v>
      </c>
    </row>
    <row r="68" spans="1:12" s="4" customFormat="1" ht="15" customHeight="1">
      <c r="B68" s="1374"/>
      <c r="C68" s="1375"/>
      <c r="D68" s="695" t="s">
        <v>1546</v>
      </c>
      <c r="E68" s="648" t="s">
        <v>145</v>
      </c>
      <c r="F68" s="696"/>
      <c r="G68" s="649" t="s">
        <v>1535</v>
      </c>
      <c r="H68" s="715">
        <v>0.47599999999999998</v>
      </c>
      <c r="I68" s="645" t="s">
        <v>1537</v>
      </c>
      <c r="J68" s="699">
        <f t="shared" si="2"/>
        <v>0</v>
      </c>
      <c r="K68" s="3" t="s">
        <v>1570</v>
      </c>
    </row>
    <row r="69" spans="1:12" s="4" customFormat="1" ht="15" customHeight="1">
      <c r="B69" s="693">
        <v>13</v>
      </c>
      <c r="C69" s="694" t="s">
        <v>1051</v>
      </c>
      <c r="D69" s="695" t="s">
        <v>1541</v>
      </c>
      <c r="E69" s="648" t="s">
        <v>146</v>
      </c>
      <c r="F69" s="696"/>
      <c r="G69" s="649" t="s">
        <v>1535</v>
      </c>
      <c r="H69" s="714">
        <v>0.5</v>
      </c>
      <c r="I69" s="649" t="s">
        <v>1537</v>
      </c>
      <c r="J69" s="698">
        <f t="shared" si="2"/>
        <v>0</v>
      </c>
      <c r="K69" s="3" t="s">
        <v>1571</v>
      </c>
    </row>
    <row r="70" spans="1:12" s="4" customFormat="1" ht="15" customHeight="1">
      <c r="B70" s="1374"/>
      <c r="C70" s="1375"/>
      <c r="D70" s="695" t="s">
        <v>1546</v>
      </c>
      <c r="E70" s="648" t="s">
        <v>145</v>
      </c>
      <c r="F70" s="696"/>
      <c r="G70" s="649" t="s">
        <v>1535</v>
      </c>
      <c r="H70" s="715">
        <v>0.5</v>
      </c>
      <c r="I70" s="645" t="s">
        <v>1537</v>
      </c>
      <c r="J70" s="699">
        <f t="shared" si="2"/>
        <v>0</v>
      </c>
      <c r="K70" s="3" t="s">
        <v>1572</v>
      </c>
    </row>
    <row r="71" spans="1:12" s="4" customFormat="1" ht="15" customHeight="1">
      <c r="B71" s="693">
        <v>14</v>
      </c>
      <c r="C71" s="694" t="s">
        <v>1100</v>
      </c>
      <c r="D71" s="695" t="s">
        <v>1541</v>
      </c>
      <c r="E71" s="648" t="s">
        <v>146</v>
      </c>
      <c r="F71" s="696"/>
      <c r="G71" s="649" t="s">
        <v>1535</v>
      </c>
      <c r="H71" s="714">
        <v>0.5</v>
      </c>
      <c r="I71" s="649" t="s">
        <v>1537</v>
      </c>
      <c r="J71" s="698">
        <f t="shared" si="2"/>
        <v>0</v>
      </c>
      <c r="K71" s="3" t="s">
        <v>1573</v>
      </c>
    </row>
    <row r="72" spans="1:12" s="4" customFormat="1" ht="15" customHeight="1">
      <c r="B72" s="1374"/>
      <c r="C72" s="1375"/>
      <c r="D72" s="695" t="s">
        <v>1546</v>
      </c>
      <c r="E72" s="648" t="s">
        <v>145</v>
      </c>
      <c r="F72" s="696"/>
      <c r="G72" s="649" t="s">
        <v>1535</v>
      </c>
      <c r="H72" s="715">
        <v>0.5</v>
      </c>
      <c r="I72" s="645" t="s">
        <v>1537</v>
      </c>
      <c r="J72" s="699">
        <f t="shared" si="2"/>
        <v>0</v>
      </c>
      <c r="K72" s="3" t="s">
        <v>1574</v>
      </c>
    </row>
    <row r="73" spans="1:12" s="4" customFormat="1" ht="15" customHeight="1">
      <c r="B73" s="701">
        <f>B71+1</f>
        <v>15</v>
      </c>
      <c r="C73" s="702" t="s">
        <v>1330</v>
      </c>
      <c r="D73" s="703" t="s">
        <v>1541</v>
      </c>
      <c r="E73" s="704" t="s">
        <v>146</v>
      </c>
      <c r="F73" s="705"/>
      <c r="G73" s="706" t="s">
        <v>1535</v>
      </c>
      <c r="H73" s="714">
        <v>0.5</v>
      </c>
      <c r="I73" s="706" t="s">
        <v>1537</v>
      </c>
      <c r="J73" s="707">
        <f t="shared" si="2"/>
        <v>0</v>
      </c>
      <c r="K73" s="257" t="s">
        <v>1575</v>
      </c>
    </row>
    <row r="74" spans="1:12" s="4" customFormat="1" ht="15" customHeight="1">
      <c r="B74" s="1585"/>
      <c r="C74" s="1586"/>
      <c r="D74" s="703" t="s">
        <v>1546</v>
      </c>
      <c r="E74" s="704" t="s">
        <v>145</v>
      </c>
      <c r="F74" s="705"/>
      <c r="G74" s="706" t="s">
        <v>1535</v>
      </c>
      <c r="H74" s="715">
        <v>0.5</v>
      </c>
      <c r="I74" s="710" t="s">
        <v>1537</v>
      </c>
      <c r="J74" s="711">
        <f t="shared" si="2"/>
        <v>0</v>
      </c>
      <c r="K74" s="257" t="s">
        <v>1576</v>
      </c>
    </row>
    <row r="75" spans="1:12" s="4" customFormat="1" ht="15" customHeight="1">
      <c r="B75" s="701">
        <f>B73+1</f>
        <v>16</v>
      </c>
      <c r="C75" s="702" t="s">
        <v>1672</v>
      </c>
      <c r="D75" s="703" t="s">
        <v>556</v>
      </c>
      <c r="E75" s="704" t="s">
        <v>146</v>
      </c>
      <c r="F75" s="705"/>
      <c r="G75" s="706" t="s">
        <v>120</v>
      </c>
      <c r="H75" s="714">
        <v>0.5</v>
      </c>
      <c r="I75" s="706" t="s">
        <v>122</v>
      </c>
      <c r="J75" s="707">
        <f t="shared" ref="J75:J76" si="3">ROUND(F75*H75,0)</f>
        <v>0</v>
      </c>
      <c r="K75" s="257" t="s">
        <v>607</v>
      </c>
    </row>
    <row r="76" spans="1:12" s="4" customFormat="1" ht="15" customHeight="1" thickBot="1">
      <c r="B76" s="1585"/>
      <c r="C76" s="1586"/>
      <c r="D76" s="703" t="s">
        <v>552</v>
      </c>
      <c r="E76" s="704" t="s">
        <v>145</v>
      </c>
      <c r="F76" s="705"/>
      <c r="G76" s="706" t="s">
        <v>120</v>
      </c>
      <c r="H76" s="715">
        <v>0.5</v>
      </c>
      <c r="I76" s="710" t="s">
        <v>122</v>
      </c>
      <c r="J76" s="711">
        <f t="shared" si="3"/>
        <v>0</v>
      </c>
      <c r="K76" s="257" t="s">
        <v>606</v>
      </c>
    </row>
    <row r="77" spans="1:12" s="4" customFormat="1" ht="15" customHeight="1">
      <c r="B77" s="106"/>
      <c r="C77" s="107"/>
      <c r="D77" s="106"/>
      <c r="E77" s="106"/>
      <c r="F77" s="93"/>
      <c r="G77" s="681"/>
      <c r="H77" s="1332" t="s">
        <v>2519</v>
      </c>
      <c r="I77" s="1333"/>
      <c r="J77" s="90"/>
      <c r="K77" s="3"/>
    </row>
    <row r="78" spans="1:12" s="4" customFormat="1" ht="15" customHeight="1" thickBot="1">
      <c r="B78" s="3"/>
      <c r="C78" s="3"/>
      <c r="D78" s="3"/>
      <c r="E78" s="3"/>
      <c r="F78" s="92"/>
      <c r="G78" s="3"/>
      <c r="H78" s="1361" t="s">
        <v>121</v>
      </c>
      <c r="I78" s="1362"/>
      <c r="J78" s="89">
        <f>SUM(J47:J76)</f>
        <v>0</v>
      </c>
      <c r="K78" s="3" t="s">
        <v>1534</v>
      </c>
      <c r="L78" s="4" t="s">
        <v>1535</v>
      </c>
    </row>
    <row r="79" spans="1:12" s="4" customFormat="1" ht="18.75" customHeight="1">
      <c r="F79" s="105"/>
      <c r="J79" s="105"/>
    </row>
    <row r="80" spans="1:12" ht="18.75" customHeight="1">
      <c r="A80" s="99" t="s">
        <v>1536</v>
      </c>
      <c r="B80" s="4" t="s">
        <v>388</v>
      </c>
    </row>
    <row r="81" spans="1:14" ht="11.25" customHeight="1">
      <c r="A81" s="104"/>
    </row>
    <row r="82" spans="1:14" ht="18.75" customHeight="1">
      <c r="A82" s="104"/>
      <c r="B82" s="1589" t="s">
        <v>143</v>
      </c>
      <c r="C82" s="1590"/>
      <c r="D82" s="1589" t="s">
        <v>142</v>
      </c>
      <c r="E82" s="1590"/>
      <c r="F82" s="692" t="s">
        <v>141</v>
      </c>
      <c r="G82" s="645"/>
      <c r="H82" s="645" t="s">
        <v>140</v>
      </c>
      <c r="I82" s="645"/>
      <c r="J82" s="692" t="s">
        <v>91</v>
      </c>
      <c r="K82" s="3"/>
    </row>
    <row r="83" spans="1:14" ht="15" customHeight="1">
      <c r="A83" s="104"/>
      <c r="B83" s="686"/>
      <c r="C83" s="682"/>
      <c r="D83" s="672"/>
      <c r="E83" s="673"/>
      <c r="F83" s="688"/>
      <c r="G83" s="676"/>
      <c r="H83" s="676"/>
      <c r="I83" s="676"/>
      <c r="J83" s="120" t="s">
        <v>1540</v>
      </c>
      <c r="K83" s="3"/>
    </row>
    <row r="84" spans="1:14" s="4" customFormat="1" ht="15" customHeight="1">
      <c r="B84" s="693">
        <v>1</v>
      </c>
      <c r="C84" s="694" t="s">
        <v>129</v>
      </c>
      <c r="D84" s="1338"/>
      <c r="E84" s="1339"/>
      <c r="F84" s="696"/>
      <c r="G84" s="649" t="s">
        <v>1535</v>
      </c>
      <c r="H84" s="714">
        <v>7.0000000000000001E-3</v>
      </c>
      <c r="I84" s="649" t="s">
        <v>1537</v>
      </c>
      <c r="J84" s="698">
        <f t="shared" ref="J84:J92" si="4">ROUND(F84*H84,0)</f>
        <v>0</v>
      </c>
      <c r="K84" s="3" t="s">
        <v>283</v>
      </c>
    </row>
    <row r="85" spans="1:14" s="4" customFormat="1" ht="15" customHeight="1">
      <c r="B85" s="693">
        <v>2</v>
      </c>
      <c r="C85" s="694" t="s">
        <v>128</v>
      </c>
      <c r="D85" s="1338"/>
      <c r="E85" s="1339"/>
      <c r="F85" s="696"/>
      <c r="G85" s="649" t="s">
        <v>1535</v>
      </c>
      <c r="H85" s="715">
        <v>2.8000000000000001E-2</v>
      </c>
      <c r="I85" s="645" t="s">
        <v>1537</v>
      </c>
      <c r="J85" s="699">
        <f t="shared" si="4"/>
        <v>0</v>
      </c>
      <c r="K85" s="3" t="s">
        <v>282</v>
      </c>
    </row>
    <row r="86" spans="1:14" s="4" customFormat="1" ht="15" customHeight="1">
      <c r="B86" s="693">
        <v>3</v>
      </c>
      <c r="C86" s="648" t="s">
        <v>127</v>
      </c>
      <c r="D86" s="1338"/>
      <c r="E86" s="1339"/>
      <c r="F86" s="696"/>
      <c r="G86" s="649" t="s">
        <v>1535</v>
      </c>
      <c r="H86" s="714">
        <v>3.7999999999999999E-2</v>
      </c>
      <c r="I86" s="649" t="s">
        <v>1537</v>
      </c>
      <c r="J86" s="698">
        <f t="shared" si="4"/>
        <v>0</v>
      </c>
      <c r="K86" s="3" t="s">
        <v>281</v>
      </c>
    </row>
    <row r="87" spans="1:14" s="4" customFormat="1" ht="15" customHeight="1">
      <c r="B87" s="693">
        <v>4</v>
      </c>
      <c r="C87" s="694" t="s">
        <v>126</v>
      </c>
      <c r="D87" s="695" t="s">
        <v>1541</v>
      </c>
      <c r="E87" s="648" t="s">
        <v>146</v>
      </c>
      <c r="F87" s="696"/>
      <c r="G87" s="649" t="s">
        <v>1535</v>
      </c>
      <c r="H87" s="714">
        <v>0.189</v>
      </c>
      <c r="I87" s="649" t="s">
        <v>1537</v>
      </c>
      <c r="J87" s="698">
        <f t="shared" si="4"/>
        <v>0</v>
      </c>
      <c r="K87" s="3" t="s">
        <v>280</v>
      </c>
    </row>
    <row r="88" spans="1:14" s="4" customFormat="1" ht="15" customHeight="1">
      <c r="B88" s="131"/>
      <c r="C88" s="673"/>
      <c r="D88" s="695" t="s">
        <v>1546</v>
      </c>
      <c r="E88" s="648" t="s">
        <v>145</v>
      </c>
      <c r="F88" s="696"/>
      <c r="G88" s="649" t="s">
        <v>1535</v>
      </c>
      <c r="H88" s="715">
        <v>0.05</v>
      </c>
      <c r="I88" s="645" t="s">
        <v>1537</v>
      </c>
      <c r="J88" s="699">
        <f t="shared" si="4"/>
        <v>0</v>
      </c>
      <c r="K88" s="3" t="s">
        <v>277</v>
      </c>
    </row>
    <row r="89" spans="1:14" s="4" customFormat="1" ht="15" customHeight="1">
      <c r="B89" s="693">
        <v>5</v>
      </c>
      <c r="C89" s="694" t="s">
        <v>125</v>
      </c>
      <c r="D89" s="695" t="s">
        <v>1541</v>
      </c>
      <c r="E89" s="648" t="s">
        <v>146</v>
      </c>
      <c r="F89" s="696"/>
      <c r="G89" s="649" t="s">
        <v>1535</v>
      </c>
      <c r="H89" s="714">
        <v>0.2</v>
      </c>
      <c r="I89" s="649" t="s">
        <v>1537</v>
      </c>
      <c r="J89" s="698">
        <f t="shared" si="4"/>
        <v>0</v>
      </c>
      <c r="K89" s="3" t="s">
        <v>276</v>
      </c>
    </row>
    <row r="90" spans="1:14" s="4" customFormat="1" ht="15" customHeight="1">
      <c r="B90" s="131"/>
      <c r="C90" s="673"/>
      <c r="D90" s="695" t="s">
        <v>1546</v>
      </c>
      <c r="E90" s="648" t="s">
        <v>145</v>
      </c>
      <c r="F90" s="696"/>
      <c r="G90" s="649" t="s">
        <v>1535</v>
      </c>
      <c r="H90" s="715">
        <v>7.4999999999999997E-2</v>
      </c>
      <c r="I90" s="645" t="s">
        <v>1537</v>
      </c>
      <c r="J90" s="699">
        <f t="shared" si="4"/>
        <v>0</v>
      </c>
      <c r="K90" s="3" t="s">
        <v>278</v>
      </c>
    </row>
    <row r="91" spans="1:14" s="4" customFormat="1" ht="15" customHeight="1">
      <c r="B91" s="693">
        <v>6</v>
      </c>
      <c r="C91" s="694" t="s">
        <v>124</v>
      </c>
      <c r="D91" s="695" t="s">
        <v>1541</v>
      </c>
      <c r="E91" s="648" t="s">
        <v>146</v>
      </c>
      <c r="F91" s="696"/>
      <c r="G91" s="649" t="s">
        <v>1535</v>
      </c>
      <c r="H91" s="714">
        <v>0.21099999999999999</v>
      </c>
      <c r="I91" s="649" t="s">
        <v>1537</v>
      </c>
      <c r="J91" s="698">
        <f t="shared" si="4"/>
        <v>0</v>
      </c>
      <c r="K91" s="3" t="s">
        <v>275</v>
      </c>
    </row>
    <row r="92" spans="1:14" s="4" customFormat="1" ht="15" customHeight="1">
      <c r="B92" s="131"/>
      <c r="C92" s="673"/>
      <c r="D92" s="695" t="s">
        <v>1546</v>
      </c>
      <c r="E92" s="648" t="s">
        <v>145</v>
      </c>
      <c r="F92" s="696"/>
      <c r="G92" s="649" t="s">
        <v>1535</v>
      </c>
      <c r="H92" s="715">
        <v>0.1</v>
      </c>
      <c r="I92" s="645" t="s">
        <v>1537</v>
      </c>
      <c r="J92" s="699">
        <f t="shared" si="4"/>
        <v>0</v>
      </c>
      <c r="K92" s="3" t="s">
        <v>274</v>
      </c>
    </row>
    <row r="93" spans="1:14" s="4" customFormat="1" ht="15" customHeight="1" thickBot="1">
      <c r="B93" s="1380" t="s">
        <v>149</v>
      </c>
      <c r="C93" s="1381"/>
      <c r="D93" s="1338"/>
      <c r="E93" s="1339"/>
      <c r="F93" s="141"/>
      <c r="G93" s="140"/>
      <c r="H93" s="164"/>
      <c r="I93" s="140"/>
      <c r="J93" s="699">
        <f>SUM(J84:J92)</f>
        <v>0</v>
      </c>
      <c r="K93" s="3" t="s">
        <v>1608</v>
      </c>
      <c r="N93" s="3"/>
    </row>
    <row r="94" spans="1:14" s="4" customFormat="1" ht="13.5">
      <c r="B94" s="1349"/>
      <c r="C94" s="1350"/>
      <c r="D94" s="1349"/>
      <c r="E94" s="1350"/>
      <c r="F94" s="742" t="s">
        <v>1325</v>
      </c>
      <c r="G94" s="645"/>
      <c r="H94" s="743" t="s">
        <v>2661</v>
      </c>
      <c r="I94" s="690"/>
      <c r="J94" s="90"/>
      <c r="K94" s="3"/>
      <c r="N94" s="3"/>
    </row>
    <row r="95" spans="1:14" s="4" customFormat="1" ht="15" customHeight="1">
      <c r="B95" s="1351"/>
      <c r="C95" s="1352"/>
      <c r="D95" s="1351"/>
      <c r="E95" s="1352"/>
      <c r="F95" s="138">
        <f>J93</f>
        <v>0</v>
      </c>
      <c r="G95" s="675" t="s">
        <v>120</v>
      </c>
      <c r="H95" s="261" t="e">
        <f>●財政力附表!S28</f>
        <v>#DIV/0!</v>
      </c>
      <c r="I95" s="686" t="s">
        <v>702</v>
      </c>
      <c r="J95" s="137">
        <f>IFERROR(ROUND(F95*H95,0),0)</f>
        <v>0</v>
      </c>
      <c r="K95" s="3" t="s">
        <v>622</v>
      </c>
      <c r="L95" s="4" t="s">
        <v>120</v>
      </c>
      <c r="N95" s="3"/>
    </row>
    <row r="96" spans="1:14" s="4" customFormat="1" ht="14.25" thickBot="1">
      <c r="B96" s="1353"/>
      <c r="C96" s="1354"/>
      <c r="D96" s="1353"/>
      <c r="E96" s="1354"/>
      <c r="F96" s="136"/>
      <c r="G96" s="135"/>
      <c r="H96" s="134" t="s">
        <v>150</v>
      </c>
      <c r="I96" s="133"/>
      <c r="J96" s="132"/>
      <c r="K96" s="3"/>
    </row>
    <row r="97" spans="1:12" s="4" customFormat="1" ht="15" customHeight="1">
      <c r="B97" s="3"/>
      <c r="C97" s="3"/>
      <c r="D97" s="3"/>
      <c r="E97" s="3"/>
      <c r="F97" s="92"/>
      <c r="G97" s="3"/>
      <c r="H97" s="681"/>
      <c r="I97" s="681"/>
      <c r="J97" s="93"/>
      <c r="K97" s="3"/>
    </row>
    <row r="98" spans="1:12" ht="18.75" customHeight="1">
      <c r="A98" s="99" t="s">
        <v>57</v>
      </c>
      <c r="B98" s="4" t="s">
        <v>387</v>
      </c>
    </row>
    <row r="99" spans="1:12" ht="11.25" customHeight="1">
      <c r="A99" s="104"/>
    </row>
    <row r="100" spans="1:12" ht="18.75" customHeight="1">
      <c r="A100" s="104"/>
      <c r="B100" s="1589" t="s">
        <v>143</v>
      </c>
      <c r="C100" s="1590"/>
      <c r="D100" s="1589" t="s">
        <v>142</v>
      </c>
      <c r="E100" s="1590"/>
      <c r="F100" s="692" t="s">
        <v>141</v>
      </c>
      <c r="G100" s="645"/>
      <c r="H100" s="645" t="s">
        <v>140</v>
      </c>
      <c r="I100" s="645"/>
      <c r="J100" s="692" t="s">
        <v>91</v>
      </c>
      <c r="K100" s="3"/>
    </row>
    <row r="101" spans="1:12" ht="15" customHeight="1">
      <c r="A101" s="104"/>
      <c r="B101" s="686"/>
      <c r="C101" s="682"/>
      <c r="D101" s="672"/>
      <c r="E101" s="673"/>
      <c r="F101" s="688"/>
      <c r="G101" s="676"/>
      <c r="H101" s="676"/>
      <c r="I101" s="676"/>
      <c r="J101" s="120" t="s">
        <v>705</v>
      </c>
      <c r="K101" s="3"/>
    </row>
    <row r="102" spans="1:12" s="4" customFormat="1" ht="15" customHeight="1">
      <c r="B102" s="693">
        <v>1</v>
      </c>
      <c r="C102" s="694" t="s">
        <v>128</v>
      </c>
      <c r="D102" s="1338"/>
      <c r="E102" s="1339"/>
      <c r="F102" s="696"/>
      <c r="G102" s="649" t="s">
        <v>120</v>
      </c>
      <c r="H102" s="715">
        <v>9.1999999999999998E-2</v>
      </c>
      <c r="I102" s="645" t="s">
        <v>702</v>
      </c>
      <c r="J102" s="699">
        <f t="shared" ref="J102:J109" si="5">ROUND(F102*H102,0)</f>
        <v>0</v>
      </c>
      <c r="K102" s="3" t="s">
        <v>283</v>
      </c>
    </row>
    <row r="103" spans="1:12" s="4" customFormat="1" ht="15" customHeight="1">
      <c r="B103" s="693">
        <v>2</v>
      </c>
      <c r="C103" s="648" t="s">
        <v>127</v>
      </c>
      <c r="D103" s="1338"/>
      <c r="E103" s="1339"/>
      <c r="F103" s="696"/>
      <c r="G103" s="649" t="s">
        <v>120</v>
      </c>
      <c r="H103" s="714">
        <v>0.128</v>
      </c>
      <c r="I103" s="649" t="s">
        <v>702</v>
      </c>
      <c r="J103" s="698">
        <f t="shared" si="5"/>
        <v>0</v>
      </c>
      <c r="K103" s="3" t="s">
        <v>282</v>
      </c>
    </row>
    <row r="104" spans="1:12" s="4" customFormat="1" ht="15" customHeight="1">
      <c r="B104" s="693">
        <v>3</v>
      </c>
      <c r="C104" s="694" t="s">
        <v>126</v>
      </c>
      <c r="D104" s="695" t="s">
        <v>556</v>
      </c>
      <c r="E104" s="648" t="s">
        <v>146</v>
      </c>
      <c r="F104" s="696"/>
      <c r="G104" s="649" t="s">
        <v>120</v>
      </c>
      <c r="H104" s="714">
        <v>0.63</v>
      </c>
      <c r="I104" s="649" t="s">
        <v>702</v>
      </c>
      <c r="J104" s="698">
        <f t="shared" si="5"/>
        <v>0</v>
      </c>
      <c r="K104" s="3" t="s">
        <v>281</v>
      </c>
    </row>
    <row r="105" spans="1:12" s="4" customFormat="1" ht="15" customHeight="1">
      <c r="B105" s="131"/>
      <c r="C105" s="673"/>
      <c r="D105" s="695" t="s">
        <v>708</v>
      </c>
      <c r="E105" s="648" t="s">
        <v>145</v>
      </c>
      <c r="F105" s="696"/>
      <c r="G105" s="649" t="s">
        <v>120</v>
      </c>
      <c r="H105" s="715">
        <v>0.16700000000000001</v>
      </c>
      <c r="I105" s="645" t="s">
        <v>702</v>
      </c>
      <c r="J105" s="699">
        <f t="shared" si="5"/>
        <v>0</v>
      </c>
      <c r="K105" s="3" t="s">
        <v>280</v>
      </c>
    </row>
    <row r="106" spans="1:12" s="4" customFormat="1" ht="15" customHeight="1">
      <c r="B106" s="693">
        <v>4</v>
      </c>
      <c r="C106" s="694" t="s">
        <v>125</v>
      </c>
      <c r="D106" s="695" t="s">
        <v>556</v>
      </c>
      <c r="E106" s="648" t="s">
        <v>146</v>
      </c>
      <c r="F106" s="696"/>
      <c r="G106" s="649" t="s">
        <v>120</v>
      </c>
      <c r="H106" s="714">
        <v>0.66700000000000004</v>
      </c>
      <c r="I106" s="649" t="s">
        <v>702</v>
      </c>
      <c r="J106" s="698">
        <f t="shared" si="5"/>
        <v>0</v>
      </c>
      <c r="K106" s="3" t="s">
        <v>277</v>
      </c>
    </row>
    <row r="107" spans="1:12" s="4" customFormat="1" ht="15" customHeight="1">
      <c r="B107" s="131"/>
      <c r="C107" s="673"/>
      <c r="D107" s="695" t="s">
        <v>708</v>
      </c>
      <c r="E107" s="648" t="s">
        <v>145</v>
      </c>
      <c r="F107" s="696"/>
      <c r="G107" s="649" t="s">
        <v>120</v>
      </c>
      <c r="H107" s="715">
        <v>0.25</v>
      </c>
      <c r="I107" s="645" t="s">
        <v>702</v>
      </c>
      <c r="J107" s="699">
        <f t="shared" si="5"/>
        <v>0</v>
      </c>
      <c r="K107" s="3" t="s">
        <v>276</v>
      </c>
    </row>
    <row r="108" spans="1:12" s="4" customFormat="1" ht="15" customHeight="1">
      <c r="B108" s="693">
        <v>5</v>
      </c>
      <c r="C108" s="694" t="s">
        <v>124</v>
      </c>
      <c r="D108" s="695" t="s">
        <v>556</v>
      </c>
      <c r="E108" s="648" t="s">
        <v>146</v>
      </c>
      <c r="F108" s="696"/>
      <c r="G108" s="649" t="s">
        <v>120</v>
      </c>
      <c r="H108" s="714">
        <v>0.70399999999999996</v>
      </c>
      <c r="I108" s="649" t="s">
        <v>702</v>
      </c>
      <c r="J108" s="698">
        <f t="shared" si="5"/>
        <v>0</v>
      </c>
      <c r="K108" s="3" t="s">
        <v>278</v>
      </c>
    </row>
    <row r="109" spans="1:12" s="4" customFormat="1" ht="15" customHeight="1" thickBot="1">
      <c r="B109" s="131"/>
      <c r="C109" s="673"/>
      <c r="D109" s="695" t="s">
        <v>708</v>
      </c>
      <c r="E109" s="648" t="s">
        <v>145</v>
      </c>
      <c r="F109" s="696"/>
      <c r="G109" s="649" t="s">
        <v>120</v>
      </c>
      <c r="H109" s="715">
        <v>0.33400000000000002</v>
      </c>
      <c r="I109" s="645" t="s">
        <v>702</v>
      </c>
      <c r="J109" s="699">
        <f t="shared" si="5"/>
        <v>0</v>
      </c>
      <c r="K109" s="3" t="s">
        <v>275</v>
      </c>
    </row>
    <row r="110" spans="1:12" s="4" customFormat="1" ht="15" customHeight="1">
      <c r="B110" s="106"/>
      <c r="C110" s="107"/>
      <c r="D110" s="106"/>
      <c r="E110" s="106"/>
      <c r="F110" s="93"/>
      <c r="G110" s="681"/>
      <c r="H110" s="1332" t="s">
        <v>1609</v>
      </c>
      <c r="I110" s="1333"/>
      <c r="J110" s="90"/>
      <c r="K110" s="3"/>
    </row>
    <row r="111" spans="1:12" s="4" customFormat="1" ht="15" customHeight="1" thickBot="1">
      <c r="B111" s="3"/>
      <c r="C111" s="3"/>
      <c r="D111" s="3"/>
      <c r="E111" s="3"/>
      <c r="F111" s="92"/>
      <c r="G111" s="3"/>
      <c r="H111" s="1361" t="s">
        <v>121</v>
      </c>
      <c r="I111" s="1362"/>
      <c r="J111" s="89">
        <f>SUM(J102:J109)</f>
        <v>0</v>
      </c>
      <c r="K111" s="3" t="s">
        <v>1542</v>
      </c>
      <c r="L111" s="4" t="s">
        <v>1535</v>
      </c>
    </row>
    <row r="112" spans="1:12" s="4" customFormat="1" ht="18.75" customHeight="1">
      <c r="F112" s="105"/>
      <c r="J112" s="105"/>
    </row>
    <row r="113" spans="1:24" ht="18.75" customHeight="1">
      <c r="A113" s="99" t="s">
        <v>1543</v>
      </c>
      <c r="B113" s="4" t="s">
        <v>385</v>
      </c>
      <c r="M113" s="99" t="s">
        <v>1543</v>
      </c>
      <c r="N113" s="4" t="s">
        <v>386</v>
      </c>
      <c r="R113" s="88"/>
      <c r="V113" s="88"/>
    </row>
    <row r="114" spans="1:24" ht="11.25" customHeight="1">
      <c r="A114" s="104"/>
      <c r="M114" s="104"/>
      <c r="R114" s="88"/>
      <c r="V114" s="88"/>
    </row>
    <row r="115" spans="1:24" ht="18.75" customHeight="1">
      <c r="A115" s="104"/>
      <c r="B115" s="1589" t="s">
        <v>143</v>
      </c>
      <c r="C115" s="1590"/>
      <c r="D115" s="1589" t="s">
        <v>142</v>
      </c>
      <c r="E115" s="1590"/>
      <c r="F115" s="692" t="s">
        <v>141</v>
      </c>
      <c r="G115" s="645"/>
      <c r="H115" s="645" t="s">
        <v>140</v>
      </c>
      <c r="I115" s="645"/>
      <c r="J115" s="692" t="s">
        <v>91</v>
      </c>
      <c r="K115" s="3"/>
      <c r="M115" s="104"/>
      <c r="N115" s="1589" t="s">
        <v>190</v>
      </c>
      <c r="O115" s="1590"/>
      <c r="P115" s="1589" t="s">
        <v>142</v>
      </c>
      <c r="Q115" s="1590"/>
      <c r="R115" s="692" t="s">
        <v>189</v>
      </c>
      <c r="S115" s="645"/>
      <c r="T115" s="645" t="s">
        <v>140</v>
      </c>
      <c r="U115" s="645"/>
      <c r="V115" s="692" t="s">
        <v>91</v>
      </c>
      <c r="W115" s="3"/>
    </row>
    <row r="116" spans="1:24" ht="15" customHeight="1" thickBot="1">
      <c r="A116" s="104"/>
      <c r="B116" s="686"/>
      <c r="C116" s="682"/>
      <c r="D116" s="672"/>
      <c r="E116" s="673"/>
      <c r="F116" s="688"/>
      <c r="G116" s="676"/>
      <c r="H116" s="676"/>
      <c r="I116" s="676"/>
      <c r="J116" s="120" t="s">
        <v>1540</v>
      </c>
      <c r="K116" s="3"/>
      <c r="M116" s="104"/>
      <c r="N116" s="686"/>
      <c r="O116" s="682"/>
      <c r="P116" s="672"/>
      <c r="Q116" s="673"/>
      <c r="R116" s="688"/>
      <c r="S116" s="676"/>
      <c r="T116" s="676"/>
      <c r="U116" s="676"/>
      <c r="V116" s="120" t="s">
        <v>1540</v>
      </c>
      <c r="W116" s="3"/>
    </row>
    <row r="117" spans="1:24" s="4" customFormat="1" ht="15" customHeight="1" thickBot="1">
      <c r="B117" s="693">
        <v>1</v>
      </c>
      <c r="C117" s="694" t="s">
        <v>128</v>
      </c>
      <c r="D117" s="1338"/>
      <c r="E117" s="1339"/>
      <c r="F117" s="696"/>
      <c r="G117" s="649" t="s">
        <v>1535</v>
      </c>
      <c r="H117" s="715">
        <v>2.8000000000000001E-2</v>
      </c>
      <c r="I117" s="710" t="s">
        <v>1537</v>
      </c>
      <c r="J117" s="699">
        <f t="shared" ref="J117:J144" si="6">ROUND(F117*H117,0)</f>
        <v>0</v>
      </c>
      <c r="K117" s="3" t="s">
        <v>1544</v>
      </c>
      <c r="N117" s="3"/>
      <c r="O117" s="3"/>
      <c r="P117" s="3"/>
      <c r="Q117" s="3"/>
      <c r="R117" s="92"/>
      <c r="S117" s="3"/>
      <c r="T117" s="1444" t="s">
        <v>121</v>
      </c>
      <c r="U117" s="1445"/>
      <c r="V117" s="100" t="e">
        <f>SUM(#REF!)</f>
        <v>#REF!</v>
      </c>
      <c r="W117" s="3" t="s">
        <v>620</v>
      </c>
      <c r="X117" s="4" t="s">
        <v>120</v>
      </c>
    </row>
    <row r="118" spans="1:24" s="4" customFormat="1" ht="15" customHeight="1">
      <c r="B118" s="693">
        <v>2</v>
      </c>
      <c r="C118" s="648" t="s">
        <v>127</v>
      </c>
      <c r="D118" s="1338"/>
      <c r="E118" s="1339"/>
      <c r="F118" s="696"/>
      <c r="G118" s="649" t="s">
        <v>120</v>
      </c>
      <c r="H118" s="714">
        <v>3.7999999999999999E-2</v>
      </c>
      <c r="I118" s="706" t="s">
        <v>702</v>
      </c>
      <c r="J118" s="698">
        <f t="shared" si="6"/>
        <v>0</v>
      </c>
      <c r="K118" s="3" t="s">
        <v>564</v>
      </c>
    </row>
    <row r="119" spans="1:24" ht="15" customHeight="1">
      <c r="A119" s="4"/>
      <c r="B119" s="693">
        <v>3</v>
      </c>
      <c r="C119" s="694" t="s">
        <v>126</v>
      </c>
      <c r="D119" s="695" t="s">
        <v>556</v>
      </c>
      <c r="E119" s="648" t="s">
        <v>146</v>
      </c>
      <c r="F119" s="696"/>
      <c r="G119" s="649" t="s">
        <v>120</v>
      </c>
      <c r="H119" s="714">
        <v>0.189</v>
      </c>
      <c r="I119" s="706" t="s">
        <v>702</v>
      </c>
      <c r="J119" s="698">
        <f t="shared" si="6"/>
        <v>0</v>
      </c>
      <c r="K119" s="3" t="s">
        <v>133</v>
      </c>
      <c r="L119" s="4"/>
    </row>
    <row r="120" spans="1:24" ht="15" customHeight="1">
      <c r="A120" s="4"/>
      <c r="B120" s="131"/>
      <c r="C120" s="673"/>
      <c r="D120" s="695" t="s">
        <v>708</v>
      </c>
      <c r="E120" s="648" t="s">
        <v>145</v>
      </c>
      <c r="F120" s="696"/>
      <c r="G120" s="649" t="s">
        <v>120</v>
      </c>
      <c r="H120" s="715">
        <v>0.05</v>
      </c>
      <c r="I120" s="710" t="s">
        <v>702</v>
      </c>
      <c r="J120" s="699">
        <f t="shared" si="6"/>
        <v>0</v>
      </c>
      <c r="K120" s="3" t="s">
        <v>711</v>
      </c>
      <c r="L120" s="4"/>
    </row>
    <row r="121" spans="1:24" ht="15" customHeight="1">
      <c r="A121" s="4"/>
      <c r="B121" s="693">
        <v>4</v>
      </c>
      <c r="C121" s="694" t="s">
        <v>125</v>
      </c>
      <c r="D121" s="695" t="s">
        <v>556</v>
      </c>
      <c r="E121" s="648" t="s">
        <v>146</v>
      </c>
      <c r="F121" s="696"/>
      <c r="G121" s="649" t="s">
        <v>120</v>
      </c>
      <c r="H121" s="714">
        <v>0.2</v>
      </c>
      <c r="I121" s="706" t="s">
        <v>702</v>
      </c>
      <c r="J121" s="698">
        <f t="shared" si="6"/>
        <v>0</v>
      </c>
      <c r="K121" s="3" t="s">
        <v>587</v>
      </c>
      <c r="L121" s="4"/>
    </row>
    <row r="122" spans="1:24" ht="15" customHeight="1">
      <c r="A122" s="4"/>
      <c r="B122" s="131"/>
      <c r="C122" s="673"/>
      <c r="D122" s="695" t="s">
        <v>708</v>
      </c>
      <c r="E122" s="648" t="s">
        <v>145</v>
      </c>
      <c r="F122" s="696"/>
      <c r="G122" s="649" t="s">
        <v>120</v>
      </c>
      <c r="H122" s="715">
        <v>7.4999999999999997E-2</v>
      </c>
      <c r="I122" s="710" t="s">
        <v>702</v>
      </c>
      <c r="J122" s="699">
        <f t="shared" si="6"/>
        <v>0</v>
      </c>
      <c r="K122" s="3" t="s">
        <v>713</v>
      </c>
      <c r="L122" s="4"/>
    </row>
    <row r="123" spans="1:24" s="4" customFormat="1" ht="15" customHeight="1">
      <c r="B123" s="693">
        <v>5</v>
      </c>
      <c r="C123" s="694" t="s">
        <v>124</v>
      </c>
      <c r="D123" s="695" t="s">
        <v>556</v>
      </c>
      <c r="E123" s="648" t="s">
        <v>146</v>
      </c>
      <c r="F123" s="696"/>
      <c r="G123" s="649" t="s">
        <v>120</v>
      </c>
      <c r="H123" s="714">
        <v>0.21099999999999999</v>
      </c>
      <c r="I123" s="706" t="s">
        <v>702</v>
      </c>
      <c r="J123" s="698">
        <f t="shared" si="6"/>
        <v>0</v>
      </c>
      <c r="K123" s="3" t="s">
        <v>585</v>
      </c>
    </row>
    <row r="124" spans="1:24" s="4" customFormat="1" ht="15" customHeight="1">
      <c r="B124" s="131"/>
      <c r="C124" s="673"/>
      <c r="D124" s="695" t="s">
        <v>708</v>
      </c>
      <c r="E124" s="648" t="s">
        <v>145</v>
      </c>
      <c r="F124" s="696"/>
      <c r="G124" s="649" t="s">
        <v>120</v>
      </c>
      <c r="H124" s="715">
        <v>0.1</v>
      </c>
      <c r="I124" s="710" t="s">
        <v>702</v>
      </c>
      <c r="J124" s="699">
        <f t="shared" si="6"/>
        <v>0</v>
      </c>
      <c r="K124" s="3" t="s">
        <v>557</v>
      </c>
    </row>
    <row r="125" spans="1:24" s="4" customFormat="1" ht="15" customHeight="1">
      <c r="B125" s="693">
        <v>6</v>
      </c>
      <c r="C125" s="694" t="s">
        <v>123</v>
      </c>
      <c r="D125" s="695" t="s">
        <v>556</v>
      </c>
      <c r="E125" s="648" t="s">
        <v>146</v>
      </c>
      <c r="F125" s="696"/>
      <c r="G125" s="649" t="s">
        <v>120</v>
      </c>
      <c r="H125" s="714">
        <v>0.21299999999999999</v>
      </c>
      <c r="I125" s="706" t="s">
        <v>702</v>
      </c>
      <c r="J125" s="698">
        <f>ROUND(F125*H125,0)</f>
        <v>0</v>
      </c>
      <c r="K125" s="3" t="s">
        <v>583</v>
      </c>
    </row>
    <row r="126" spans="1:24" s="4" customFormat="1" ht="15" customHeight="1">
      <c r="B126" s="131"/>
      <c r="C126" s="673"/>
      <c r="D126" s="695" t="s">
        <v>708</v>
      </c>
      <c r="E126" s="648" t="s">
        <v>145</v>
      </c>
      <c r="F126" s="696"/>
      <c r="G126" s="649" t="s">
        <v>120</v>
      </c>
      <c r="H126" s="715">
        <v>0.17699999999999999</v>
      </c>
      <c r="I126" s="710" t="s">
        <v>702</v>
      </c>
      <c r="J126" s="699">
        <f>ROUND(F126*H126,0)</f>
        <v>0</v>
      </c>
      <c r="K126" s="3" t="s">
        <v>273</v>
      </c>
    </row>
    <row r="127" spans="1:24" s="4" customFormat="1" ht="15" customHeight="1">
      <c r="B127" s="693">
        <v>7</v>
      </c>
      <c r="C127" s="694" t="s">
        <v>498</v>
      </c>
      <c r="D127" s="695" t="s">
        <v>556</v>
      </c>
      <c r="E127" s="648" t="s">
        <v>146</v>
      </c>
      <c r="F127" s="696"/>
      <c r="G127" s="649" t="s">
        <v>120</v>
      </c>
      <c r="H127" s="714">
        <v>0.22600000000000001</v>
      </c>
      <c r="I127" s="706" t="s">
        <v>702</v>
      </c>
      <c r="J127" s="698">
        <f t="shared" si="6"/>
        <v>0</v>
      </c>
      <c r="K127" s="3" t="s">
        <v>582</v>
      </c>
    </row>
    <row r="128" spans="1:24" s="4" customFormat="1" ht="15" customHeight="1">
      <c r="B128" s="131"/>
      <c r="C128" s="673"/>
      <c r="D128" s="695" t="s">
        <v>708</v>
      </c>
      <c r="E128" s="648" t="s">
        <v>145</v>
      </c>
      <c r="F128" s="696"/>
      <c r="G128" s="649" t="s">
        <v>120</v>
      </c>
      <c r="H128" s="715">
        <v>0.2</v>
      </c>
      <c r="I128" s="710" t="s">
        <v>702</v>
      </c>
      <c r="J128" s="699">
        <f t="shared" si="6"/>
        <v>0</v>
      </c>
      <c r="K128" s="3" t="s">
        <v>271</v>
      </c>
    </row>
    <row r="129" spans="2:11" s="4" customFormat="1" ht="15" customHeight="1">
      <c r="B129" s="693">
        <v>8</v>
      </c>
      <c r="C129" s="694" t="s">
        <v>535</v>
      </c>
      <c r="D129" s="695" t="s">
        <v>556</v>
      </c>
      <c r="E129" s="648" t="s">
        <v>146</v>
      </c>
      <c r="F129" s="696"/>
      <c r="G129" s="649" t="s">
        <v>120</v>
      </c>
      <c r="H129" s="714">
        <v>0.23899999999999999</v>
      </c>
      <c r="I129" s="706" t="s">
        <v>702</v>
      </c>
      <c r="J129" s="698">
        <f t="shared" si="6"/>
        <v>0</v>
      </c>
      <c r="K129" s="3" t="s">
        <v>720</v>
      </c>
    </row>
    <row r="130" spans="2:11" s="4" customFormat="1" ht="15" customHeight="1">
      <c r="B130" s="131"/>
      <c r="C130" s="673"/>
      <c r="D130" s="695" t="s">
        <v>708</v>
      </c>
      <c r="E130" s="648" t="s">
        <v>145</v>
      </c>
      <c r="F130" s="696"/>
      <c r="G130" s="649" t="s">
        <v>120</v>
      </c>
      <c r="H130" s="715">
        <v>0.218</v>
      </c>
      <c r="I130" s="710" t="s">
        <v>702</v>
      </c>
      <c r="J130" s="699">
        <f t="shared" si="6"/>
        <v>0</v>
      </c>
      <c r="K130" s="3" t="s">
        <v>600</v>
      </c>
    </row>
    <row r="131" spans="2:11" s="4" customFormat="1" ht="15" customHeight="1">
      <c r="B131" s="693">
        <v>9</v>
      </c>
      <c r="C131" s="694" t="s">
        <v>653</v>
      </c>
      <c r="D131" s="695" t="s">
        <v>556</v>
      </c>
      <c r="E131" s="648" t="s">
        <v>146</v>
      </c>
      <c r="F131" s="696"/>
      <c r="G131" s="649" t="s">
        <v>120</v>
      </c>
      <c r="H131" s="714">
        <v>0.253</v>
      </c>
      <c r="I131" s="706" t="s">
        <v>702</v>
      </c>
      <c r="J131" s="698">
        <f t="shared" si="6"/>
        <v>0</v>
      </c>
      <c r="K131" s="3" t="s">
        <v>722</v>
      </c>
    </row>
    <row r="132" spans="2:11" s="4" customFormat="1" ht="15" customHeight="1">
      <c r="B132" s="131"/>
      <c r="C132" s="687"/>
      <c r="D132" s="695" t="s">
        <v>708</v>
      </c>
      <c r="E132" s="648" t="s">
        <v>145</v>
      </c>
      <c r="F132" s="696"/>
      <c r="G132" s="649" t="s">
        <v>120</v>
      </c>
      <c r="H132" s="715">
        <v>0.23599999999999999</v>
      </c>
      <c r="I132" s="710" t="s">
        <v>702</v>
      </c>
      <c r="J132" s="699">
        <f t="shared" si="6"/>
        <v>0</v>
      </c>
      <c r="K132" s="3" t="s">
        <v>723</v>
      </c>
    </row>
    <row r="133" spans="2:11" s="4" customFormat="1" ht="15" customHeight="1">
      <c r="B133" s="693">
        <v>10</v>
      </c>
      <c r="C133" s="694" t="s">
        <v>784</v>
      </c>
      <c r="D133" s="695" t="s">
        <v>556</v>
      </c>
      <c r="E133" s="648" t="s">
        <v>146</v>
      </c>
      <c r="F133" s="696"/>
      <c r="G133" s="649" t="s">
        <v>120</v>
      </c>
      <c r="H133" s="714">
        <v>0.26600000000000001</v>
      </c>
      <c r="I133" s="706" t="s">
        <v>702</v>
      </c>
      <c r="J133" s="698">
        <f t="shared" si="6"/>
        <v>0</v>
      </c>
      <c r="K133" s="3" t="s">
        <v>597</v>
      </c>
    </row>
    <row r="134" spans="2:11" s="4" customFormat="1" ht="15" customHeight="1">
      <c r="B134" s="220"/>
      <c r="C134" s="687"/>
      <c r="D134" s="695" t="s">
        <v>708</v>
      </c>
      <c r="E134" s="648" t="s">
        <v>145</v>
      </c>
      <c r="F134" s="696"/>
      <c r="G134" s="649" t="s">
        <v>120</v>
      </c>
      <c r="H134" s="715">
        <v>0.253</v>
      </c>
      <c r="I134" s="710" t="s">
        <v>702</v>
      </c>
      <c r="J134" s="699">
        <f t="shared" si="6"/>
        <v>0</v>
      </c>
      <c r="K134" s="3" t="s">
        <v>1188</v>
      </c>
    </row>
    <row r="135" spans="2:11" s="4" customFormat="1" ht="15" customHeight="1">
      <c r="B135" s="693">
        <v>11</v>
      </c>
      <c r="C135" s="694" t="s">
        <v>833</v>
      </c>
      <c r="D135" s="695" t="s">
        <v>556</v>
      </c>
      <c r="E135" s="648" t="s">
        <v>146</v>
      </c>
      <c r="F135" s="696"/>
      <c r="G135" s="649" t="s">
        <v>120</v>
      </c>
      <c r="H135" s="714">
        <v>0.255</v>
      </c>
      <c r="I135" s="706" t="s">
        <v>702</v>
      </c>
      <c r="J135" s="698">
        <f>ROUND(F135*H135,0)</f>
        <v>0</v>
      </c>
      <c r="K135" s="3" t="s">
        <v>595</v>
      </c>
    </row>
    <row r="136" spans="2:11" s="4" customFormat="1" ht="15" customHeight="1">
      <c r="B136" s="220"/>
      <c r="C136" s="687"/>
      <c r="D136" s="695" t="s">
        <v>708</v>
      </c>
      <c r="E136" s="648" t="s">
        <v>145</v>
      </c>
      <c r="F136" s="696"/>
      <c r="G136" s="649" t="s">
        <v>120</v>
      </c>
      <c r="H136" s="715">
        <v>0.27100000000000002</v>
      </c>
      <c r="I136" s="710" t="s">
        <v>702</v>
      </c>
      <c r="J136" s="699">
        <f>ROUND(F136*H136,0)</f>
        <v>0</v>
      </c>
      <c r="K136" s="3" t="s">
        <v>1043</v>
      </c>
    </row>
    <row r="137" spans="2:11" s="4" customFormat="1" ht="15" customHeight="1">
      <c r="B137" s="693">
        <v>12</v>
      </c>
      <c r="C137" s="694" t="s">
        <v>961</v>
      </c>
      <c r="D137" s="695" t="s">
        <v>556</v>
      </c>
      <c r="E137" s="648" t="s">
        <v>146</v>
      </c>
      <c r="F137" s="696"/>
      <c r="G137" s="649" t="s">
        <v>120</v>
      </c>
      <c r="H137" s="714">
        <v>0.28999999999999998</v>
      </c>
      <c r="I137" s="706" t="s">
        <v>702</v>
      </c>
      <c r="J137" s="698">
        <f t="shared" si="6"/>
        <v>0</v>
      </c>
      <c r="K137" s="3" t="s">
        <v>593</v>
      </c>
    </row>
    <row r="138" spans="2:11" s="4" customFormat="1" ht="15" customHeight="1">
      <c r="B138" s="220"/>
      <c r="C138" s="687"/>
      <c r="D138" s="695" t="s">
        <v>708</v>
      </c>
      <c r="E138" s="648" t="s">
        <v>145</v>
      </c>
      <c r="F138" s="696"/>
      <c r="G138" s="649" t="s">
        <v>120</v>
      </c>
      <c r="H138" s="715">
        <v>0.28599999999999998</v>
      </c>
      <c r="I138" s="710" t="s">
        <v>702</v>
      </c>
      <c r="J138" s="699">
        <f t="shared" si="6"/>
        <v>0</v>
      </c>
      <c r="K138" s="3" t="s">
        <v>1225</v>
      </c>
    </row>
    <row r="139" spans="2:11" s="4" customFormat="1" ht="15" customHeight="1">
      <c r="B139" s="693">
        <v>13</v>
      </c>
      <c r="C139" s="694" t="s">
        <v>1051</v>
      </c>
      <c r="D139" s="695" t="s">
        <v>556</v>
      </c>
      <c r="E139" s="648" t="s">
        <v>146</v>
      </c>
      <c r="F139" s="696"/>
      <c r="G139" s="649" t="s">
        <v>120</v>
      </c>
      <c r="H139" s="714">
        <v>0.3</v>
      </c>
      <c r="I139" s="706" t="s">
        <v>702</v>
      </c>
      <c r="J139" s="698">
        <f t="shared" si="6"/>
        <v>0</v>
      </c>
      <c r="K139" s="3" t="s">
        <v>730</v>
      </c>
    </row>
    <row r="140" spans="2:11" s="4" customFormat="1" ht="15" customHeight="1">
      <c r="B140" s="220"/>
      <c r="C140" s="687"/>
      <c r="D140" s="695" t="s">
        <v>708</v>
      </c>
      <c r="E140" s="648" t="s">
        <v>145</v>
      </c>
      <c r="F140" s="696"/>
      <c r="G140" s="649" t="s">
        <v>120</v>
      </c>
      <c r="H140" s="715">
        <v>0.3</v>
      </c>
      <c r="I140" s="710" t="s">
        <v>702</v>
      </c>
      <c r="J140" s="699">
        <f t="shared" si="6"/>
        <v>0</v>
      </c>
      <c r="K140" s="3" t="s">
        <v>832</v>
      </c>
    </row>
    <row r="141" spans="2:11" s="4" customFormat="1" ht="15" customHeight="1">
      <c r="B141" s="693">
        <v>14</v>
      </c>
      <c r="C141" s="694" t="s">
        <v>1100</v>
      </c>
      <c r="D141" s="695" t="s">
        <v>556</v>
      </c>
      <c r="E141" s="648" t="s">
        <v>146</v>
      </c>
      <c r="F141" s="696"/>
      <c r="G141" s="649" t="s">
        <v>120</v>
      </c>
      <c r="H141" s="714">
        <v>0.3</v>
      </c>
      <c r="I141" s="706" t="s">
        <v>702</v>
      </c>
      <c r="J141" s="698">
        <f t="shared" si="6"/>
        <v>0</v>
      </c>
      <c r="K141" s="3" t="s">
        <v>611</v>
      </c>
    </row>
    <row r="142" spans="2:11" s="4" customFormat="1" ht="15" customHeight="1">
      <c r="B142" s="220"/>
      <c r="C142" s="687"/>
      <c r="D142" s="695" t="s">
        <v>708</v>
      </c>
      <c r="E142" s="648" t="s">
        <v>145</v>
      </c>
      <c r="F142" s="696"/>
      <c r="G142" s="649" t="s">
        <v>120</v>
      </c>
      <c r="H142" s="715">
        <v>0.3</v>
      </c>
      <c r="I142" s="710" t="s">
        <v>702</v>
      </c>
      <c r="J142" s="699">
        <f t="shared" si="6"/>
        <v>0</v>
      </c>
      <c r="K142" s="3" t="s">
        <v>1367</v>
      </c>
    </row>
    <row r="143" spans="2:11" s="4" customFormat="1" ht="15" customHeight="1">
      <c r="B143" s="701">
        <f>B141+1</f>
        <v>15</v>
      </c>
      <c r="C143" s="702" t="s">
        <v>1330</v>
      </c>
      <c r="D143" s="703" t="s">
        <v>556</v>
      </c>
      <c r="E143" s="704" t="s">
        <v>146</v>
      </c>
      <c r="F143" s="705"/>
      <c r="G143" s="706" t="s">
        <v>120</v>
      </c>
      <c r="H143" s="714">
        <v>0.3</v>
      </c>
      <c r="I143" s="706" t="s">
        <v>702</v>
      </c>
      <c r="J143" s="707">
        <f t="shared" si="6"/>
        <v>0</v>
      </c>
      <c r="K143" s="257" t="s">
        <v>1044</v>
      </c>
    </row>
    <row r="144" spans="2:11" s="4" customFormat="1" ht="15" customHeight="1">
      <c r="B144" s="744"/>
      <c r="C144" s="745"/>
      <c r="D144" s="703" t="s">
        <v>708</v>
      </c>
      <c r="E144" s="704" t="s">
        <v>145</v>
      </c>
      <c r="F144" s="705"/>
      <c r="G144" s="706" t="s">
        <v>120</v>
      </c>
      <c r="H144" s="715">
        <v>0.3</v>
      </c>
      <c r="I144" s="710" t="s">
        <v>702</v>
      </c>
      <c r="J144" s="711">
        <f t="shared" si="6"/>
        <v>0</v>
      </c>
      <c r="K144" s="257" t="s">
        <v>608</v>
      </c>
    </row>
    <row r="145" spans="1:12" s="4" customFormat="1" ht="15" customHeight="1">
      <c r="B145" s="701">
        <f>B143+1</f>
        <v>16</v>
      </c>
      <c r="C145" s="702" t="s">
        <v>1672</v>
      </c>
      <c r="D145" s="703" t="s">
        <v>556</v>
      </c>
      <c r="E145" s="704" t="s">
        <v>146</v>
      </c>
      <c r="F145" s="705"/>
      <c r="G145" s="706" t="s">
        <v>120</v>
      </c>
      <c r="H145" s="714">
        <v>0.3</v>
      </c>
      <c r="I145" s="706" t="s">
        <v>122</v>
      </c>
      <c r="J145" s="707">
        <f t="shared" ref="J145:J146" si="7">ROUND(F145*H145,0)</f>
        <v>0</v>
      </c>
      <c r="K145" s="257" t="s">
        <v>607</v>
      </c>
    </row>
    <row r="146" spans="1:12" s="4" customFormat="1" ht="15" customHeight="1" thickBot="1">
      <c r="B146" s="744"/>
      <c r="C146" s="745"/>
      <c r="D146" s="703" t="s">
        <v>552</v>
      </c>
      <c r="E146" s="704" t="s">
        <v>145</v>
      </c>
      <c r="F146" s="705"/>
      <c r="G146" s="706" t="s">
        <v>120</v>
      </c>
      <c r="H146" s="715">
        <v>0.3</v>
      </c>
      <c r="I146" s="710" t="s">
        <v>122</v>
      </c>
      <c r="J146" s="711">
        <f t="shared" si="7"/>
        <v>0</v>
      </c>
      <c r="K146" s="257" t="s">
        <v>606</v>
      </c>
    </row>
    <row r="147" spans="1:12" s="4" customFormat="1" ht="15" customHeight="1">
      <c r="B147" s="106"/>
      <c r="C147" s="107"/>
      <c r="D147" s="106"/>
      <c r="E147" s="106"/>
      <c r="F147" s="93"/>
      <c r="G147" s="681"/>
      <c r="H147" s="1332" t="s">
        <v>2519</v>
      </c>
      <c r="I147" s="1333"/>
      <c r="J147" s="90"/>
      <c r="K147" s="3"/>
    </row>
    <row r="148" spans="1:12" s="4" customFormat="1" ht="15" customHeight="1" thickBot="1">
      <c r="B148" s="3"/>
      <c r="C148" s="3"/>
      <c r="D148" s="3"/>
      <c r="E148" s="3"/>
      <c r="F148" s="92"/>
      <c r="G148" s="3"/>
      <c r="H148" s="1361" t="s">
        <v>121</v>
      </c>
      <c r="I148" s="1362"/>
      <c r="J148" s="89">
        <f>SUM(J117:J146)</f>
        <v>0</v>
      </c>
      <c r="K148" s="3" t="s">
        <v>1550</v>
      </c>
      <c r="L148" s="4" t="s">
        <v>1535</v>
      </c>
    </row>
    <row r="149" spans="1:12" s="4" customFormat="1" ht="15" customHeight="1">
      <c r="F149" s="105"/>
      <c r="J149" s="105"/>
    </row>
    <row r="150" spans="1:12" s="4" customFormat="1" ht="15" customHeight="1">
      <c r="A150" s="99" t="s">
        <v>1551</v>
      </c>
      <c r="B150" s="4" t="s">
        <v>384</v>
      </c>
      <c r="C150" s="2"/>
      <c r="D150" s="2"/>
      <c r="E150" s="2"/>
      <c r="F150" s="88"/>
      <c r="G150" s="2"/>
      <c r="H150" s="2"/>
      <c r="I150" s="2"/>
      <c r="J150" s="88"/>
      <c r="K150" s="2"/>
      <c r="L150" s="2"/>
    </row>
    <row r="151" spans="1:12" s="4" customFormat="1" ht="15" customHeight="1">
      <c r="A151" s="104"/>
      <c r="B151" s="2"/>
      <c r="C151" s="2"/>
      <c r="D151" s="2"/>
      <c r="E151" s="2"/>
      <c r="F151" s="88"/>
      <c r="G151" s="2"/>
      <c r="H151" s="2"/>
      <c r="I151" s="2"/>
      <c r="J151" s="88"/>
      <c r="K151" s="2"/>
      <c r="L151" s="2"/>
    </row>
    <row r="152" spans="1:12" s="4" customFormat="1" ht="15" customHeight="1">
      <c r="A152" s="104"/>
      <c r="B152" s="1589" t="s">
        <v>190</v>
      </c>
      <c r="C152" s="1590"/>
      <c r="D152" s="1589" t="s">
        <v>142</v>
      </c>
      <c r="E152" s="1590"/>
      <c r="F152" s="692" t="s">
        <v>189</v>
      </c>
      <c r="G152" s="645"/>
      <c r="H152" s="645" t="s">
        <v>140</v>
      </c>
      <c r="I152" s="645"/>
      <c r="J152" s="692" t="s">
        <v>91</v>
      </c>
      <c r="K152" s="3"/>
      <c r="L152" s="2"/>
    </row>
    <row r="153" spans="1:12" s="4" customFormat="1" ht="15" customHeight="1">
      <c r="A153" s="104"/>
      <c r="B153" s="686"/>
      <c r="C153" s="682"/>
      <c r="D153" s="672"/>
      <c r="E153" s="673"/>
      <c r="F153" s="688"/>
      <c r="G153" s="676"/>
      <c r="H153" s="676"/>
      <c r="I153" s="676"/>
      <c r="J153" s="120" t="s">
        <v>1540</v>
      </c>
      <c r="K153" s="3"/>
      <c r="L153" s="2"/>
    </row>
    <row r="154" spans="1:12" s="4" customFormat="1" ht="15" customHeight="1">
      <c r="B154" s="693">
        <v>1</v>
      </c>
      <c r="C154" s="694" t="s">
        <v>128</v>
      </c>
      <c r="D154" s="1338"/>
      <c r="E154" s="1339"/>
      <c r="F154" s="696"/>
      <c r="G154" s="649" t="s">
        <v>1535</v>
      </c>
      <c r="H154" s="715">
        <v>2.8000000000000001E-2</v>
      </c>
      <c r="I154" s="645" t="s">
        <v>1537</v>
      </c>
      <c r="J154" s="699">
        <f>ROUND(F154*H154,0)</f>
        <v>0</v>
      </c>
      <c r="K154" s="3" t="s">
        <v>1544</v>
      </c>
    </row>
    <row r="155" spans="1:12" s="4" customFormat="1" ht="18.75" customHeight="1" thickBot="1">
      <c r="B155" s="647">
        <v>2</v>
      </c>
      <c r="C155" s="648" t="s">
        <v>127</v>
      </c>
      <c r="D155" s="1338"/>
      <c r="E155" s="1339"/>
      <c r="F155" s="696"/>
      <c r="G155" s="649" t="s">
        <v>1535</v>
      </c>
      <c r="H155" s="714">
        <v>3.7999999999999999E-2</v>
      </c>
      <c r="I155" s="649" t="s">
        <v>1537</v>
      </c>
      <c r="J155" s="698">
        <f>ROUND(F155*H155,0)</f>
        <v>0</v>
      </c>
      <c r="K155" s="3" t="s">
        <v>1545</v>
      </c>
    </row>
    <row r="156" spans="1:12" ht="18.75" customHeight="1">
      <c r="A156" s="4"/>
      <c r="B156" s="106"/>
      <c r="C156" s="107"/>
      <c r="D156" s="106"/>
      <c r="E156" s="106"/>
      <c r="F156" s="93"/>
      <c r="G156" s="681"/>
      <c r="H156" s="1332" t="s">
        <v>1610</v>
      </c>
      <c r="I156" s="1333"/>
      <c r="J156" s="90"/>
      <c r="K156" s="3"/>
      <c r="L156" s="4"/>
    </row>
    <row r="157" spans="1:12" ht="11.25" customHeight="1" thickBot="1">
      <c r="A157" s="4"/>
      <c r="B157" s="3"/>
      <c r="C157" s="3"/>
      <c r="D157" s="3"/>
      <c r="E157" s="3"/>
      <c r="F157" s="92"/>
      <c r="G157" s="3"/>
      <c r="H157" s="1361" t="s">
        <v>121</v>
      </c>
      <c r="I157" s="1362"/>
      <c r="J157" s="89">
        <f>SUM(J154:J155)</f>
        <v>0</v>
      </c>
      <c r="K157" s="3" t="s">
        <v>1553</v>
      </c>
      <c r="L157" s="4" t="s">
        <v>1535</v>
      </c>
    </row>
    <row r="158" spans="1:12" ht="18.75" customHeight="1">
      <c r="A158" s="4"/>
      <c r="B158" s="4"/>
      <c r="C158" s="4"/>
      <c r="D158" s="4"/>
      <c r="E158" s="4"/>
      <c r="F158" s="105"/>
      <c r="G158" s="4"/>
      <c r="H158" s="4"/>
      <c r="I158" s="4"/>
      <c r="J158" s="105"/>
      <c r="K158" s="4"/>
      <c r="L158" s="4"/>
    </row>
    <row r="159" spans="1:12" ht="15" customHeight="1">
      <c r="A159" s="99" t="s">
        <v>1554</v>
      </c>
      <c r="B159" s="4" t="s">
        <v>383</v>
      </c>
    </row>
    <row r="160" spans="1:12" s="4" customFormat="1" ht="15" customHeight="1">
      <c r="A160" s="104"/>
      <c r="B160" s="2"/>
      <c r="C160" s="2"/>
      <c r="D160" s="2"/>
      <c r="E160" s="2"/>
      <c r="F160" s="88"/>
      <c r="G160" s="2"/>
      <c r="H160" s="2"/>
      <c r="I160" s="2"/>
      <c r="J160" s="88"/>
      <c r="K160" s="2"/>
      <c r="L160" s="2"/>
    </row>
    <row r="161" spans="1:12" s="4" customFormat="1" ht="15" customHeight="1">
      <c r="A161" s="104"/>
      <c r="B161" s="1589" t="s">
        <v>143</v>
      </c>
      <c r="C161" s="1590"/>
      <c r="D161" s="1589" t="s">
        <v>142</v>
      </c>
      <c r="E161" s="1590"/>
      <c r="F161" s="692" t="s">
        <v>141</v>
      </c>
      <c r="G161" s="645"/>
      <c r="H161" s="645" t="s">
        <v>140</v>
      </c>
      <c r="I161" s="645"/>
      <c r="J161" s="692" t="s">
        <v>91</v>
      </c>
      <c r="K161" s="3"/>
      <c r="L161" s="2"/>
    </row>
    <row r="162" spans="1:12" s="4" customFormat="1" ht="15" customHeight="1">
      <c r="A162" s="104"/>
      <c r="B162" s="686"/>
      <c r="C162" s="682"/>
      <c r="D162" s="672"/>
      <c r="E162" s="673"/>
      <c r="F162" s="688"/>
      <c r="G162" s="676"/>
      <c r="H162" s="676"/>
      <c r="I162" s="676"/>
      <c r="J162" s="120" t="s">
        <v>1540</v>
      </c>
      <c r="K162" s="3"/>
      <c r="L162" s="2"/>
    </row>
    <row r="163" spans="1:12" s="4" customFormat="1" ht="15" customHeight="1">
      <c r="B163" s="693">
        <v>1</v>
      </c>
      <c r="C163" s="694" t="s">
        <v>128</v>
      </c>
      <c r="D163" s="1338"/>
      <c r="E163" s="1339"/>
      <c r="F163" s="696"/>
      <c r="G163" s="649" t="s">
        <v>1535</v>
      </c>
      <c r="H163" s="715">
        <v>2.8000000000000001E-2</v>
      </c>
      <c r="I163" s="645" t="s">
        <v>1537</v>
      </c>
      <c r="J163" s="699">
        <f t="shared" ref="J163:J176" si="8">ROUND(F163*H163,0)</f>
        <v>0</v>
      </c>
      <c r="K163" s="3" t="s">
        <v>1544</v>
      </c>
    </row>
    <row r="164" spans="1:12" s="4" customFormat="1" ht="15" customHeight="1">
      <c r="B164" s="647">
        <v>2</v>
      </c>
      <c r="C164" s="648" t="s">
        <v>127</v>
      </c>
      <c r="D164" s="1338"/>
      <c r="E164" s="1339"/>
      <c r="F164" s="696"/>
      <c r="G164" s="649" t="s">
        <v>1535</v>
      </c>
      <c r="H164" s="714">
        <v>3.7999999999999999E-2</v>
      </c>
      <c r="I164" s="649" t="s">
        <v>1537</v>
      </c>
      <c r="J164" s="698">
        <f t="shared" si="8"/>
        <v>0</v>
      </c>
      <c r="K164" s="3" t="s">
        <v>1545</v>
      </c>
    </row>
    <row r="165" spans="1:12" ht="15" customHeight="1">
      <c r="A165" s="4"/>
      <c r="B165" s="693">
        <v>3</v>
      </c>
      <c r="C165" s="694" t="s">
        <v>126</v>
      </c>
      <c r="D165" s="695" t="s">
        <v>1541</v>
      </c>
      <c r="E165" s="648" t="s">
        <v>146</v>
      </c>
      <c r="F165" s="696"/>
      <c r="G165" s="649" t="s">
        <v>1535</v>
      </c>
      <c r="H165" s="714">
        <v>0.189</v>
      </c>
      <c r="I165" s="649" t="s">
        <v>1537</v>
      </c>
      <c r="J165" s="698">
        <f t="shared" si="8"/>
        <v>0</v>
      </c>
      <c r="K165" s="3" t="s">
        <v>1547</v>
      </c>
      <c r="L165" s="4"/>
    </row>
    <row r="166" spans="1:12" ht="15" customHeight="1">
      <c r="A166" s="4"/>
      <c r="B166" s="131"/>
      <c r="C166" s="673"/>
      <c r="D166" s="695" t="s">
        <v>1546</v>
      </c>
      <c r="E166" s="648" t="s">
        <v>145</v>
      </c>
      <c r="F166" s="696"/>
      <c r="G166" s="649" t="s">
        <v>1535</v>
      </c>
      <c r="H166" s="715">
        <v>0.05</v>
      </c>
      <c r="I166" s="645" t="s">
        <v>1537</v>
      </c>
      <c r="J166" s="699">
        <f t="shared" si="8"/>
        <v>0</v>
      </c>
      <c r="K166" s="3" t="s">
        <v>1548</v>
      </c>
      <c r="L166" s="4"/>
    </row>
    <row r="167" spans="1:12" ht="15" customHeight="1">
      <c r="A167" s="4"/>
      <c r="B167" s="693">
        <v>4</v>
      </c>
      <c r="C167" s="694" t="s">
        <v>125</v>
      </c>
      <c r="D167" s="695" t="s">
        <v>1541</v>
      </c>
      <c r="E167" s="648" t="s">
        <v>146</v>
      </c>
      <c r="F167" s="696"/>
      <c r="G167" s="649" t="s">
        <v>1535</v>
      </c>
      <c r="H167" s="714">
        <v>0.2</v>
      </c>
      <c r="I167" s="649" t="s">
        <v>1537</v>
      </c>
      <c r="J167" s="698">
        <f t="shared" si="8"/>
        <v>0</v>
      </c>
      <c r="K167" s="3" t="s">
        <v>1549</v>
      </c>
      <c r="L167" s="4"/>
    </row>
    <row r="168" spans="1:12" ht="15" customHeight="1">
      <c r="A168" s="4"/>
      <c r="B168" s="131"/>
      <c r="C168" s="673"/>
      <c r="D168" s="695" t="s">
        <v>1546</v>
      </c>
      <c r="E168" s="648" t="s">
        <v>145</v>
      </c>
      <c r="F168" s="696"/>
      <c r="G168" s="649" t="s">
        <v>1535</v>
      </c>
      <c r="H168" s="715">
        <v>7.4999999999999997E-2</v>
      </c>
      <c r="I168" s="645" t="s">
        <v>1537</v>
      </c>
      <c r="J168" s="699">
        <f t="shared" si="8"/>
        <v>0</v>
      </c>
      <c r="K168" s="3" t="s">
        <v>1555</v>
      </c>
      <c r="L168" s="4"/>
    </row>
    <row r="169" spans="1:12" s="4" customFormat="1" ht="15" customHeight="1">
      <c r="B169" s="693">
        <v>5</v>
      </c>
      <c r="C169" s="694" t="s">
        <v>124</v>
      </c>
      <c r="D169" s="695" t="s">
        <v>1541</v>
      </c>
      <c r="E169" s="648" t="s">
        <v>146</v>
      </c>
      <c r="F169" s="696"/>
      <c r="G169" s="649" t="s">
        <v>1535</v>
      </c>
      <c r="H169" s="714">
        <v>0.21099999999999999</v>
      </c>
      <c r="I169" s="649" t="s">
        <v>1537</v>
      </c>
      <c r="J169" s="698">
        <f t="shared" si="8"/>
        <v>0</v>
      </c>
      <c r="K169" s="3" t="s">
        <v>1552</v>
      </c>
    </row>
    <row r="170" spans="1:12" s="4" customFormat="1" ht="15" customHeight="1">
      <c r="B170" s="131"/>
      <c r="C170" s="673"/>
      <c r="D170" s="695" t="s">
        <v>1546</v>
      </c>
      <c r="E170" s="648" t="s">
        <v>145</v>
      </c>
      <c r="F170" s="696"/>
      <c r="G170" s="649" t="s">
        <v>1535</v>
      </c>
      <c r="H170" s="715">
        <v>0.1</v>
      </c>
      <c r="I170" s="645" t="s">
        <v>1537</v>
      </c>
      <c r="J170" s="699">
        <f t="shared" si="8"/>
        <v>0</v>
      </c>
      <c r="K170" s="3" t="s">
        <v>1556</v>
      </c>
    </row>
    <row r="171" spans="1:12" s="4" customFormat="1" ht="15" customHeight="1">
      <c r="B171" s="693">
        <v>6</v>
      </c>
      <c r="C171" s="694" t="s">
        <v>123</v>
      </c>
      <c r="D171" s="695" t="s">
        <v>1541</v>
      </c>
      <c r="E171" s="648" t="s">
        <v>146</v>
      </c>
      <c r="F171" s="696"/>
      <c r="G171" s="649" t="s">
        <v>1535</v>
      </c>
      <c r="H171" s="714">
        <v>0.21299999999999999</v>
      </c>
      <c r="I171" s="649" t="s">
        <v>1537</v>
      </c>
      <c r="J171" s="698">
        <f>ROUND(F171*H171,0)</f>
        <v>0</v>
      </c>
      <c r="K171" s="3" t="s">
        <v>1557</v>
      </c>
    </row>
    <row r="172" spans="1:12" s="4" customFormat="1" ht="15" customHeight="1">
      <c r="B172" s="131"/>
      <c r="C172" s="673"/>
      <c r="D172" s="695" t="s">
        <v>1546</v>
      </c>
      <c r="E172" s="648" t="s">
        <v>145</v>
      </c>
      <c r="F172" s="696"/>
      <c r="G172" s="649" t="s">
        <v>1535</v>
      </c>
      <c r="H172" s="715">
        <v>0.17699999999999999</v>
      </c>
      <c r="I172" s="645" t="s">
        <v>1537</v>
      </c>
      <c r="J172" s="699">
        <f>ROUND(F172*H172,0)</f>
        <v>0</v>
      </c>
      <c r="K172" s="3" t="s">
        <v>273</v>
      </c>
    </row>
    <row r="173" spans="1:12" s="4" customFormat="1" ht="15" customHeight="1">
      <c r="B173" s="693">
        <v>7</v>
      </c>
      <c r="C173" s="694" t="s">
        <v>498</v>
      </c>
      <c r="D173" s="695" t="s">
        <v>1541</v>
      </c>
      <c r="E173" s="648" t="s">
        <v>146</v>
      </c>
      <c r="F173" s="696"/>
      <c r="G173" s="649" t="s">
        <v>1535</v>
      </c>
      <c r="H173" s="714">
        <v>0.22600000000000001</v>
      </c>
      <c r="I173" s="649" t="s">
        <v>1537</v>
      </c>
      <c r="J173" s="698">
        <f t="shared" si="8"/>
        <v>0</v>
      </c>
      <c r="K173" s="3" t="s">
        <v>1559</v>
      </c>
    </row>
    <row r="174" spans="1:12" s="4" customFormat="1" ht="15" customHeight="1">
      <c r="B174" s="131"/>
      <c r="C174" s="673"/>
      <c r="D174" s="695" t="s">
        <v>1546</v>
      </c>
      <c r="E174" s="648" t="s">
        <v>145</v>
      </c>
      <c r="F174" s="696"/>
      <c r="G174" s="649" t="s">
        <v>1535</v>
      </c>
      <c r="H174" s="715">
        <v>0.2</v>
      </c>
      <c r="I174" s="645" t="s">
        <v>1537</v>
      </c>
      <c r="J174" s="699">
        <f t="shared" si="8"/>
        <v>0</v>
      </c>
      <c r="K174" s="3" t="s">
        <v>271</v>
      </c>
    </row>
    <row r="175" spans="1:12" s="4" customFormat="1" ht="15" customHeight="1">
      <c r="B175" s="693">
        <v>8</v>
      </c>
      <c r="C175" s="694" t="s">
        <v>535</v>
      </c>
      <c r="D175" s="695" t="s">
        <v>1541</v>
      </c>
      <c r="E175" s="648" t="s">
        <v>146</v>
      </c>
      <c r="F175" s="696"/>
      <c r="G175" s="649" t="s">
        <v>1535</v>
      </c>
      <c r="H175" s="714">
        <v>0.23899999999999999</v>
      </c>
      <c r="I175" s="649" t="s">
        <v>1537</v>
      </c>
      <c r="J175" s="698">
        <f t="shared" si="8"/>
        <v>0</v>
      </c>
      <c r="K175" s="3" t="s">
        <v>1561</v>
      </c>
    </row>
    <row r="176" spans="1:12" s="4" customFormat="1" ht="15" customHeight="1" thickBot="1">
      <c r="B176" s="131"/>
      <c r="C176" s="673"/>
      <c r="D176" s="695" t="s">
        <v>1546</v>
      </c>
      <c r="E176" s="648" t="s">
        <v>145</v>
      </c>
      <c r="F176" s="696"/>
      <c r="G176" s="649" t="s">
        <v>1535</v>
      </c>
      <c r="H176" s="715">
        <v>0.218</v>
      </c>
      <c r="I176" s="645" t="s">
        <v>1537</v>
      </c>
      <c r="J176" s="699">
        <f t="shared" si="8"/>
        <v>0</v>
      </c>
      <c r="K176" s="3" t="s">
        <v>1562</v>
      </c>
    </row>
    <row r="177" spans="1:12" s="4" customFormat="1" ht="15" customHeight="1">
      <c r="B177" s="106"/>
      <c r="C177" s="107"/>
      <c r="D177" s="106"/>
      <c r="E177" s="106"/>
      <c r="F177" s="93"/>
      <c r="G177" s="681"/>
      <c r="H177" s="1332" t="s">
        <v>1611</v>
      </c>
      <c r="I177" s="1333"/>
      <c r="J177" s="90"/>
      <c r="K177" s="3"/>
    </row>
    <row r="178" spans="1:12" s="4" customFormat="1" ht="15" customHeight="1" thickBot="1">
      <c r="B178" s="3"/>
      <c r="C178" s="3"/>
      <c r="D178" s="3"/>
      <c r="E178" s="3"/>
      <c r="F178" s="92"/>
      <c r="G178" s="3"/>
      <c r="H178" s="1361" t="s">
        <v>121</v>
      </c>
      <c r="I178" s="1362"/>
      <c r="J178" s="89">
        <f>SUM(J163:J176)</f>
        <v>0</v>
      </c>
      <c r="K178" s="3" t="s">
        <v>917</v>
      </c>
      <c r="L178" s="4" t="s">
        <v>120</v>
      </c>
    </row>
    <row r="179" spans="1:12" s="4" customFormat="1" ht="15" customHeight="1">
      <c r="F179" s="105"/>
      <c r="J179" s="105"/>
    </row>
    <row r="180" spans="1:12" s="4" customFormat="1" ht="15" customHeight="1">
      <c r="A180" s="99" t="s">
        <v>1326</v>
      </c>
      <c r="B180" s="4" t="s">
        <v>382</v>
      </c>
      <c r="C180" s="2"/>
      <c r="D180" s="2"/>
      <c r="E180" s="2"/>
      <c r="F180" s="88"/>
      <c r="G180" s="2"/>
      <c r="H180" s="2"/>
      <c r="I180" s="2"/>
      <c r="J180" s="88"/>
      <c r="K180" s="2"/>
      <c r="L180" s="2"/>
    </row>
    <row r="181" spans="1:12" s="4" customFormat="1" ht="15" customHeight="1">
      <c r="A181" s="104"/>
      <c r="B181" s="2"/>
      <c r="C181" s="2"/>
      <c r="D181" s="2"/>
      <c r="E181" s="2"/>
      <c r="F181" s="88"/>
      <c r="G181" s="2"/>
      <c r="H181" s="2"/>
      <c r="I181" s="2"/>
      <c r="J181" s="88"/>
      <c r="K181" s="2"/>
      <c r="L181" s="2"/>
    </row>
    <row r="182" spans="1:12" s="4" customFormat="1" ht="15" customHeight="1">
      <c r="A182" s="104"/>
      <c r="B182" s="1589" t="s">
        <v>143</v>
      </c>
      <c r="C182" s="1590"/>
      <c r="D182" s="1589" t="s">
        <v>142</v>
      </c>
      <c r="E182" s="1590"/>
      <c r="F182" s="692" t="s">
        <v>141</v>
      </c>
      <c r="G182" s="645"/>
      <c r="H182" s="645" t="s">
        <v>140</v>
      </c>
      <c r="I182" s="645"/>
      <c r="J182" s="692" t="s">
        <v>91</v>
      </c>
      <c r="K182" s="3"/>
      <c r="L182" s="2"/>
    </row>
    <row r="183" spans="1:12" s="4" customFormat="1" ht="15" customHeight="1">
      <c r="A183" s="104"/>
      <c r="B183" s="686"/>
      <c r="C183" s="682"/>
      <c r="D183" s="672"/>
      <c r="E183" s="673"/>
      <c r="F183" s="688"/>
      <c r="G183" s="676"/>
      <c r="H183" s="676"/>
      <c r="I183" s="676"/>
      <c r="J183" s="120" t="s">
        <v>705</v>
      </c>
      <c r="K183" s="3"/>
      <c r="L183" s="2"/>
    </row>
    <row r="184" spans="1:12" s="4" customFormat="1" ht="15" customHeight="1">
      <c r="B184" s="693">
        <v>1</v>
      </c>
      <c r="C184" s="694" t="s">
        <v>128</v>
      </c>
      <c r="D184" s="1338"/>
      <c r="E184" s="1339"/>
      <c r="F184" s="696"/>
      <c r="G184" s="649" t="s">
        <v>120</v>
      </c>
      <c r="H184" s="715">
        <v>4.5999999999999999E-2</v>
      </c>
      <c r="I184" s="645" t="s">
        <v>702</v>
      </c>
      <c r="J184" s="699">
        <f t="shared" ref="J184:J211" si="9">ROUND(F184*H184,0)</f>
        <v>0</v>
      </c>
      <c r="K184" s="3" t="s">
        <v>137</v>
      </c>
    </row>
    <row r="185" spans="1:12" s="4" customFormat="1" ht="15" customHeight="1">
      <c r="B185" s="647">
        <v>2</v>
      </c>
      <c r="C185" s="648" t="s">
        <v>127</v>
      </c>
      <c r="D185" s="1338"/>
      <c r="E185" s="1339"/>
      <c r="F185" s="696"/>
      <c r="G185" s="649" t="s">
        <v>120</v>
      </c>
      <c r="H185" s="714">
        <v>6.4000000000000001E-2</v>
      </c>
      <c r="I185" s="649" t="s">
        <v>702</v>
      </c>
      <c r="J185" s="698">
        <f t="shared" si="9"/>
        <v>0</v>
      </c>
      <c r="K185" s="3" t="s">
        <v>564</v>
      </c>
    </row>
    <row r="186" spans="1:12" ht="15" customHeight="1">
      <c r="A186" s="4"/>
      <c r="B186" s="693">
        <v>3</v>
      </c>
      <c r="C186" s="694" t="s">
        <v>126</v>
      </c>
      <c r="D186" s="695" t="s">
        <v>556</v>
      </c>
      <c r="E186" s="648" t="s">
        <v>146</v>
      </c>
      <c r="F186" s="696"/>
      <c r="G186" s="649" t="s">
        <v>120</v>
      </c>
      <c r="H186" s="714">
        <v>0.315</v>
      </c>
      <c r="I186" s="649" t="s">
        <v>702</v>
      </c>
      <c r="J186" s="698">
        <f t="shared" si="9"/>
        <v>0</v>
      </c>
      <c r="K186" s="3" t="s">
        <v>133</v>
      </c>
      <c r="L186" s="4"/>
    </row>
    <row r="187" spans="1:12" ht="15" customHeight="1">
      <c r="A187" s="4"/>
      <c r="B187" s="131"/>
      <c r="C187" s="673"/>
      <c r="D187" s="695" t="s">
        <v>708</v>
      </c>
      <c r="E187" s="648" t="s">
        <v>145</v>
      </c>
      <c r="F187" s="696"/>
      <c r="G187" s="649" t="s">
        <v>120</v>
      </c>
      <c r="H187" s="715">
        <v>8.3000000000000004E-2</v>
      </c>
      <c r="I187" s="645" t="s">
        <v>702</v>
      </c>
      <c r="J187" s="699">
        <f t="shared" si="9"/>
        <v>0</v>
      </c>
      <c r="K187" s="3" t="s">
        <v>711</v>
      </c>
      <c r="L187" s="4"/>
    </row>
    <row r="188" spans="1:12" ht="15" customHeight="1">
      <c r="A188" s="4"/>
      <c r="B188" s="693">
        <v>4</v>
      </c>
      <c r="C188" s="694" t="s">
        <v>125</v>
      </c>
      <c r="D188" s="695" t="s">
        <v>556</v>
      </c>
      <c r="E188" s="648" t="s">
        <v>146</v>
      </c>
      <c r="F188" s="696"/>
      <c r="G188" s="649" t="s">
        <v>120</v>
      </c>
      <c r="H188" s="714">
        <v>0.33400000000000002</v>
      </c>
      <c r="I188" s="649" t="s">
        <v>702</v>
      </c>
      <c r="J188" s="698">
        <f t="shared" si="9"/>
        <v>0</v>
      </c>
      <c r="K188" s="3" t="s">
        <v>587</v>
      </c>
      <c r="L188" s="4"/>
    </row>
    <row r="189" spans="1:12" ht="15" customHeight="1">
      <c r="A189" s="4"/>
      <c r="B189" s="131"/>
      <c r="C189" s="673"/>
      <c r="D189" s="695" t="s">
        <v>708</v>
      </c>
      <c r="E189" s="648" t="s">
        <v>145</v>
      </c>
      <c r="F189" s="696"/>
      <c r="G189" s="649" t="s">
        <v>120</v>
      </c>
      <c r="H189" s="715">
        <v>0.125</v>
      </c>
      <c r="I189" s="645" t="s">
        <v>702</v>
      </c>
      <c r="J189" s="699">
        <f t="shared" si="9"/>
        <v>0</v>
      </c>
      <c r="K189" s="3" t="s">
        <v>713</v>
      </c>
      <c r="L189" s="4"/>
    </row>
    <row r="190" spans="1:12" s="4" customFormat="1" ht="15" customHeight="1">
      <c r="B190" s="693">
        <v>5</v>
      </c>
      <c r="C190" s="694" t="s">
        <v>124</v>
      </c>
      <c r="D190" s="695" t="s">
        <v>556</v>
      </c>
      <c r="E190" s="648" t="s">
        <v>146</v>
      </c>
      <c r="F190" s="696"/>
      <c r="G190" s="649" t="s">
        <v>120</v>
      </c>
      <c r="H190" s="714">
        <v>0.35199999999999998</v>
      </c>
      <c r="I190" s="649" t="s">
        <v>702</v>
      </c>
      <c r="J190" s="698">
        <f t="shared" si="9"/>
        <v>0</v>
      </c>
      <c r="K190" s="3" t="s">
        <v>585</v>
      </c>
    </row>
    <row r="191" spans="1:12" s="4" customFormat="1" ht="15" customHeight="1">
      <c r="B191" s="131"/>
      <c r="C191" s="673"/>
      <c r="D191" s="695" t="s">
        <v>708</v>
      </c>
      <c r="E191" s="648" t="s">
        <v>145</v>
      </c>
      <c r="F191" s="696"/>
      <c r="G191" s="649" t="s">
        <v>120</v>
      </c>
      <c r="H191" s="715">
        <v>0.16700000000000001</v>
      </c>
      <c r="I191" s="645" t="s">
        <v>702</v>
      </c>
      <c r="J191" s="699">
        <f t="shared" si="9"/>
        <v>0</v>
      </c>
      <c r="K191" s="3" t="s">
        <v>557</v>
      </c>
    </row>
    <row r="192" spans="1:12" s="4" customFormat="1" ht="15" customHeight="1">
      <c r="B192" s="693">
        <v>6</v>
      </c>
      <c r="C192" s="694" t="s">
        <v>123</v>
      </c>
      <c r="D192" s="695" t="s">
        <v>556</v>
      </c>
      <c r="E192" s="648" t="s">
        <v>146</v>
      </c>
      <c r="F192" s="696"/>
      <c r="G192" s="649" t="s">
        <v>120</v>
      </c>
      <c r="H192" s="714">
        <v>0.35499999999999998</v>
      </c>
      <c r="I192" s="649" t="s">
        <v>702</v>
      </c>
      <c r="J192" s="698">
        <f>ROUND(F192*H192,0)</f>
        <v>0</v>
      </c>
      <c r="K192" s="3" t="s">
        <v>583</v>
      </c>
    </row>
    <row r="193" spans="2:11" s="4" customFormat="1" ht="15" customHeight="1">
      <c r="B193" s="131"/>
      <c r="C193" s="673"/>
      <c r="D193" s="695" t="s">
        <v>708</v>
      </c>
      <c r="E193" s="648" t="s">
        <v>145</v>
      </c>
      <c r="F193" s="696"/>
      <c r="G193" s="649" t="s">
        <v>120</v>
      </c>
      <c r="H193" s="715">
        <v>0.29399999999999998</v>
      </c>
      <c r="I193" s="645" t="s">
        <v>702</v>
      </c>
      <c r="J193" s="699">
        <f>ROUND(F193*H193,0)</f>
        <v>0</v>
      </c>
      <c r="K193" s="3" t="s">
        <v>273</v>
      </c>
    </row>
    <row r="194" spans="2:11" s="4" customFormat="1" ht="15" customHeight="1">
      <c r="B194" s="693">
        <v>7</v>
      </c>
      <c r="C194" s="694" t="s">
        <v>498</v>
      </c>
      <c r="D194" s="695" t="s">
        <v>556</v>
      </c>
      <c r="E194" s="648" t="s">
        <v>146</v>
      </c>
      <c r="F194" s="696"/>
      <c r="G194" s="649" t="s">
        <v>120</v>
      </c>
      <c r="H194" s="714">
        <v>0.377</v>
      </c>
      <c r="I194" s="649" t="s">
        <v>702</v>
      </c>
      <c r="J194" s="698">
        <f t="shared" si="9"/>
        <v>0</v>
      </c>
      <c r="K194" s="3" t="s">
        <v>582</v>
      </c>
    </row>
    <row r="195" spans="2:11" s="4" customFormat="1" ht="15" customHeight="1">
      <c r="B195" s="131"/>
      <c r="C195" s="673"/>
      <c r="D195" s="695" t="s">
        <v>708</v>
      </c>
      <c r="E195" s="648" t="s">
        <v>145</v>
      </c>
      <c r="F195" s="696"/>
      <c r="G195" s="649" t="s">
        <v>120</v>
      </c>
      <c r="H195" s="715">
        <v>0.33300000000000002</v>
      </c>
      <c r="I195" s="645" t="s">
        <v>702</v>
      </c>
      <c r="J195" s="699">
        <f t="shared" si="9"/>
        <v>0</v>
      </c>
      <c r="K195" s="3" t="s">
        <v>271</v>
      </c>
    </row>
    <row r="196" spans="2:11" s="4" customFormat="1" ht="15" customHeight="1">
      <c r="B196" s="693">
        <v>8</v>
      </c>
      <c r="C196" s="694" t="s">
        <v>535</v>
      </c>
      <c r="D196" s="695" t="s">
        <v>556</v>
      </c>
      <c r="E196" s="648" t="s">
        <v>146</v>
      </c>
      <c r="F196" s="696"/>
      <c r="G196" s="649" t="s">
        <v>120</v>
      </c>
      <c r="H196" s="714">
        <v>0.39900000000000002</v>
      </c>
      <c r="I196" s="649" t="s">
        <v>702</v>
      </c>
      <c r="J196" s="698">
        <f t="shared" si="9"/>
        <v>0</v>
      </c>
      <c r="K196" s="3" t="s">
        <v>720</v>
      </c>
    </row>
    <row r="197" spans="2:11" s="4" customFormat="1" ht="15" customHeight="1">
      <c r="B197" s="131"/>
      <c r="C197" s="673"/>
      <c r="D197" s="695" t="s">
        <v>708</v>
      </c>
      <c r="E197" s="648" t="s">
        <v>145</v>
      </c>
      <c r="F197" s="696"/>
      <c r="G197" s="649" t="s">
        <v>120</v>
      </c>
      <c r="H197" s="715">
        <v>0.36399999999999999</v>
      </c>
      <c r="I197" s="645" t="s">
        <v>702</v>
      </c>
      <c r="J197" s="699">
        <f t="shared" si="9"/>
        <v>0</v>
      </c>
      <c r="K197" s="3" t="s">
        <v>600</v>
      </c>
    </row>
    <row r="198" spans="2:11" s="4" customFormat="1" ht="15" customHeight="1">
      <c r="B198" s="693">
        <v>9</v>
      </c>
      <c r="C198" s="694" t="s">
        <v>653</v>
      </c>
      <c r="D198" s="695" t="s">
        <v>556</v>
      </c>
      <c r="E198" s="648" t="s">
        <v>146</v>
      </c>
      <c r="F198" s="696"/>
      <c r="G198" s="649" t="s">
        <v>120</v>
      </c>
      <c r="H198" s="714">
        <v>0.42099999999999999</v>
      </c>
      <c r="I198" s="649" t="s">
        <v>702</v>
      </c>
      <c r="J198" s="698">
        <f t="shared" si="9"/>
        <v>0</v>
      </c>
      <c r="K198" s="3" t="s">
        <v>722</v>
      </c>
    </row>
    <row r="199" spans="2:11" s="4" customFormat="1" ht="15" customHeight="1">
      <c r="B199" s="1374"/>
      <c r="C199" s="1375"/>
      <c r="D199" s="695" t="s">
        <v>708</v>
      </c>
      <c r="E199" s="648" t="s">
        <v>145</v>
      </c>
      <c r="F199" s="696"/>
      <c r="G199" s="649" t="s">
        <v>120</v>
      </c>
      <c r="H199" s="715">
        <v>0.39300000000000002</v>
      </c>
      <c r="I199" s="645" t="s">
        <v>702</v>
      </c>
      <c r="J199" s="699">
        <f t="shared" si="9"/>
        <v>0</v>
      </c>
      <c r="K199" s="3" t="s">
        <v>723</v>
      </c>
    </row>
    <row r="200" spans="2:11" s="4" customFormat="1" ht="15" customHeight="1">
      <c r="B200" s="693">
        <v>10</v>
      </c>
      <c r="C200" s="694" t="s">
        <v>784</v>
      </c>
      <c r="D200" s="695" t="s">
        <v>556</v>
      </c>
      <c r="E200" s="648" t="s">
        <v>146</v>
      </c>
      <c r="F200" s="696"/>
      <c r="G200" s="649" t="s">
        <v>120</v>
      </c>
      <c r="H200" s="714">
        <v>0.443</v>
      </c>
      <c r="I200" s="649" t="s">
        <v>702</v>
      </c>
      <c r="J200" s="698">
        <f t="shared" si="9"/>
        <v>0</v>
      </c>
      <c r="K200" s="3" t="s">
        <v>597</v>
      </c>
    </row>
    <row r="201" spans="2:11" s="4" customFormat="1" ht="15" customHeight="1">
      <c r="B201" s="1374"/>
      <c r="C201" s="1375"/>
      <c r="D201" s="695" t="s">
        <v>708</v>
      </c>
      <c r="E201" s="648" t="s">
        <v>145</v>
      </c>
      <c r="F201" s="696"/>
      <c r="G201" s="649" t="s">
        <v>120</v>
      </c>
      <c r="H201" s="715">
        <v>0.42199999999999999</v>
      </c>
      <c r="I201" s="645" t="s">
        <v>702</v>
      </c>
      <c r="J201" s="699">
        <f t="shared" si="9"/>
        <v>0</v>
      </c>
      <c r="K201" s="3" t="s">
        <v>1188</v>
      </c>
    </row>
    <row r="202" spans="2:11" s="4" customFormat="1" ht="15" customHeight="1">
      <c r="B202" s="693">
        <v>11</v>
      </c>
      <c r="C202" s="694" t="s">
        <v>833</v>
      </c>
      <c r="D202" s="695" t="s">
        <v>556</v>
      </c>
      <c r="E202" s="648" t="s">
        <v>146</v>
      </c>
      <c r="F202" s="696"/>
      <c r="G202" s="649" t="s">
        <v>120</v>
      </c>
      <c r="H202" s="714">
        <v>0.46600000000000003</v>
      </c>
      <c r="I202" s="649" t="s">
        <v>702</v>
      </c>
      <c r="J202" s="698">
        <f>ROUND(F202*H202,0)</f>
        <v>0</v>
      </c>
      <c r="K202" s="3" t="s">
        <v>595</v>
      </c>
    </row>
    <row r="203" spans="2:11" s="4" customFormat="1" ht="15" customHeight="1">
      <c r="B203" s="1374"/>
      <c r="C203" s="1375"/>
      <c r="D203" s="695" t="s">
        <v>708</v>
      </c>
      <c r="E203" s="648" t="s">
        <v>145</v>
      </c>
      <c r="F203" s="696"/>
      <c r="G203" s="649" t="s">
        <v>120</v>
      </c>
      <c r="H203" s="715">
        <v>0.45200000000000001</v>
      </c>
      <c r="I203" s="645" t="s">
        <v>702</v>
      </c>
      <c r="J203" s="699">
        <f>ROUND(F203*H203,0)</f>
        <v>0</v>
      </c>
      <c r="K203" s="3" t="s">
        <v>1043</v>
      </c>
    </row>
    <row r="204" spans="2:11" s="4" customFormat="1" ht="15" customHeight="1">
      <c r="B204" s="693">
        <v>12</v>
      </c>
      <c r="C204" s="694" t="s">
        <v>961</v>
      </c>
      <c r="D204" s="695" t="s">
        <v>556</v>
      </c>
      <c r="E204" s="648" t="s">
        <v>146</v>
      </c>
      <c r="F204" s="696"/>
      <c r="G204" s="649" t="s">
        <v>120</v>
      </c>
      <c r="H204" s="714">
        <v>0.48299999999999998</v>
      </c>
      <c r="I204" s="649" t="s">
        <v>702</v>
      </c>
      <c r="J204" s="698">
        <f t="shared" si="9"/>
        <v>0</v>
      </c>
      <c r="K204" s="3" t="s">
        <v>593</v>
      </c>
    </row>
    <row r="205" spans="2:11" s="4" customFormat="1" ht="15" customHeight="1">
      <c r="B205" s="1374"/>
      <c r="C205" s="1375"/>
      <c r="D205" s="695" t="s">
        <v>708</v>
      </c>
      <c r="E205" s="648" t="s">
        <v>145</v>
      </c>
      <c r="F205" s="696"/>
      <c r="G205" s="649" t="s">
        <v>120</v>
      </c>
      <c r="H205" s="715">
        <v>0.47599999999999998</v>
      </c>
      <c r="I205" s="645" t="s">
        <v>702</v>
      </c>
      <c r="J205" s="699">
        <f t="shared" si="9"/>
        <v>0</v>
      </c>
      <c r="K205" s="3" t="s">
        <v>1225</v>
      </c>
    </row>
    <row r="206" spans="2:11" s="4" customFormat="1" ht="15" customHeight="1">
      <c r="B206" s="693">
        <v>13</v>
      </c>
      <c r="C206" s="694" t="s">
        <v>1051</v>
      </c>
      <c r="D206" s="695" t="s">
        <v>556</v>
      </c>
      <c r="E206" s="648" t="s">
        <v>146</v>
      </c>
      <c r="F206" s="696"/>
      <c r="G206" s="649" t="s">
        <v>120</v>
      </c>
      <c r="H206" s="714">
        <v>0.5</v>
      </c>
      <c r="I206" s="649" t="s">
        <v>702</v>
      </c>
      <c r="J206" s="698">
        <f t="shared" si="9"/>
        <v>0</v>
      </c>
      <c r="K206" s="3" t="s">
        <v>730</v>
      </c>
    </row>
    <row r="207" spans="2:11" s="4" customFormat="1" ht="15" customHeight="1">
      <c r="B207" s="1374"/>
      <c r="C207" s="1375"/>
      <c r="D207" s="695" t="s">
        <v>708</v>
      </c>
      <c r="E207" s="648" t="s">
        <v>145</v>
      </c>
      <c r="F207" s="696"/>
      <c r="G207" s="649" t="s">
        <v>120</v>
      </c>
      <c r="H207" s="715">
        <v>0.5</v>
      </c>
      <c r="I207" s="645" t="s">
        <v>702</v>
      </c>
      <c r="J207" s="699">
        <f t="shared" si="9"/>
        <v>0</v>
      </c>
      <c r="K207" s="3" t="s">
        <v>832</v>
      </c>
    </row>
    <row r="208" spans="2:11" s="4" customFormat="1" ht="15" customHeight="1">
      <c r="B208" s="693">
        <v>14</v>
      </c>
      <c r="C208" s="694" t="s">
        <v>1100</v>
      </c>
      <c r="D208" s="695" t="s">
        <v>556</v>
      </c>
      <c r="E208" s="648" t="s">
        <v>146</v>
      </c>
      <c r="F208" s="696"/>
      <c r="G208" s="649" t="s">
        <v>120</v>
      </c>
      <c r="H208" s="714">
        <v>0.5</v>
      </c>
      <c r="I208" s="649" t="s">
        <v>702</v>
      </c>
      <c r="J208" s="698">
        <f t="shared" si="9"/>
        <v>0</v>
      </c>
      <c r="K208" s="3" t="s">
        <v>611</v>
      </c>
    </row>
    <row r="209" spans="1:12" s="4" customFormat="1" ht="15" customHeight="1">
      <c r="B209" s="1374"/>
      <c r="C209" s="1375"/>
      <c r="D209" s="695" t="s">
        <v>708</v>
      </c>
      <c r="E209" s="648" t="s">
        <v>145</v>
      </c>
      <c r="F209" s="696"/>
      <c r="G209" s="649" t="s">
        <v>120</v>
      </c>
      <c r="H209" s="715">
        <v>0.5</v>
      </c>
      <c r="I209" s="645" t="s">
        <v>702</v>
      </c>
      <c r="J209" s="699">
        <f t="shared" si="9"/>
        <v>0</v>
      </c>
      <c r="K209" s="3" t="s">
        <v>1367</v>
      </c>
    </row>
    <row r="210" spans="1:12" s="4" customFormat="1" ht="15" customHeight="1">
      <c r="B210" s="701">
        <f>B208+1</f>
        <v>15</v>
      </c>
      <c r="C210" s="702" t="s">
        <v>1330</v>
      </c>
      <c r="D210" s="703" t="s">
        <v>556</v>
      </c>
      <c r="E210" s="704" t="s">
        <v>146</v>
      </c>
      <c r="F210" s="705"/>
      <c r="G210" s="706" t="s">
        <v>120</v>
      </c>
      <c r="H210" s="714">
        <v>0.5</v>
      </c>
      <c r="I210" s="706" t="s">
        <v>702</v>
      </c>
      <c r="J210" s="707">
        <f t="shared" si="9"/>
        <v>0</v>
      </c>
      <c r="K210" s="257" t="s">
        <v>1044</v>
      </c>
    </row>
    <row r="211" spans="1:12" s="4" customFormat="1" ht="15" customHeight="1">
      <c r="B211" s="744"/>
      <c r="C211" s="745"/>
      <c r="D211" s="703" t="s">
        <v>708</v>
      </c>
      <c r="E211" s="704" t="s">
        <v>145</v>
      </c>
      <c r="F211" s="705"/>
      <c r="G211" s="706" t="s">
        <v>120</v>
      </c>
      <c r="H211" s="715">
        <v>0.5</v>
      </c>
      <c r="I211" s="710" t="s">
        <v>702</v>
      </c>
      <c r="J211" s="711">
        <f t="shared" si="9"/>
        <v>0</v>
      </c>
      <c r="K211" s="257" t="s">
        <v>608</v>
      </c>
    </row>
    <row r="212" spans="1:12" s="4" customFormat="1" ht="15" customHeight="1">
      <c r="B212" s="701">
        <f>B210+1</f>
        <v>16</v>
      </c>
      <c r="C212" s="702" t="s">
        <v>1672</v>
      </c>
      <c r="D212" s="703" t="s">
        <v>556</v>
      </c>
      <c r="E212" s="704" t="s">
        <v>146</v>
      </c>
      <c r="F212" s="705"/>
      <c r="G212" s="706" t="s">
        <v>120</v>
      </c>
      <c r="H212" s="714">
        <v>0.5</v>
      </c>
      <c r="I212" s="706" t="s">
        <v>122</v>
      </c>
      <c r="J212" s="707">
        <f t="shared" ref="J212:J213" si="10">ROUND(F212*H212,0)</f>
        <v>0</v>
      </c>
      <c r="K212" s="257" t="s">
        <v>607</v>
      </c>
    </row>
    <row r="213" spans="1:12" s="4" customFormat="1" ht="15" customHeight="1" thickBot="1">
      <c r="B213" s="744"/>
      <c r="C213" s="745"/>
      <c r="D213" s="703" t="s">
        <v>552</v>
      </c>
      <c r="E213" s="704" t="s">
        <v>145</v>
      </c>
      <c r="F213" s="705"/>
      <c r="G213" s="706" t="s">
        <v>120</v>
      </c>
      <c r="H213" s="715">
        <v>0.5</v>
      </c>
      <c r="I213" s="710" t="s">
        <v>122</v>
      </c>
      <c r="J213" s="711">
        <f t="shared" si="10"/>
        <v>0</v>
      </c>
      <c r="K213" s="257" t="s">
        <v>606</v>
      </c>
    </row>
    <row r="214" spans="1:12" s="4" customFormat="1" ht="15" customHeight="1">
      <c r="B214" s="106"/>
      <c r="C214" s="107"/>
      <c r="D214" s="106"/>
      <c r="E214" s="106"/>
      <c r="F214" s="93"/>
      <c r="G214" s="681"/>
      <c r="H214" s="1332" t="s">
        <v>2519</v>
      </c>
      <c r="I214" s="1333"/>
      <c r="J214" s="90"/>
      <c r="K214" s="3"/>
    </row>
    <row r="215" spans="1:12" s="4" customFormat="1" ht="15" customHeight="1" thickBot="1">
      <c r="B215" s="3"/>
      <c r="C215" s="3"/>
      <c r="D215" s="3"/>
      <c r="E215" s="3"/>
      <c r="F215" s="92"/>
      <c r="G215" s="3"/>
      <c r="H215" s="1361" t="s">
        <v>121</v>
      </c>
      <c r="I215" s="1362"/>
      <c r="J215" s="89">
        <f>SUM(J184:J213)</f>
        <v>0</v>
      </c>
      <c r="K215" s="3" t="s">
        <v>1581</v>
      </c>
      <c r="L215" s="4" t="s">
        <v>1535</v>
      </c>
    </row>
    <row r="216" spans="1:12" s="4" customFormat="1" ht="15" customHeight="1">
      <c r="F216" s="105"/>
      <c r="J216" s="105"/>
    </row>
    <row r="217" spans="1:12" s="4" customFormat="1" ht="15" customHeight="1">
      <c r="A217" s="99" t="s">
        <v>1612</v>
      </c>
      <c r="B217" s="4" t="s">
        <v>380</v>
      </c>
      <c r="C217" s="2"/>
      <c r="D217" s="2"/>
      <c r="E217" s="2"/>
      <c r="F217" s="88"/>
      <c r="G217" s="2"/>
      <c r="H217" s="2"/>
      <c r="I217" s="2"/>
      <c r="J217" s="88"/>
      <c r="K217" s="2"/>
      <c r="L217" s="2"/>
    </row>
    <row r="218" spans="1:12" s="4" customFormat="1" ht="15" customHeight="1">
      <c r="A218" s="104"/>
      <c r="B218" s="2" t="s">
        <v>381</v>
      </c>
      <c r="C218" s="2"/>
      <c r="D218" s="2"/>
      <c r="E218" s="2"/>
      <c r="F218" s="88"/>
      <c r="G218" s="2"/>
      <c r="H218" s="2"/>
      <c r="I218" s="2"/>
      <c r="J218" s="88"/>
      <c r="K218" s="2"/>
      <c r="L218" s="2"/>
    </row>
    <row r="219" spans="1:12" s="4" customFormat="1" ht="15" customHeight="1">
      <c r="A219" s="104"/>
      <c r="B219" s="1589" t="s">
        <v>190</v>
      </c>
      <c r="C219" s="1590"/>
      <c r="D219" s="1589" t="s">
        <v>142</v>
      </c>
      <c r="E219" s="1590"/>
      <c r="F219" s="692" t="s">
        <v>189</v>
      </c>
      <c r="G219" s="645"/>
      <c r="H219" s="645" t="s">
        <v>140</v>
      </c>
      <c r="I219" s="645"/>
      <c r="J219" s="692" t="s">
        <v>91</v>
      </c>
      <c r="K219" s="3"/>
      <c r="L219" s="2"/>
    </row>
    <row r="220" spans="1:12" s="4" customFormat="1" ht="15" customHeight="1">
      <c r="A220" s="104"/>
      <c r="B220" s="686"/>
      <c r="C220" s="682"/>
      <c r="D220" s="672"/>
      <c r="E220" s="673"/>
      <c r="F220" s="688"/>
      <c r="G220" s="676"/>
      <c r="H220" s="676"/>
      <c r="I220" s="676"/>
      <c r="J220" s="120" t="s">
        <v>1540</v>
      </c>
      <c r="K220" s="3"/>
      <c r="L220" s="2"/>
    </row>
    <row r="221" spans="1:12" s="4" customFormat="1" ht="15" customHeight="1">
      <c r="B221" s="693">
        <v>1</v>
      </c>
      <c r="C221" s="694" t="s">
        <v>125</v>
      </c>
      <c r="D221" s="695" t="s">
        <v>1541</v>
      </c>
      <c r="E221" s="648" t="s">
        <v>146</v>
      </c>
      <c r="F221" s="696"/>
      <c r="G221" s="649" t="s">
        <v>1535</v>
      </c>
      <c r="H221" s="714">
        <v>0.33400000000000002</v>
      </c>
      <c r="I221" s="649" t="s">
        <v>1537</v>
      </c>
      <c r="J221" s="698">
        <f t="shared" ref="J221:J244" si="11">ROUND(F221*H221,0)</f>
        <v>0</v>
      </c>
      <c r="K221" s="3" t="s">
        <v>1544</v>
      </c>
    </row>
    <row r="222" spans="1:12" s="4" customFormat="1" ht="15" customHeight="1">
      <c r="B222" s="131"/>
      <c r="C222" s="673"/>
      <c r="D222" s="695" t="s">
        <v>1546</v>
      </c>
      <c r="E222" s="648" t="s">
        <v>145</v>
      </c>
      <c r="F222" s="696"/>
      <c r="G222" s="649" t="s">
        <v>1535</v>
      </c>
      <c r="H222" s="715">
        <v>0.125</v>
      </c>
      <c r="I222" s="645" t="s">
        <v>1537</v>
      </c>
      <c r="J222" s="699">
        <f t="shared" si="11"/>
        <v>0</v>
      </c>
      <c r="K222" s="3" t="s">
        <v>1545</v>
      </c>
    </row>
    <row r="223" spans="1:12" s="4" customFormat="1" ht="15" customHeight="1">
      <c r="B223" s="693">
        <v>2</v>
      </c>
      <c r="C223" s="694" t="s">
        <v>124</v>
      </c>
      <c r="D223" s="695" t="s">
        <v>1541</v>
      </c>
      <c r="E223" s="648" t="s">
        <v>146</v>
      </c>
      <c r="F223" s="696"/>
      <c r="G223" s="649" t="s">
        <v>1535</v>
      </c>
      <c r="H223" s="714">
        <v>0.35199999999999998</v>
      </c>
      <c r="I223" s="649" t="s">
        <v>1537</v>
      </c>
      <c r="J223" s="698">
        <f t="shared" si="11"/>
        <v>0</v>
      </c>
      <c r="K223" s="3" t="s">
        <v>1547</v>
      </c>
    </row>
    <row r="224" spans="1:12" ht="15" customHeight="1">
      <c r="A224" s="4"/>
      <c r="B224" s="131"/>
      <c r="C224" s="673"/>
      <c r="D224" s="695" t="s">
        <v>1546</v>
      </c>
      <c r="E224" s="648" t="s">
        <v>145</v>
      </c>
      <c r="F224" s="696"/>
      <c r="G224" s="649" t="s">
        <v>1535</v>
      </c>
      <c r="H224" s="715">
        <v>0.16700000000000001</v>
      </c>
      <c r="I224" s="645" t="s">
        <v>1537</v>
      </c>
      <c r="J224" s="699">
        <f t="shared" si="11"/>
        <v>0</v>
      </c>
      <c r="K224" s="3" t="s">
        <v>1548</v>
      </c>
      <c r="L224" s="4"/>
    </row>
    <row r="225" spans="1:12" ht="15" customHeight="1">
      <c r="A225" s="4"/>
      <c r="B225" s="693">
        <v>3</v>
      </c>
      <c r="C225" s="694" t="s">
        <v>123</v>
      </c>
      <c r="D225" s="695" t="s">
        <v>1541</v>
      </c>
      <c r="E225" s="648" t="s">
        <v>146</v>
      </c>
      <c r="F225" s="696"/>
      <c r="G225" s="649" t="s">
        <v>1535</v>
      </c>
      <c r="H225" s="714">
        <v>0.35499999999999998</v>
      </c>
      <c r="I225" s="649" t="s">
        <v>1537</v>
      </c>
      <c r="J225" s="698">
        <f>ROUND(F225*H225,0)</f>
        <v>0</v>
      </c>
      <c r="K225" s="3" t="s">
        <v>1549</v>
      </c>
      <c r="L225" s="4"/>
    </row>
    <row r="226" spans="1:12" ht="15" customHeight="1">
      <c r="A226" s="4"/>
      <c r="B226" s="131"/>
      <c r="C226" s="673"/>
      <c r="D226" s="695" t="s">
        <v>1546</v>
      </c>
      <c r="E226" s="648" t="s">
        <v>145</v>
      </c>
      <c r="F226" s="696"/>
      <c r="G226" s="649" t="s">
        <v>1535</v>
      </c>
      <c r="H226" s="715">
        <v>0.29399999999999998</v>
      </c>
      <c r="I226" s="645" t="s">
        <v>1537</v>
      </c>
      <c r="J226" s="699">
        <f>ROUND(F226*H226,0)</f>
        <v>0</v>
      </c>
      <c r="K226" s="3" t="s">
        <v>1555</v>
      </c>
      <c r="L226" s="4"/>
    </row>
    <row r="227" spans="1:12" ht="15" customHeight="1">
      <c r="A227" s="4"/>
      <c r="B227" s="693">
        <v>4</v>
      </c>
      <c r="C227" s="694" t="s">
        <v>498</v>
      </c>
      <c r="D227" s="695" t="s">
        <v>1541</v>
      </c>
      <c r="E227" s="648" t="s">
        <v>146</v>
      </c>
      <c r="F227" s="696"/>
      <c r="G227" s="649" t="s">
        <v>1535</v>
      </c>
      <c r="H227" s="714">
        <v>0.377</v>
      </c>
      <c r="I227" s="649" t="s">
        <v>1537</v>
      </c>
      <c r="J227" s="698">
        <f t="shared" si="11"/>
        <v>0</v>
      </c>
      <c r="K227" s="3" t="s">
        <v>1552</v>
      </c>
      <c r="L227" s="4"/>
    </row>
    <row r="228" spans="1:12" s="4" customFormat="1" ht="15" customHeight="1">
      <c r="B228" s="131"/>
      <c r="C228" s="673"/>
      <c r="D228" s="695" t="s">
        <v>1546</v>
      </c>
      <c r="E228" s="648" t="s">
        <v>145</v>
      </c>
      <c r="F228" s="696"/>
      <c r="G228" s="649" t="s">
        <v>1535</v>
      </c>
      <c r="H228" s="715">
        <v>0.33300000000000002</v>
      </c>
      <c r="I228" s="645" t="s">
        <v>1537</v>
      </c>
      <c r="J228" s="699">
        <f t="shared" si="11"/>
        <v>0</v>
      </c>
      <c r="K228" s="3" t="s">
        <v>1556</v>
      </c>
    </row>
    <row r="229" spans="1:12" s="4" customFormat="1" ht="15" customHeight="1">
      <c r="B229" s="693">
        <v>5</v>
      </c>
      <c r="C229" s="694" t="s">
        <v>535</v>
      </c>
      <c r="D229" s="695" t="s">
        <v>1541</v>
      </c>
      <c r="E229" s="648" t="s">
        <v>146</v>
      </c>
      <c r="F229" s="696"/>
      <c r="G229" s="649" t="s">
        <v>1535</v>
      </c>
      <c r="H229" s="714">
        <v>0.39900000000000002</v>
      </c>
      <c r="I229" s="649" t="s">
        <v>1537</v>
      </c>
      <c r="J229" s="698">
        <f t="shared" si="11"/>
        <v>0</v>
      </c>
      <c r="K229" s="3" t="s">
        <v>1557</v>
      </c>
    </row>
    <row r="230" spans="1:12" s="4" customFormat="1" ht="15" customHeight="1">
      <c r="B230" s="131"/>
      <c r="C230" s="673"/>
      <c r="D230" s="695" t="s">
        <v>1546</v>
      </c>
      <c r="E230" s="648" t="s">
        <v>145</v>
      </c>
      <c r="F230" s="696"/>
      <c r="G230" s="649" t="s">
        <v>1535</v>
      </c>
      <c r="H230" s="715">
        <v>0.36399999999999999</v>
      </c>
      <c r="I230" s="645" t="s">
        <v>1537</v>
      </c>
      <c r="J230" s="699">
        <f t="shared" si="11"/>
        <v>0</v>
      </c>
      <c r="K230" s="3" t="s">
        <v>1558</v>
      </c>
    </row>
    <row r="231" spans="1:12" s="4" customFormat="1" ht="15" customHeight="1">
      <c r="B231" s="693">
        <v>6</v>
      </c>
      <c r="C231" s="694" t="s">
        <v>653</v>
      </c>
      <c r="D231" s="695" t="s">
        <v>1541</v>
      </c>
      <c r="E231" s="648" t="s">
        <v>146</v>
      </c>
      <c r="F231" s="696"/>
      <c r="G231" s="649" t="s">
        <v>1535</v>
      </c>
      <c r="H231" s="714">
        <v>0.42099999999999999</v>
      </c>
      <c r="I231" s="649" t="s">
        <v>1537</v>
      </c>
      <c r="J231" s="698">
        <f t="shared" si="11"/>
        <v>0</v>
      </c>
      <c r="K231" s="3" t="s">
        <v>1559</v>
      </c>
    </row>
    <row r="232" spans="1:12" s="4" customFormat="1" ht="15" customHeight="1">
      <c r="B232" s="1374"/>
      <c r="C232" s="1375"/>
      <c r="D232" s="695" t="s">
        <v>1546</v>
      </c>
      <c r="E232" s="648" t="s">
        <v>145</v>
      </c>
      <c r="F232" s="696"/>
      <c r="G232" s="649" t="s">
        <v>1535</v>
      </c>
      <c r="H232" s="715">
        <v>0.39300000000000002</v>
      </c>
      <c r="I232" s="645" t="s">
        <v>1537</v>
      </c>
      <c r="J232" s="699">
        <f t="shared" si="11"/>
        <v>0</v>
      </c>
      <c r="K232" s="3" t="s">
        <v>271</v>
      </c>
    </row>
    <row r="233" spans="1:12" s="4" customFormat="1" ht="15" customHeight="1">
      <c r="B233" s="693">
        <v>7</v>
      </c>
      <c r="C233" s="694" t="s">
        <v>784</v>
      </c>
      <c r="D233" s="695" t="s">
        <v>1541</v>
      </c>
      <c r="E233" s="648" t="s">
        <v>146</v>
      </c>
      <c r="F233" s="696"/>
      <c r="G233" s="649" t="s">
        <v>1535</v>
      </c>
      <c r="H233" s="714">
        <v>0.443</v>
      </c>
      <c r="I233" s="649" t="s">
        <v>1537</v>
      </c>
      <c r="J233" s="698">
        <f t="shared" si="11"/>
        <v>0</v>
      </c>
      <c r="K233" s="3" t="s">
        <v>1561</v>
      </c>
    </row>
    <row r="234" spans="1:12" s="4" customFormat="1" ht="15" customHeight="1">
      <c r="B234" s="1374"/>
      <c r="C234" s="1375"/>
      <c r="D234" s="695" t="s">
        <v>1546</v>
      </c>
      <c r="E234" s="648" t="s">
        <v>145</v>
      </c>
      <c r="F234" s="696"/>
      <c r="G234" s="649" t="s">
        <v>1535</v>
      </c>
      <c r="H234" s="715">
        <v>0.42199999999999999</v>
      </c>
      <c r="I234" s="645" t="s">
        <v>1537</v>
      </c>
      <c r="J234" s="699">
        <f t="shared" si="11"/>
        <v>0</v>
      </c>
      <c r="K234" s="3" t="s">
        <v>1613</v>
      </c>
    </row>
    <row r="235" spans="1:12" s="4" customFormat="1" ht="15" customHeight="1">
      <c r="B235" s="693">
        <v>8</v>
      </c>
      <c r="C235" s="694" t="s">
        <v>833</v>
      </c>
      <c r="D235" s="695" t="s">
        <v>1541</v>
      </c>
      <c r="E235" s="648" t="s">
        <v>146</v>
      </c>
      <c r="F235" s="696"/>
      <c r="G235" s="649" t="s">
        <v>1535</v>
      </c>
      <c r="H235" s="714">
        <v>0.46600000000000003</v>
      </c>
      <c r="I235" s="649" t="s">
        <v>1537</v>
      </c>
      <c r="J235" s="698">
        <f>ROUND(F235*H235,0)</f>
        <v>0</v>
      </c>
      <c r="K235" s="3" t="s">
        <v>1563</v>
      </c>
    </row>
    <row r="236" spans="1:12" s="4" customFormat="1" ht="15" customHeight="1">
      <c r="B236" s="1374"/>
      <c r="C236" s="1375"/>
      <c r="D236" s="695" t="s">
        <v>1546</v>
      </c>
      <c r="E236" s="648" t="s">
        <v>145</v>
      </c>
      <c r="F236" s="696"/>
      <c r="G236" s="649" t="s">
        <v>1535</v>
      </c>
      <c r="H236" s="715">
        <v>0.45200000000000001</v>
      </c>
      <c r="I236" s="645" t="s">
        <v>1537</v>
      </c>
      <c r="J236" s="699">
        <f>ROUND(F236*H236,0)</f>
        <v>0</v>
      </c>
      <c r="K236" s="3" t="s">
        <v>1614</v>
      </c>
    </row>
    <row r="237" spans="1:12" s="4" customFormat="1" ht="15" customHeight="1">
      <c r="B237" s="693">
        <v>9</v>
      </c>
      <c r="C237" s="694" t="s">
        <v>961</v>
      </c>
      <c r="D237" s="695" t="s">
        <v>1541</v>
      </c>
      <c r="E237" s="648" t="s">
        <v>146</v>
      </c>
      <c r="F237" s="696"/>
      <c r="G237" s="649" t="s">
        <v>1535</v>
      </c>
      <c r="H237" s="714">
        <v>0.48299999999999998</v>
      </c>
      <c r="I237" s="649" t="s">
        <v>1537</v>
      </c>
      <c r="J237" s="698">
        <f t="shared" si="11"/>
        <v>0</v>
      </c>
      <c r="K237" s="3" t="s">
        <v>1565</v>
      </c>
    </row>
    <row r="238" spans="1:12" s="4" customFormat="1" ht="15" customHeight="1">
      <c r="B238" s="1374"/>
      <c r="C238" s="1375"/>
      <c r="D238" s="695" t="s">
        <v>1546</v>
      </c>
      <c r="E238" s="648" t="s">
        <v>145</v>
      </c>
      <c r="F238" s="696"/>
      <c r="G238" s="649" t="s">
        <v>1535</v>
      </c>
      <c r="H238" s="715">
        <v>0.47599999999999998</v>
      </c>
      <c r="I238" s="645" t="s">
        <v>1537</v>
      </c>
      <c r="J238" s="699">
        <f t="shared" si="11"/>
        <v>0</v>
      </c>
      <c r="K238" s="3" t="s">
        <v>1586</v>
      </c>
    </row>
    <row r="239" spans="1:12" s="4" customFormat="1" ht="15" customHeight="1">
      <c r="B239" s="693">
        <v>10</v>
      </c>
      <c r="C239" s="694" t="s">
        <v>1051</v>
      </c>
      <c r="D239" s="695" t="s">
        <v>1541</v>
      </c>
      <c r="E239" s="648" t="s">
        <v>146</v>
      </c>
      <c r="F239" s="696"/>
      <c r="G239" s="649" t="s">
        <v>1535</v>
      </c>
      <c r="H239" s="714">
        <v>0.5</v>
      </c>
      <c r="I239" s="649" t="s">
        <v>1537</v>
      </c>
      <c r="J239" s="698">
        <f t="shared" si="11"/>
        <v>0</v>
      </c>
      <c r="K239" s="3" t="s">
        <v>1567</v>
      </c>
    </row>
    <row r="240" spans="1:12" s="4" customFormat="1" ht="15" customHeight="1">
      <c r="B240" s="1374"/>
      <c r="C240" s="1375"/>
      <c r="D240" s="695" t="s">
        <v>1546</v>
      </c>
      <c r="E240" s="648" t="s">
        <v>145</v>
      </c>
      <c r="F240" s="696"/>
      <c r="G240" s="649" t="s">
        <v>1535</v>
      </c>
      <c r="H240" s="715">
        <v>0.5</v>
      </c>
      <c r="I240" s="645" t="s">
        <v>1537</v>
      </c>
      <c r="J240" s="699">
        <f t="shared" si="11"/>
        <v>0</v>
      </c>
      <c r="K240" s="3" t="s">
        <v>1568</v>
      </c>
    </row>
    <row r="241" spans="1:12" s="4" customFormat="1" ht="15" customHeight="1">
      <c r="B241" s="693">
        <v>11</v>
      </c>
      <c r="C241" s="694" t="s">
        <v>1100</v>
      </c>
      <c r="D241" s="695" t="s">
        <v>1541</v>
      </c>
      <c r="E241" s="648" t="s">
        <v>146</v>
      </c>
      <c r="F241" s="696"/>
      <c r="G241" s="649" t="s">
        <v>1535</v>
      </c>
      <c r="H241" s="714">
        <v>0.5</v>
      </c>
      <c r="I241" s="649" t="s">
        <v>1537</v>
      </c>
      <c r="J241" s="698">
        <f t="shared" si="11"/>
        <v>0</v>
      </c>
      <c r="K241" s="3" t="s">
        <v>1569</v>
      </c>
    </row>
    <row r="242" spans="1:12" s="4" customFormat="1" ht="15" customHeight="1">
      <c r="B242" s="1374"/>
      <c r="C242" s="1375"/>
      <c r="D242" s="695" t="s">
        <v>1546</v>
      </c>
      <c r="E242" s="648" t="s">
        <v>145</v>
      </c>
      <c r="F242" s="696"/>
      <c r="G242" s="649" t="s">
        <v>1535</v>
      </c>
      <c r="H242" s="715">
        <v>0.5</v>
      </c>
      <c r="I242" s="645" t="s">
        <v>1537</v>
      </c>
      <c r="J242" s="699">
        <f t="shared" si="11"/>
        <v>0</v>
      </c>
      <c r="K242" s="3" t="s">
        <v>1615</v>
      </c>
    </row>
    <row r="243" spans="1:12" s="4" customFormat="1" ht="15" customHeight="1">
      <c r="B243" s="701">
        <f>B241+1</f>
        <v>12</v>
      </c>
      <c r="C243" s="702" t="s">
        <v>1330</v>
      </c>
      <c r="D243" s="703" t="s">
        <v>556</v>
      </c>
      <c r="E243" s="704" t="s">
        <v>146</v>
      </c>
      <c r="F243" s="705"/>
      <c r="G243" s="706" t="s">
        <v>120</v>
      </c>
      <c r="H243" s="714">
        <v>0.5</v>
      </c>
      <c r="I243" s="706" t="s">
        <v>702</v>
      </c>
      <c r="J243" s="707">
        <f t="shared" si="11"/>
        <v>0</v>
      </c>
      <c r="K243" s="257" t="s">
        <v>730</v>
      </c>
    </row>
    <row r="244" spans="1:12" s="4" customFormat="1" ht="15" customHeight="1">
      <c r="B244" s="744"/>
      <c r="C244" s="745"/>
      <c r="D244" s="703" t="s">
        <v>708</v>
      </c>
      <c r="E244" s="704" t="s">
        <v>145</v>
      </c>
      <c r="F244" s="705"/>
      <c r="G244" s="706" t="s">
        <v>120</v>
      </c>
      <c r="H244" s="715">
        <v>0.5</v>
      </c>
      <c r="I244" s="710" t="s">
        <v>702</v>
      </c>
      <c r="J244" s="711">
        <f t="shared" si="11"/>
        <v>0</v>
      </c>
      <c r="K244" s="257" t="s">
        <v>832</v>
      </c>
    </row>
    <row r="245" spans="1:12" s="4" customFormat="1" ht="15" customHeight="1">
      <c r="B245" s="701">
        <f>B243+1</f>
        <v>13</v>
      </c>
      <c r="C245" s="702" t="s">
        <v>1672</v>
      </c>
      <c r="D245" s="703" t="s">
        <v>556</v>
      </c>
      <c r="E245" s="704" t="s">
        <v>146</v>
      </c>
      <c r="F245" s="705"/>
      <c r="G245" s="706" t="s">
        <v>120</v>
      </c>
      <c r="H245" s="714">
        <v>0.5</v>
      </c>
      <c r="I245" s="706" t="s">
        <v>122</v>
      </c>
      <c r="J245" s="707">
        <f t="shared" ref="J245:J246" si="12">ROUND(F245*H245,0)</f>
        <v>0</v>
      </c>
      <c r="K245" s="257" t="s">
        <v>611</v>
      </c>
    </row>
    <row r="246" spans="1:12" s="4" customFormat="1" ht="15" customHeight="1" thickBot="1">
      <c r="B246" s="744"/>
      <c r="C246" s="745"/>
      <c r="D246" s="703" t="s">
        <v>552</v>
      </c>
      <c r="E246" s="704" t="s">
        <v>145</v>
      </c>
      <c r="F246" s="705"/>
      <c r="G246" s="706" t="s">
        <v>120</v>
      </c>
      <c r="H246" s="715">
        <v>0.5</v>
      </c>
      <c r="I246" s="710" t="s">
        <v>122</v>
      </c>
      <c r="J246" s="711">
        <f t="shared" si="12"/>
        <v>0</v>
      </c>
      <c r="K246" s="257" t="s">
        <v>610</v>
      </c>
    </row>
    <row r="247" spans="1:12" s="4" customFormat="1" ht="15" customHeight="1">
      <c r="B247" s="106"/>
      <c r="C247" s="107"/>
      <c r="D247" s="106"/>
      <c r="E247" s="106"/>
      <c r="F247" s="93"/>
      <c r="G247" s="681"/>
      <c r="H247" s="1332" t="s">
        <v>1655</v>
      </c>
      <c r="I247" s="1333"/>
      <c r="J247" s="90"/>
      <c r="K247" s="3"/>
    </row>
    <row r="248" spans="1:12" s="4" customFormat="1" ht="15" customHeight="1" thickBot="1">
      <c r="B248" s="3"/>
      <c r="C248" s="3"/>
      <c r="D248" s="3"/>
      <c r="E248" s="3"/>
      <c r="F248" s="92"/>
      <c r="G248" s="3"/>
      <c r="H248" s="1587" t="s">
        <v>121</v>
      </c>
      <c r="I248" s="1588"/>
      <c r="J248" s="130">
        <f>SUM(J221:J246)</f>
        <v>0</v>
      </c>
      <c r="K248" s="3" t="s">
        <v>1584</v>
      </c>
      <c r="L248" s="4" t="s">
        <v>1535</v>
      </c>
    </row>
    <row r="249" spans="1:12" s="4" customFormat="1" ht="15" customHeight="1">
      <c r="F249" s="105"/>
      <c r="J249" s="105"/>
    </row>
    <row r="250" spans="1:12" s="4" customFormat="1" ht="15" customHeight="1">
      <c r="A250" s="99">
        <v>10</v>
      </c>
      <c r="B250" s="4" t="s">
        <v>380</v>
      </c>
      <c r="C250" s="2"/>
      <c r="D250" s="2"/>
      <c r="E250" s="2"/>
      <c r="F250" s="88"/>
      <c r="G250" s="2"/>
      <c r="H250" s="2"/>
      <c r="I250" s="2"/>
      <c r="J250" s="88"/>
      <c r="K250" s="2"/>
      <c r="L250" s="2"/>
    </row>
    <row r="251" spans="1:12" s="4" customFormat="1" ht="15" customHeight="1">
      <c r="A251" s="104"/>
      <c r="B251" s="2" t="s">
        <v>379</v>
      </c>
      <c r="C251" s="2"/>
      <c r="D251" s="2"/>
      <c r="E251" s="2"/>
      <c r="F251" s="88"/>
      <c r="G251" s="2"/>
      <c r="H251" s="2"/>
      <c r="I251" s="2"/>
      <c r="J251" s="88"/>
      <c r="K251" s="2"/>
      <c r="L251" s="2"/>
    </row>
    <row r="252" spans="1:12" s="4" customFormat="1" ht="15" customHeight="1">
      <c r="A252" s="104"/>
      <c r="B252" s="1589" t="s">
        <v>190</v>
      </c>
      <c r="C252" s="1590"/>
      <c r="D252" s="1589" t="s">
        <v>142</v>
      </c>
      <c r="E252" s="1590"/>
      <c r="F252" s="692" t="s">
        <v>189</v>
      </c>
      <c r="G252" s="645"/>
      <c r="H252" s="645" t="s">
        <v>140</v>
      </c>
      <c r="I252" s="645"/>
      <c r="J252" s="692" t="s">
        <v>91</v>
      </c>
      <c r="K252" s="3"/>
      <c r="L252" s="2"/>
    </row>
    <row r="253" spans="1:12" s="4" customFormat="1" ht="15" customHeight="1">
      <c r="A253" s="104"/>
      <c r="B253" s="686"/>
      <c r="C253" s="682"/>
      <c r="D253" s="672"/>
      <c r="E253" s="673"/>
      <c r="F253" s="688"/>
      <c r="G253" s="676"/>
      <c r="H253" s="676"/>
      <c r="I253" s="676"/>
      <c r="J253" s="120" t="s">
        <v>1540</v>
      </c>
      <c r="K253" s="3"/>
      <c r="L253" s="2"/>
    </row>
    <row r="254" spans="1:12" s="4" customFormat="1" ht="15" customHeight="1">
      <c r="B254" s="693">
        <v>1</v>
      </c>
      <c r="C254" s="694" t="s">
        <v>125</v>
      </c>
      <c r="D254" s="695" t="s">
        <v>1541</v>
      </c>
      <c r="E254" s="648" t="s">
        <v>146</v>
      </c>
      <c r="F254" s="696"/>
      <c r="G254" s="649" t="s">
        <v>1535</v>
      </c>
      <c r="H254" s="746">
        <v>0.26700000000000002</v>
      </c>
      <c r="I254" s="649" t="s">
        <v>1537</v>
      </c>
      <c r="J254" s="698">
        <f t="shared" ref="J254:J277" si="13">ROUND(F254*H254,0)</f>
        <v>0</v>
      </c>
      <c r="K254" s="3" t="s">
        <v>1544</v>
      </c>
    </row>
    <row r="255" spans="1:12" s="4" customFormat="1" ht="15" customHeight="1">
      <c r="B255" s="131"/>
      <c r="C255" s="673"/>
      <c r="D255" s="695" t="s">
        <v>1546</v>
      </c>
      <c r="E255" s="648" t="s">
        <v>145</v>
      </c>
      <c r="F255" s="696"/>
      <c r="G255" s="649" t="s">
        <v>1535</v>
      </c>
      <c r="H255" s="716">
        <v>0.1</v>
      </c>
      <c r="I255" s="645" t="s">
        <v>1537</v>
      </c>
      <c r="J255" s="699">
        <f t="shared" si="13"/>
        <v>0</v>
      </c>
      <c r="K255" s="3" t="s">
        <v>1545</v>
      </c>
    </row>
    <row r="256" spans="1:12" s="4" customFormat="1" ht="15" customHeight="1">
      <c r="B256" s="693">
        <v>2</v>
      </c>
      <c r="C256" s="694" t="s">
        <v>124</v>
      </c>
      <c r="D256" s="695" t="s">
        <v>1541</v>
      </c>
      <c r="E256" s="648" t="s">
        <v>146</v>
      </c>
      <c r="F256" s="696"/>
      <c r="G256" s="649" t="s">
        <v>1535</v>
      </c>
      <c r="H256" s="746">
        <v>0.28199999999999997</v>
      </c>
      <c r="I256" s="649" t="s">
        <v>1537</v>
      </c>
      <c r="J256" s="698">
        <f t="shared" si="13"/>
        <v>0</v>
      </c>
      <c r="K256" s="3" t="s">
        <v>1547</v>
      </c>
    </row>
    <row r="257" spans="1:12" ht="15" customHeight="1">
      <c r="A257" s="4"/>
      <c r="B257" s="131"/>
      <c r="C257" s="673"/>
      <c r="D257" s="695" t="s">
        <v>1546</v>
      </c>
      <c r="E257" s="648" t="s">
        <v>145</v>
      </c>
      <c r="F257" s="696"/>
      <c r="G257" s="649" t="s">
        <v>1535</v>
      </c>
      <c r="H257" s="716">
        <v>0.13300000000000001</v>
      </c>
      <c r="I257" s="645" t="s">
        <v>1537</v>
      </c>
      <c r="J257" s="699">
        <f t="shared" si="13"/>
        <v>0</v>
      </c>
      <c r="K257" s="3" t="s">
        <v>1548</v>
      </c>
      <c r="L257" s="4"/>
    </row>
    <row r="258" spans="1:12" ht="15" customHeight="1">
      <c r="A258" s="4"/>
      <c r="B258" s="693">
        <v>3</v>
      </c>
      <c r="C258" s="694" t="s">
        <v>123</v>
      </c>
      <c r="D258" s="695" t="s">
        <v>1541</v>
      </c>
      <c r="E258" s="648" t="s">
        <v>146</v>
      </c>
      <c r="F258" s="696"/>
      <c r="G258" s="649" t="s">
        <v>1535</v>
      </c>
      <c r="H258" s="746">
        <v>0.28399999999999997</v>
      </c>
      <c r="I258" s="649" t="s">
        <v>1537</v>
      </c>
      <c r="J258" s="698">
        <f>ROUND(F258*H258,0)</f>
        <v>0</v>
      </c>
      <c r="K258" s="3" t="s">
        <v>1549</v>
      </c>
      <c r="L258" s="4"/>
    </row>
    <row r="259" spans="1:12" ht="15" customHeight="1">
      <c r="A259" s="4"/>
      <c r="B259" s="131"/>
      <c r="C259" s="673"/>
      <c r="D259" s="695" t="s">
        <v>1546</v>
      </c>
      <c r="E259" s="648" t="s">
        <v>145</v>
      </c>
      <c r="F259" s="696"/>
      <c r="G259" s="649" t="s">
        <v>1535</v>
      </c>
      <c r="H259" s="716">
        <v>0.23499999999999999</v>
      </c>
      <c r="I259" s="645" t="s">
        <v>1537</v>
      </c>
      <c r="J259" s="699">
        <f>ROUND(F259*H259,0)</f>
        <v>0</v>
      </c>
      <c r="K259" s="3" t="s">
        <v>1555</v>
      </c>
      <c r="L259" s="4"/>
    </row>
    <row r="260" spans="1:12" ht="15" customHeight="1">
      <c r="A260" s="4"/>
      <c r="B260" s="693">
        <v>4</v>
      </c>
      <c r="C260" s="694" t="s">
        <v>498</v>
      </c>
      <c r="D260" s="695" t="s">
        <v>1541</v>
      </c>
      <c r="E260" s="648" t="s">
        <v>146</v>
      </c>
      <c r="F260" s="696"/>
      <c r="G260" s="649" t="s">
        <v>1535</v>
      </c>
      <c r="H260" s="746">
        <v>0.30099999999999999</v>
      </c>
      <c r="I260" s="649" t="s">
        <v>1537</v>
      </c>
      <c r="J260" s="698">
        <f t="shared" si="13"/>
        <v>0</v>
      </c>
      <c r="K260" s="3" t="s">
        <v>1552</v>
      </c>
      <c r="L260" s="4"/>
    </row>
    <row r="261" spans="1:12" s="4" customFormat="1" ht="15" customHeight="1">
      <c r="B261" s="131"/>
      <c r="C261" s="673"/>
      <c r="D261" s="695" t="s">
        <v>1546</v>
      </c>
      <c r="E261" s="648" t="s">
        <v>145</v>
      </c>
      <c r="F261" s="696"/>
      <c r="G261" s="649" t="s">
        <v>1535</v>
      </c>
      <c r="H261" s="716">
        <v>0.26700000000000002</v>
      </c>
      <c r="I261" s="645" t="s">
        <v>1537</v>
      </c>
      <c r="J261" s="699">
        <f t="shared" si="13"/>
        <v>0</v>
      </c>
      <c r="K261" s="3" t="s">
        <v>1556</v>
      </c>
    </row>
    <row r="262" spans="1:12" s="4" customFormat="1" ht="15" customHeight="1">
      <c r="B262" s="693">
        <v>5</v>
      </c>
      <c r="C262" s="694" t="s">
        <v>535</v>
      </c>
      <c r="D262" s="695" t="s">
        <v>1541</v>
      </c>
      <c r="E262" s="648" t="s">
        <v>146</v>
      </c>
      <c r="F262" s="696"/>
      <c r="G262" s="649" t="s">
        <v>1535</v>
      </c>
      <c r="H262" s="746">
        <v>0.31900000000000001</v>
      </c>
      <c r="I262" s="649" t="s">
        <v>1537</v>
      </c>
      <c r="J262" s="698">
        <f t="shared" si="13"/>
        <v>0</v>
      </c>
      <c r="K262" s="3" t="s">
        <v>1557</v>
      </c>
    </row>
    <row r="263" spans="1:12" s="4" customFormat="1" ht="15" customHeight="1">
      <c r="B263" s="131"/>
      <c r="C263" s="673"/>
      <c r="D263" s="695" t="s">
        <v>1546</v>
      </c>
      <c r="E263" s="648" t="s">
        <v>145</v>
      </c>
      <c r="F263" s="696"/>
      <c r="G263" s="649" t="s">
        <v>1535</v>
      </c>
      <c r="H263" s="716">
        <v>0.29099999999999998</v>
      </c>
      <c r="I263" s="645" t="s">
        <v>1537</v>
      </c>
      <c r="J263" s="699">
        <f t="shared" si="13"/>
        <v>0</v>
      </c>
      <c r="K263" s="3" t="s">
        <v>1558</v>
      </c>
    </row>
    <row r="264" spans="1:12" s="4" customFormat="1" ht="15" customHeight="1">
      <c r="B264" s="693">
        <v>6</v>
      </c>
      <c r="C264" s="694" t="s">
        <v>653</v>
      </c>
      <c r="D264" s="695" t="s">
        <v>1541</v>
      </c>
      <c r="E264" s="648" t="s">
        <v>146</v>
      </c>
      <c r="F264" s="696"/>
      <c r="G264" s="649" t="s">
        <v>1535</v>
      </c>
      <c r="H264" s="746">
        <v>0.33700000000000002</v>
      </c>
      <c r="I264" s="649" t="s">
        <v>1537</v>
      </c>
      <c r="J264" s="698">
        <f t="shared" si="13"/>
        <v>0</v>
      </c>
      <c r="K264" s="3" t="s">
        <v>1559</v>
      </c>
    </row>
    <row r="265" spans="1:12" s="4" customFormat="1" ht="15" customHeight="1">
      <c r="B265" s="1374"/>
      <c r="C265" s="1375"/>
      <c r="D265" s="695" t="s">
        <v>1546</v>
      </c>
      <c r="E265" s="648" t="s">
        <v>145</v>
      </c>
      <c r="F265" s="696"/>
      <c r="G265" s="649" t="s">
        <v>1535</v>
      </c>
      <c r="H265" s="716">
        <v>0.314</v>
      </c>
      <c r="I265" s="645" t="s">
        <v>1537</v>
      </c>
      <c r="J265" s="699">
        <f t="shared" si="13"/>
        <v>0</v>
      </c>
      <c r="K265" s="3" t="s">
        <v>271</v>
      </c>
    </row>
    <row r="266" spans="1:12" s="4" customFormat="1" ht="15" customHeight="1">
      <c r="B266" s="693">
        <v>7</v>
      </c>
      <c r="C266" s="694" t="s">
        <v>784</v>
      </c>
      <c r="D266" s="695" t="s">
        <v>1541</v>
      </c>
      <c r="E266" s="648" t="s">
        <v>146</v>
      </c>
      <c r="F266" s="696"/>
      <c r="G266" s="649" t="s">
        <v>1535</v>
      </c>
      <c r="H266" s="746">
        <v>0.35499999999999998</v>
      </c>
      <c r="I266" s="649" t="s">
        <v>1537</v>
      </c>
      <c r="J266" s="698">
        <f t="shared" si="13"/>
        <v>0</v>
      </c>
      <c r="K266" s="3" t="s">
        <v>1561</v>
      </c>
    </row>
    <row r="267" spans="1:12" s="4" customFormat="1" ht="15" customHeight="1">
      <c r="B267" s="1374"/>
      <c r="C267" s="1375"/>
      <c r="D267" s="695" t="s">
        <v>1546</v>
      </c>
      <c r="E267" s="648" t="s">
        <v>145</v>
      </c>
      <c r="F267" s="696"/>
      <c r="G267" s="649" t="s">
        <v>1535</v>
      </c>
      <c r="H267" s="716">
        <v>0.33700000000000002</v>
      </c>
      <c r="I267" s="645" t="s">
        <v>1537</v>
      </c>
      <c r="J267" s="699">
        <f t="shared" si="13"/>
        <v>0</v>
      </c>
      <c r="K267" s="3" t="s">
        <v>1613</v>
      </c>
    </row>
    <row r="268" spans="1:12" s="4" customFormat="1" ht="15" customHeight="1">
      <c r="B268" s="693">
        <v>8</v>
      </c>
      <c r="C268" s="694" t="s">
        <v>833</v>
      </c>
      <c r="D268" s="695" t="s">
        <v>1541</v>
      </c>
      <c r="E268" s="648" t="s">
        <v>146</v>
      </c>
      <c r="F268" s="696"/>
      <c r="G268" s="649" t="s">
        <v>1535</v>
      </c>
      <c r="H268" s="746">
        <v>0.373</v>
      </c>
      <c r="I268" s="649" t="s">
        <v>1537</v>
      </c>
      <c r="J268" s="698">
        <f>ROUND(F268*H268,0)</f>
        <v>0</v>
      </c>
      <c r="K268" s="3" t="s">
        <v>1563</v>
      </c>
    </row>
    <row r="269" spans="1:12" s="4" customFormat="1" ht="15" customHeight="1">
      <c r="B269" s="1374"/>
      <c r="C269" s="1375"/>
      <c r="D269" s="695" t="s">
        <v>1546</v>
      </c>
      <c r="E269" s="648" t="s">
        <v>145</v>
      </c>
      <c r="F269" s="696"/>
      <c r="G269" s="649" t="s">
        <v>1535</v>
      </c>
      <c r="H269" s="716">
        <v>0.36099999999999999</v>
      </c>
      <c r="I269" s="645" t="s">
        <v>1537</v>
      </c>
      <c r="J269" s="699">
        <f>ROUND(F269*H269,0)</f>
        <v>0</v>
      </c>
      <c r="K269" s="3" t="s">
        <v>1614</v>
      </c>
    </row>
    <row r="270" spans="1:12" s="4" customFormat="1" ht="15" customHeight="1">
      <c r="B270" s="693">
        <v>9</v>
      </c>
      <c r="C270" s="694" t="s">
        <v>961</v>
      </c>
      <c r="D270" s="695" t="s">
        <v>1541</v>
      </c>
      <c r="E270" s="648" t="s">
        <v>146</v>
      </c>
      <c r="F270" s="696"/>
      <c r="G270" s="649" t="s">
        <v>1535</v>
      </c>
      <c r="H270" s="746">
        <v>0.38700000000000001</v>
      </c>
      <c r="I270" s="649" t="s">
        <v>1537</v>
      </c>
      <c r="J270" s="698">
        <f t="shared" si="13"/>
        <v>0</v>
      </c>
      <c r="K270" s="3" t="s">
        <v>1565</v>
      </c>
    </row>
    <row r="271" spans="1:12" s="4" customFormat="1" ht="15" customHeight="1">
      <c r="B271" s="1374"/>
      <c r="C271" s="1375"/>
      <c r="D271" s="695" t="s">
        <v>1546</v>
      </c>
      <c r="E271" s="648" t="s">
        <v>145</v>
      </c>
      <c r="F271" s="696"/>
      <c r="G271" s="649" t="s">
        <v>1535</v>
      </c>
      <c r="H271" s="716">
        <v>0.38100000000000001</v>
      </c>
      <c r="I271" s="645" t="s">
        <v>1537</v>
      </c>
      <c r="J271" s="699">
        <f t="shared" si="13"/>
        <v>0</v>
      </c>
      <c r="K271" s="3" t="s">
        <v>1586</v>
      </c>
    </row>
    <row r="272" spans="1:12" s="4" customFormat="1" ht="15" customHeight="1">
      <c r="B272" s="693">
        <v>10</v>
      </c>
      <c r="C272" s="694" t="s">
        <v>1051</v>
      </c>
      <c r="D272" s="695" t="s">
        <v>1541</v>
      </c>
      <c r="E272" s="648" t="s">
        <v>146</v>
      </c>
      <c r="F272" s="696"/>
      <c r="G272" s="649" t="s">
        <v>1535</v>
      </c>
      <c r="H272" s="746">
        <v>0.4</v>
      </c>
      <c r="I272" s="649" t="s">
        <v>1537</v>
      </c>
      <c r="J272" s="698">
        <f t="shared" si="13"/>
        <v>0</v>
      </c>
      <c r="K272" s="3" t="s">
        <v>1567</v>
      </c>
    </row>
    <row r="273" spans="1:12" s="4" customFormat="1" ht="15" customHeight="1">
      <c r="B273" s="1374"/>
      <c r="C273" s="1375"/>
      <c r="D273" s="695" t="s">
        <v>1546</v>
      </c>
      <c r="E273" s="648" t="s">
        <v>145</v>
      </c>
      <c r="F273" s="696"/>
      <c r="G273" s="649" t="s">
        <v>1535</v>
      </c>
      <c r="H273" s="716">
        <v>0.4</v>
      </c>
      <c r="I273" s="645" t="s">
        <v>1537</v>
      </c>
      <c r="J273" s="699">
        <f t="shared" si="13"/>
        <v>0</v>
      </c>
      <c r="K273" s="3" t="s">
        <v>1616</v>
      </c>
    </row>
    <row r="274" spans="1:12" s="4" customFormat="1" ht="15" customHeight="1">
      <c r="B274" s="693">
        <v>11</v>
      </c>
      <c r="C274" s="694" t="s">
        <v>1100</v>
      </c>
      <c r="D274" s="695" t="s">
        <v>1541</v>
      </c>
      <c r="E274" s="648" t="s">
        <v>146</v>
      </c>
      <c r="F274" s="696"/>
      <c r="G274" s="649" t="s">
        <v>1535</v>
      </c>
      <c r="H274" s="746">
        <v>0.4</v>
      </c>
      <c r="I274" s="649" t="s">
        <v>1537</v>
      </c>
      <c r="J274" s="698">
        <f t="shared" si="13"/>
        <v>0</v>
      </c>
      <c r="K274" s="3" t="s">
        <v>1569</v>
      </c>
    </row>
    <row r="275" spans="1:12" s="4" customFormat="1" ht="15" customHeight="1">
      <c r="B275" s="1374"/>
      <c r="C275" s="1375"/>
      <c r="D275" s="695" t="s">
        <v>1546</v>
      </c>
      <c r="E275" s="648" t="s">
        <v>145</v>
      </c>
      <c r="F275" s="696"/>
      <c r="G275" s="649" t="s">
        <v>1535</v>
      </c>
      <c r="H275" s="716">
        <v>0.4</v>
      </c>
      <c r="I275" s="645" t="s">
        <v>1537</v>
      </c>
      <c r="J275" s="699">
        <f t="shared" si="13"/>
        <v>0</v>
      </c>
      <c r="K275" s="3" t="s">
        <v>1615</v>
      </c>
    </row>
    <row r="276" spans="1:12" s="4" customFormat="1" ht="15" customHeight="1">
      <c r="B276" s="701">
        <f>B274+1</f>
        <v>12</v>
      </c>
      <c r="C276" s="702" t="s">
        <v>1330</v>
      </c>
      <c r="D276" s="703" t="s">
        <v>556</v>
      </c>
      <c r="E276" s="704" t="s">
        <v>146</v>
      </c>
      <c r="F276" s="705"/>
      <c r="G276" s="706" t="s">
        <v>120</v>
      </c>
      <c r="H276" s="714">
        <v>0.4</v>
      </c>
      <c r="I276" s="706" t="s">
        <v>702</v>
      </c>
      <c r="J276" s="707">
        <f t="shared" si="13"/>
        <v>0</v>
      </c>
      <c r="K276" s="257" t="s">
        <v>730</v>
      </c>
    </row>
    <row r="277" spans="1:12" s="4" customFormat="1" ht="15" customHeight="1">
      <c r="B277" s="744"/>
      <c r="C277" s="745"/>
      <c r="D277" s="703" t="s">
        <v>708</v>
      </c>
      <c r="E277" s="704" t="s">
        <v>145</v>
      </c>
      <c r="F277" s="705"/>
      <c r="G277" s="706" t="s">
        <v>120</v>
      </c>
      <c r="H277" s="715">
        <v>0.4</v>
      </c>
      <c r="I277" s="710" t="s">
        <v>702</v>
      </c>
      <c r="J277" s="711">
        <f t="shared" si="13"/>
        <v>0</v>
      </c>
      <c r="K277" s="257" t="s">
        <v>832</v>
      </c>
    </row>
    <row r="278" spans="1:12" s="4" customFormat="1" ht="15" customHeight="1">
      <c r="B278" s="701">
        <f>B276+1</f>
        <v>13</v>
      </c>
      <c r="C278" s="702" t="s">
        <v>1672</v>
      </c>
      <c r="D278" s="703" t="s">
        <v>556</v>
      </c>
      <c r="E278" s="704" t="s">
        <v>146</v>
      </c>
      <c r="F278" s="705"/>
      <c r="G278" s="706" t="s">
        <v>120</v>
      </c>
      <c r="H278" s="714">
        <v>0.4</v>
      </c>
      <c r="I278" s="706" t="s">
        <v>122</v>
      </c>
      <c r="J278" s="707">
        <f t="shared" ref="J278:J279" si="14">ROUND(F278*H278,0)</f>
        <v>0</v>
      </c>
      <c r="K278" s="257" t="s">
        <v>2520</v>
      </c>
    </row>
    <row r="279" spans="1:12" s="4" customFormat="1" ht="15" customHeight="1" thickBot="1">
      <c r="B279" s="744"/>
      <c r="C279" s="745"/>
      <c r="D279" s="703" t="s">
        <v>552</v>
      </c>
      <c r="E279" s="704" t="s">
        <v>145</v>
      </c>
      <c r="F279" s="705"/>
      <c r="G279" s="706" t="s">
        <v>120</v>
      </c>
      <c r="H279" s="715">
        <v>0.4</v>
      </c>
      <c r="I279" s="710" t="s">
        <v>122</v>
      </c>
      <c r="J279" s="711">
        <f t="shared" si="14"/>
        <v>0</v>
      </c>
      <c r="K279" s="257" t="s">
        <v>610</v>
      </c>
    </row>
    <row r="280" spans="1:12" s="4" customFormat="1" ht="15" customHeight="1">
      <c r="B280" s="106"/>
      <c r="C280" s="107"/>
      <c r="D280" s="106"/>
      <c r="E280" s="106"/>
      <c r="F280" s="93"/>
      <c r="G280" s="681"/>
      <c r="H280" s="1332" t="s">
        <v>1655</v>
      </c>
      <c r="I280" s="1333"/>
      <c r="J280" s="90"/>
      <c r="K280" s="3"/>
    </row>
    <row r="281" spans="1:12" s="4" customFormat="1" ht="15" customHeight="1" thickBot="1">
      <c r="B281" s="3"/>
      <c r="C281" s="3"/>
      <c r="D281" s="3"/>
      <c r="E281" s="3"/>
      <c r="F281" s="92"/>
      <c r="G281" s="3"/>
      <c r="H281" s="1587" t="s">
        <v>121</v>
      </c>
      <c r="I281" s="1588"/>
      <c r="J281" s="130">
        <f>SUM(J254:J279)</f>
        <v>0</v>
      </c>
      <c r="K281" s="3" t="s">
        <v>1585</v>
      </c>
      <c r="L281" s="4" t="s">
        <v>1535</v>
      </c>
    </row>
    <row r="282" spans="1:12" s="4" customFormat="1" ht="15" customHeight="1">
      <c r="F282" s="105"/>
      <c r="J282" s="105"/>
    </row>
    <row r="283" spans="1:12" s="4" customFormat="1" ht="15" customHeight="1" thickBot="1">
      <c r="B283" s="3"/>
      <c r="C283" s="3"/>
      <c r="D283" s="3"/>
      <c r="E283" s="3"/>
      <c r="F283" s="92"/>
      <c r="G283" s="91"/>
      <c r="H283" s="681"/>
      <c r="I283" s="681"/>
      <c r="J283" s="93"/>
      <c r="K283" s="3"/>
    </row>
    <row r="284" spans="1:12" s="4" customFormat="1" ht="15" customHeight="1">
      <c r="B284" s="3"/>
      <c r="C284" s="3"/>
      <c r="D284" s="3"/>
      <c r="E284" s="3"/>
      <c r="F284" s="92"/>
      <c r="G284" s="91"/>
      <c r="H284" s="1332" t="s">
        <v>1617</v>
      </c>
      <c r="I284" s="1333"/>
      <c r="J284" s="90"/>
      <c r="K284" s="3"/>
    </row>
    <row r="285" spans="1:12" s="4" customFormat="1" ht="15" customHeight="1" thickBot="1">
      <c r="A285" s="2"/>
      <c r="B285" s="2"/>
      <c r="C285" s="2"/>
      <c r="D285" s="2"/>
      <c r="E285" s="2"/>
      <c r="F285" s="88"/>
      <c r="G285" s="2"/>
      <c r="H285" s="1363" t="s">
        <v>378</v>
      </c>
      <c r="I285" s="1364"/>
      <c r="J285" s="89">
        <f>SUMIF(L40:L281,"*",J40:J281)</f>
        <v>0</v>
      </c>
      <c r="K285" s="3" t="s">
        <v>1618</v>
      </c>
      <c r="L285" s="2"/>
    </row>
    <row r="286" spans="1:12" s="4" customFormat="1" ht="15" customHeight="1">
      <c r="A286" s="2"/>
      <c r="B286" s="2"/>
      <c r="C286" s="2"/>
      <c r="D286" s="2"/>
      <c r="E286" s="2"/>
      <c r="F286" s="88"/>
      <c r="G286" s="2"/>
      <c r="H286" s="2"/>
      <c r="I286" s="2"/>
      <c r="J286" s="88"/>
      <c r="K286" s="2"/>
      <c r="L286" s="2"/>
    </row>
    <row r="287" spans="1:12" s="4" customFormat="1" ht="15" customHeight="1">
      <c r="A287" s="2"/>
      <c r="B287" s="2"/>
      <c r="C287" s="2"/>
      <c r="D287" s="2"/>
      <c r="E287" s="2"/>
      <c r="F287" s="88"/>
      <c r="G287" s="2"/>
      <c r="H287" s="2"/>
      <c r="I287" s="2"/>
      <c r="J287" s="88"/>
      <c r="K287" s="2"/>
      <c r="L287" s="2"/>
    </row>
    <row r="288" spans="1:12" s="4" customFormat="1" ht="18.75" customHeight="1">
      <c r="A288" s="2"/>
      <c r="B288" s="2"/>
      <c r="C288" s="2"/>
      <c r="D288" s="2"/>
      <c r="E288" s="2"/>
      <c r="F288" s="88"/>
      <c r="G288" s="2"/>
      <c r="H288" s="2"/>
      <c r="I288" s="2"/>
      <c r="J288" s="88"/>
      <c r="K288" s="2"/>
      <c r="L288" s="2"/>
    </row>
    <row r="289" spans="1:12" s="4" customFormat="1" ht="18.75" customHeight="1">
      <c r="A289" s="2"/>
      <c r="B289" s="2"/>
      <c r="C289" s="2"/>
      <c r="D289" s="2"/>
      <c r="E289" s="2"/>
      <c r="F289" s="88"/>
      <c r="G289" s="2"/>
      <c r="H289" s="2"/>
      <c r="I289" s="2"/>
      <c r="J289" s="88"/>
      <c r="K289" s="2"/>
      <c r="L289" s="2"/>
    </row>
    <row r="290" spans="1:12" s="4" customFormat="1" ht="18.75" customHeight="1">
      <c r="A290" s="2"/>
      <c r="B290" s="2"/>
      <c r="C290" s="2"/>
      <c r="D290" s="2"/>
      <c r="E290" s="2"/>
      <c r="F290" s="88"/>
      <c r="G290" s="2"/>
      <c r="H290" s="2"/>
      <c r="I290" s="2"/>
      <c r="J290" s="88"/>
      <c r="K290" s="2"/>
      <c r="L290" s="2"/>
    </row>
    <row r="291" spans="1:12" s="4" customFormat="1" ht="18.75" customHeight="1">
      <c r="A291" s="2"/>
      <c r="B291" s="2"/>
      <c r="C291" s="2"/>
      <c r="D291" s="2"/>
      <c r="E291" s="2"/>
      <c r="F291" s="88"/>
      <c r="G291" s="2"/>
      <c r="H291" s="2"/>
      <c r="I291" s="2"/>
      <c r="J291" s="88"/>
      <c r="K291" s="2"/>
      <c r="L291" s="2"/>
    </row>
  </sheetData>
  <mergeCells count="105">
    <mergeCell ref="A1:B1"/>
    <mergeCell ref="C1:E1"/>
    <mergeCell ref="I1:K1"/>
    <mergeCell ref="B5:C5"/>
    <mergeCell ref="D5:E5"/>
    <mergeCell ref="D7:E7"/>
    <mergeCell ref="B27:C27"/>
    <mergeCell ref="B29:C29"/>
    <mergeCell ref="B31:C31"/>
    <mergeCell ref="B33:C33"/>
    <mergeCell ref="B35:C35"/>
    <mergeCell ref="B37:C37"/>
    <mergeCell ref="D8:E8"/>
    <mergeCell ref="D9:E9"/>
    <mergeCell ref="B19:C19"/>
    <mergeCell ref="B21:C21"/>
    <mergeCell ref="B23:C23"/>
    <mergeCell ref="B25:C25"/>
    <mergeCell ref="B62:C62"/>
    <mergeCell ref="B64:C64"/>
    <mergeCell ref="B66:C66"/>
    <mergeCell ref="B68:C68"/>
    <mergeCell ref="B70:C70"/>
    <mergeCell ref="B72:C72"/>
    <mergeCell ref="H40:I40"/>
    <mergeCell ref="H41:I41"/>
    <mergeCell ref="B45:C45"/>
    <mergeCell ref="D45:E45"/>
    <mergeCell ref="D47:E47"/>
    <mergeCell ref="D48:E48"/>
    <mergeCell ref="D85:E85"/>
    <mergeCell ref="D86:E86"/>
    <mergeCell ref="B93:C93"/>
    <mergeCell ref="D93:E93"/>
    <mergeCell ref="B94:C96"/>
    <mergeCell ref="D94:E96"/>
    <mergeCell ref="B74:C74"/>
    <mergeCell ref="H77:I77"/>
    <mergeCell ref="H78:I78"/>
    <mergeCell ref="B82:C82"/>
    <mergeCell ref="D82:E82"/>
    <mergeCell ref="D84:E84"/>
    <mergeCell ref="P115:Q115"/>
    <mergeCell ref="D117:E117"/>
    <mergeCell ref="T117:U117"/>
    <mergeCell ref="B100:C100"/>
    <mergeCell ref="D100:E100"/>
    <mergeCell ref="D102:E102"/>
    <mergeCell ref="D103:E103"/>
    <mergeCell ref="H110:I110"/>
    <mergeCell ref="H111:I111"/>
    <mergeCell ref="D118:E118"/>
    <mergeCell ref="H147:I147"/>
    <mergeCell ref="H148:I148"/>
    <mergeCell ref="B152:C152"/>
    <mergeCell ref="D152:E152"/>
    <mergeCell ref="D154:E154"/>
    <mergeCell ref="B115:C115"/>
    <mergeCell ref="D115:E115"/>
    <mergeCell ref="N115:O115"/>
    <mergeCell ref="D164:E164"/>
    <mergeCell ref="H177:I177"/>
    <mergeCell ref="H178:I178"/>
    <mergeCell ref="B182:C182"/>
    <mergeCell ref="D182:E182"/>
    <mergeCell ref="D184:E184"/>
    <mergeCell ref="D155:E155"/>
    <mergeCell ref="H156:I156"/>
    <mergeCell ref="H157:I157"/>
    <mergeCell ref="B161:C161"/>
    <mergeCell ref="D161:E161"/>
    <mergeCell ref="D163:E163"/>
    <mergeCell ref="B219:C219"/>
    <mergeCell ref="D219:E219"/>
    <mergeCell ref="B232:C232"/>
    <mergeCell ref="D185:E185"/>
    <mergeCell ref="B199:C199"/>
    <mergeCell ref="B201:C201"/>
    <mergeCell ref="B203:C203"/>
    <mergeCell ref="B205:C205"/>
    <mergeCell ref="B207:C207"/>
    <mergeCell ref="B39:C39"/>
    <mergeCell ref="B76:C76"/>
    <mergeCell ref="H285:I285"/>
    <mergeCell ref="B271:C271"/>
    <mergeCell ref="B273:C273"/>
    <mergeCell ref="B275:C275"/>
    <mergeCell ref="H280:I280"/>
    <mergeCell ref="H281:I281"/>
    <mergeCell ref="H284:I284"/>
    <mergeCell ref="H248:I248"/>
    <mergeCell ref="B252:C252"/>
    <mergeCell ref="D252:E252"/>
    <mergeCell ref="B265:C265"/>
    <mergeCell ref="B267:C267"/>
    <mergeCell ref="B269:C269"/>
    <mergeCell ref="B234:C234"/>
    <mergeCell ref="B236:C236"/>
    <mergeCell ref="B238:C238"/>
    <mergeCell ref="B240:C240"/>
    <mergeCell ref="B242:C242"/>
    <mergeCell ref="H247:I247"/>
    <mergeCell ref="B209:C209"/>
    <mergeCell ref="H214:I214"/>
    <mergeCell ref="H215:I215"/>
  </mergeCells>
  <phoneticPr fontId="2"/>
  <pageMargins left="0.78740157480314965" right="0.78740157480314965" top="0.74803149606299213" bottom="0.78740157480314965" header="0" footer="0"/>
  <pageSetup paperSize="9" scale="93" fitToHeight="5" orientation="portrait" r:id="rId1"/>
  <headerFooter alignWithMargins="0"/>
  <rowBreaks count="6" manualBreakCount="6">
    <brk id="41" max="10" man="1"/>
    <brk id="96" max="10" man="1"/>
    <brk id="112" max="10" man="1"/>
    <brk id="157" max="10" man="1"/>
    <brk id="215" max="10" man="1"/>
    <brk id="248"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584"/>
  <sheetViews>
    <sheetView showGridLines="0" view="pageBreakPreview" zoomScaleNormal="90" zoomScaleSheetLayoutView="100" workbookViewId="0">
      <pane ySplit="2" topLeftCell="A3" activePane="bottomLeft" state="frozen"/>
      <selection activeCell="H260" sqref="H260"/>
      <selection pane="bottomLeft" sqref="A1:B1"/>
    </sheetView>
  </sheetViews>
  <sheetFormatPr defaultColWidth="9" defaultRowHeight="18.75" customHeight="1"/>
  <cols>
    <col min="1" max="1" width="3.75" style="2" customWidth="1"/>
    <col min="2" max="2" width="5" style="2" customWidth="1"/>
    <col min="3" max="3" width="7.5" style="2" bestFit="1" customWidth="1"/>
    <col min="4" max="4" width="3.75" style="2" bestFit="1" customWidth="1"/>
    <col min="5" max="5" width="13.75"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3.125" style="2" customWidth="1"/>
    <col min="12" max="12" width="3" style="2" customWidth="1"/>
    <col min="13" max="13" width="9" style="2"/>
    <col min="14" max="14" width="9" style="142"/>
    <col min="15" max="16384" width="9" style="2"/>
  </cols>
  <sheetData>
    <row r="1" spans="1:14" ht="18.75" customHeight="1">
      <c r="A1" s="1384" t="s">
        <v>161</v>
      </c>
      <c r="B1" s="1385"/>
      <c r="C1" s="1593" t="s">
        <v>407</v>
      </c>
      <c r="D1" s="1594"/>
      <c r="E1" s="1595"/>
      <c r="H1" s="129" t="s">
        <v>160</v>
      </c>
      <c r="I1" s="1365">
        <f>総括表!H4</f>
        <v>0</v>
      </c>
      <c r="J1" s="1365"/>
      <c r="K1" s="1365"/>
    </row>
    <row r="2" spans="1:14" ht="18.75" customHeight="1">
      <c r="J2" s="128"/>
    </row>
    <row r="3" spans="1:14" ht="18.75" customHeight="1">
      <c r="J3" s="128"/>
    </row>
    <row r="4" spans="1:14" ht="18.75" customHeight="1">
      <c r="A4" s="99" t="s">
        <v>1619</v>
      </c>
      <c r="B4" s="4" t="s">
        <v>406</v>
      </c>
    </row>
    <row r="5" spans="1:14" ht="11.25" customHeight="1">
      <c r="A5" s="104"/>
    </row>
    <row r="6" spans="1:14" ht="18.75" customHeight="1">
      <c r="A6" s="104"/>
      <c r="B6" s="1589" t="s">
        <v>190</v>
      </c>
      <c r="C6" s="1590"/>
      <c r="D6" s="1589" t="s">
        <v>142</v>
      </c>
      <c r="E6" s="1590"/>
      <c r="F6" s="692" t="s">
        <v>189</v>
      </c>
      <c r="G6" s="645"/>
      <c r="H6" s="645" t="s">
        <v>140</v>
      </c>
      <c r="I6" s="645"/>
      <c r="J6" s="692" t="s">
        <v>91</v>
      </c>
      <c r="K6" s="3"/>
    </row>
    <row r="7" spans="1:14" ht="15" customHeight="1">
      <c r="A7" s="104"/>
      <c r="B7" s="686"/>
      <c r="C7" s="682"/>
      <c r="D7" s="672"/>
      <c r="E7" s="673"/>
      <c r="F7" s="688"/>
      <c r="G7" s="676"/>
      <c r="H7" s="676"/>
      <c r="I7" s="676"/>
      <c r="J7" s="120" t="s">
        <v>1620</v>
      </c>
      <c r="K7" s="3"/>
    </row>
    <row r="8" spans="1:14" ht="15" customHeight="1">
      <c r="A8" s="104"/>
      <c r="B8" s="972">
        <v>1</v>
      </c>
      <c r="C8" s="694" t="s">
        <v>132</v>
      </c>
      <c r="D8" s="1338"/>
      <c r="E8" s="1339"/>
      <c r="F8" s="696"/>
      <c r="G8" s="1217" t="s">
        <v>120</v>
      </c>
      <c r="H8" s="714">
        <v>1E-3</v>
      </c>
      <c r="I8" s="1217" t="s">
        <v>122</v>
      </c>
      <c r="J8" s="698">
        <f>ROUND(F8*H8,0)</f>
        <v>0</v>
      </c>
      <c r="K8" s="3" t="s">
        <v>283</v>
      </c>
    </row>
    <row r="9" spans="1:14" s="4" customFormat="1" ht="15" customHeight="1">
      <c r="B9" s="693">
        <v>2</v>
      </c>
      <c r="C9" s="694" t="s">
        <v>131</v>
      </c>
      <c r="D9" s="1338"/>
      <c r="E9" s="1339"/>
      <c r="F9" s="696"/>
      <c r="G9" s="649" t="s">
        <v>1621</v>
      </c>
      <c r="H9" s="714">
        <v>0.01</v>
      </c>
      <c r="I9" s="649" t="s">
        <v>1622</v>
      </c>
      <c r="J9" s="698">
        <f>ROUND(F9*H9,0)</f>
        <v>0</v>
      </c>
      <c r="K9" s="3" t="s">
        <v>282</v>
      </c>
      <c r="N9" s="9"/>
    </row>
    <row r="10" spans="1:14" s="4" customFormat="1" ht="15" customHeight="1" thickBot="1">
      <c r="B10" s="647">
        <v>3</v>
      </c>
      <c r="C10" s="648" t="s">
        <v>130</v>
      </c>
      <c r="D10" s="1338"/>
      <c r="E10" s="1339"/>
      <c r="F10" s="696"/>
      <c r="G10" s="649" t="s">
        <v>1621</v>
      </c>
      <c r="H10" s="714">
        <v>2.3E-2</v>
      </c>
      <c r="I10" s="649" t="s">
        <v>1622</v>
      </c>
      <c r="J10" s="698">
        <f>ROUND(F10*H10,0)</f>
        <v>0</v>
      </c>
      <c r="K10" s="3" t="s">
        <v>2680</v>
      </c>
      <c r="N10" s="9"/>
    </row>
    <row r="11" spans="1:14" s="4" customFormat="1" ht="15" customHeight="1">
      <c r="B11" s="106"/>
      <c r="C11" s="107"/>
      <c r="D11" s="106"/>
      <c r="E11" s="106"/>
      <c r="F11" s="93"/>
      <c r="G11" s="681"/>
      <c r="H11" s="1332" t="s">
        <v>1085</v>
      </c>
      <c r="I11" s="1333"/>
      <c r="J11" s="90"/>
      <c r="K11" s="3"/>
      <c r="N11" s="9"/>
    </row>
    <row r="12" spans="1:14" s="4" customFormat="1" ht="15" customHeight="1" thickBot="1">
      <c r="B12" s="3"/>
      <c r="C12" s="3"/>
      <c r="D12" s="3"/>
      <c r="E12" s="3"/>
      <c r="F12" s="92"/>
      <c r="G12" s="3"/>
      <c r="H12" s="1361" t="s">
        <v>121</v>
      </c>
      <c r="I12" s="1362"/>
      <c r="J12" s="89">
        <f>SUM(J8:J10)</f>
        <v>0</v>
      </c>
      <c r="K12" s="3" t="s">
        <v>1626</v>
      </c>
      <c r="M12" s="4" t="s">
        <v>1621</v>
      </c>
      <c r="N12" s="9"/>
    </row>
    <row r="13" spans="1:14" s="4" customFormat="1" ht="18.75" customHeight="1">
      <c r="F13" s="105"/>
      <c r="J13" s="105"/>
      <c r="N13" s="9"/>
    </row>
    <row r="14" spans="1:14" ht="18.75" customHeight="1">
      <c r="A14" s="99" t="s">
        <v>1627</v>
      </c>
      <c r="B14" s="4" t="s">
        <v>1047</v>
      </c>
      <c r="N14" s="9"/>
    </row>
    <row r="15" spans="1:14" ht="18.600000000000001" customHeight="1">
      <c r="A15" s="104"/>
      <c r="B15" s="304" t="s">
        <v>1048</v>
      </c>
      <c r="N15" s="9"/>
    </row>
    <row r="16" spans="1:14" ht="18.75" customHeight="1">
      <c r="A16" s="104"/>
      <c r="B16" s="1589" t="s">
        <v>143</v>
      </c>
      <c r="C16" s="1590"/>
      <c r="D16" s="1589" t="s">
        <v>142</v>
      </c>
      <c r="E16" s="1590"/>
      <c r="F16" s="692" t="s">
        <v>141</v>
      </c>
      <c r="G16" s="645"/>
      <c r="H16" s="645" t="s">
        <v>140</v>
      </c>
      <c r="I16" s="645"/>
      <c r="J16" s="692" t="s">
        <v>91</v>
      </c>
      <c r="K16" s="3"/>
    </row>
    <row r="17" spans="1:14" ht="15" customHeight="1">
      <c r="A17" s="104"/>
      <c r="B17" s="686"/>
      <c r="C17" s="682"/>
      <c r="D17" s="672"/>
      <c r="E17" s="673"/>
      <c r="F17" s="688"/>
      <c r="G17" s="676"/>
      <c r="H17" s="676"/>
      <c r="I17" s="676"/>
      <c r="J17" s="120" t="s">
        <v>1620</v>
      </c>
      <c r="K17" s="3"/>
    </row>
    <row r="18" spans="1:14" s="4" customFormat="1" ht="15" customHeight="1">
      <c r="B18" s="693">
        <v>1</v>
      </c>
      <c r="C18" s="694" t="s">
        <v>128</v>
      </c>
      <c r="D18" s="1338"/>
      <c r="E18" s="1339"/>
      <c r="F18" s="696"/>
      <c r="G18" s="649" t="s">
        <v>1621</v>
      </c>
      <c r="H18" s="714">
        <v>2.8000000000000001E-2</v>
      </c>
      <c r="I18" s="649" t="s">
        <v>1622</v>
      </c>
      <c r="J18" s="698">
        <f t="shared" ref="J18:J45" si="0">ROUND(F18*H18,0)</f>
        <v>0</v>
      </c>
      <c r="K18" s="3" t="s">
        <v>1623</v>
      </c>
      <c r="N18" s="142"/>
    </row>
    <row r="19" spans="1:14" s="4" customFormat="1" ht="15" customHeight="1">
      <c r="B19" s="693">
        <v>2</v>
      </c>
      <c r="C19" s="694" t="s">
        <v>127</v>
      </c>
      <c r="D19" s="1338"/>
      <c r="E19" s="1339"/>
      <c r="F19" s="696"/>
      <c r="G19" s="649" t="s">
        <v>1621</v>
      </c>
      <c r="H19" s="714">
        <v>3.7999999999999999E-2</v>
      </c>
      <c r="I19" s="649" t="s">
        <v>1622</v>
      </c>
      <c r="J19" s="698">
        <f t="shared" si="0"/>
        <v>0</v>
      </c>
      <c r="K19" s="3" t="s">
        <v>1624</v>
      </c>
      <c r="N19" s="2"/>
    </row>
    <row r="20" spans="1:14" s="4" customFormat="1" ht="15" customHeight="1">
      <c r="B20" s="693">
        <v>3</v>
      </c>
      <c r="C20" s="694" t="s">
        <v>126</v>
      </c>
      <c r="D20" s="695" t="s">
        <v>1628</v>
      </c>
      <c r="E20" s="648" t="s">
        <v>146</v>
      </c>
      <c r="F20" s="696"/>
      <c r="G20" s="649" t="s">
        <v>1621</v>
      </c>
      <c r="H20" s="714">
        <v>0.189</v>
      </c>
      <c r="I20" s="649" t="s">
        <v>1622</v>
      </c>
      <c r="J20" s="698">
        <f t="shared" si="0"/>
        <v>0</v>
      </c>
      <c r="K20" s="3" t="s">
        <v>1625</v>
      </c>
      <c r="N20" s="2"/>
    </row>
    <row r="21" spans="1:14" s="4" customFormat="1" ht="15" customHeight="1">
      <c r="B21" s="131"/>
      <c r="C21" s="673"/>
      <c r="D21" s="695" t="s">
        <v>1629</v>
      </c>
      <c r="E21" s="648" t="s">
        <v>145</v>
      </c>
      <c r="F21" s="696"/>
      <c r="G21" s="649" t="s">
        <v>1621</v>
      </c>
      <c r="H21" s="714">
        <v>0.05</v>
      </c>
      <c r="I21" s="645" t="s">
        <v>1622</v>
      </c>
      <c r="J21" s="699">
        <f t="shared" si="0"/>
        <v>0</v>
      </c>
      <c r="K21" s="3" t="s">
        <v>1630</v>
      </c>
      <c r="N21" s="2"/>
    </row>
    <row r="22" spans="1:14" s="4" customFormat="1" ht="15" customHeight="1">
      <c r="B22" s="693">
        <v>4</v>
      </c>
      <c r="C22" s="694" t="s">
        <v>125</v>
      </c>
      <c r="D22" s="695" t="s">
        <v>1628</v>
      </c>
      <c r="E22" s="648" t="s">
        <v>146</v>
      </c>
      <c r="F22" s="696"/>
      <c r="G22" s="649" t="s">
        <v>1621</v>
      </c>
      <c r="H22" s="714">
        <v>0.2</v>
      </c>
      <c r="I22" s="649" t="s">
        <v>1622</v>
      </c>
      <c r="J22" s="698">
        <f t="shared" si="0"/>
        <v>0</v>
      </c>
      <c r="K22" s="3" t="s">
        <v>1631</v>
      </c>
      <c r="N22" s="2"/>
    </row>
    <row r="23" spans="1:14" s="4" customFormat="1" ht="15" customHeight="1">
      <c r="B23" s="131"/>
      <c r="C23" s="673"/>
      <c r="D23" s="695" t="s">
        <v>1629</v>
      </c>
      <c r="E23" s="648" t="s">
        <v>145</v>
      </c>
      <c r="F23" s="696"/>
      <c r="G23" s="649" t="s">
        <v>1621</v>
      </c>
      <c r="H23" s="714">
        <v>7.4999999999999997E-2</v>
      </c>
      <c r="I23" s="645" t="s">
        <v>1622</v>
      </c>
      <c r="J23" s="699">
        <f t="shared" si="0"/>
        <v>0</v>
      </c>
      <c r="K23" s="3" t="s">
        <v>1632</v>
      </c>
      <c r="N23" s="2"/>
    </row>
    <row r="24" spans="1:14" s="4" customFormat="1" ht="15" customHeight="1">
      <c r="B24" s="693">
        <v>5</v>
      </c>
      <c r="C24" s="694" t="s">
        <v>124</v>
      </c>
      <c r="D24" s="695" t="s">
        <v>1628</v>
      </c>
      <c r="E24" s="648" t="s">
        <v>146</v>
      </c>
      <c r="F24" s="696"/>
      <c r="G24" s="649" t="s">
        <v>1621</v>
      </c>
      <c r="H24" s="714">
        <v>0.21099999999999999</v>
      </c>
      <c r="I24" s="649" t="s">
        <v>1622</v>
      </c>
      <c r="J24" s="698">
        <f t="shared" si="0"/>
        <v>0</v>
      </c>
      <c r="K24" s="3" t="s">
        <v>1633</v>
      </c>
      <c r="N24" s="2"/>
    </row>
    <row r="25" spans="1:14" s="4" customFormat="1" ht="15" customHeight="1">
      <c r="B25" s="131"/>
      <c r="C25" s="673"/>
      <c r="D25" s="695" t="s">
        <v>1629</v>
      </c>
      <c r="E25" s="648" t="s">
        <v>145</v>
      </c>
      <c r="F25" s="696"/>
      <c r="G25" s="649" t="s">
        <v>1621</v>
      </c>
      <c r="H25" s="714">
        <v>0.1</v>
      </c>
      <c r="I25" s="645" t="s">
        <v>1622</v>
      </c>
      <c r="J25" s="699">
        <f t="shared" si="0"/>
        <v>0</v>
      </c>
      <c r="K25" s="3" t="s">
        <v>1634</v>
      </c>
      <c r="N25" s="2"/>
    </row>
    <row r="26" spans="1:14" s="4" customFormat="1" ht="15" customHeight="1">
      <c r="B26" s="693">
        <v>6</v>
      </c>
      <c r="C26" s="694" t="s">
        <v>123</v>
      </c>
      <c r="D26" s="695" t="s">
        <v>1628</v>
      </c>
      <c r="E26" s="648" t="s">
        <v>146</v>
      </c>
      <c r="F26" s="696"/>
      <c r="G26" s="649" t="s">
        <v>1621</v>
      </c>
      <c r="H26" s="714">
        <v>0.21299999999999999</v>
      </c>
      <c r="I26" s="649" t="s">
        <v>1622</v>
      </c>
      <c r="J26" s="698">
        <f t="shared" si="0"/>
        <v>0</v>
      </c>
      <c r="K26" s="3" t="s">
        <v>1635</v>
      </c>
      <c r="N26" s="2"/>
    </row>
    <row r="27" spans="1:14" s="4" customFormat="1" ht="15" customHeight="1">
      <c r="B27" s="131"/>
      <c r="C27" s="673"/>
      <c r="D27" s="695" t="s">
        <v>1629</v>
      </c>
      <c r="E27" s="648" t="s">
        <v>145</v>
      </c>
      <c r="F27" s="696"/>
      <c r="G27" s="649" t="s">
        <v>1621</v>
      </c>
      <c r="H27" s="714">
        <v>0.17699999999999999</v>
      </c>
      <c r="I27" s="645" t="s">
        <v>1622</v>
      </c>
      <c r="J27" s="699">
        <f t="shared" si="0"/>
        <v>0</v>
      </c>
      <c r="K27" s="3" t="s">
        <v>1636</v>
      </c>
      <c r="N27" s="2"/>
    </row>
    <row r="28" spans="1:14" s="4" customFormat="1" ht="15" customHeight="1">
      <c r="B28" s="693">
        <v>7</v>
      </c>
      <c r="C28" s="694" t="s">
        <v>498</v>
      </c>
      <c r="D28" s="695" t="s">
        <v>1628</v>
      </c>
      <c r="E28" s="648" t="s">
        <v>146</v>
      </c>
      <c r="F28" s="696"/>
      <c r="G28" s="649" t="s">
        <v>1621</v>
      </c>
      <c r="H28" s="714">
        <v>0.22600000000000001</v>
      </c>
      <c r="I28" s="649" t="s">
        <v>1622</v>
      </c>
      <c r="J28" s="698">
        <f t="shared" si="0"/>
        <v>0</v>
      </c>
      <c r="K28" s="3" t="s">
        <v>1637</v>
      </c>
      <c r="N28" s="2"/>
    </row>
    <row r="29" spans="1:14" s="4" customFormat="1" ht="15" customHeight="1">
      <c r="B29" s="131"/>
      <c r="C29" s="673"/>
      <c r="D29" s="695" t="s">
        <v>1629</v>
      </c>
      <c r="E29" s="648" t="s">
        <v>145</v>
      </c>
      <c r="F29" s="696"/>
      <c r="G29" s="649" t="s">
        <v>1621</v>
      </c>
      <c r="H29" s="714">
        <v>0.2</v>
      </c>
      <c r="I29" s="645" t="s">
        <v>1622</v>
      </c>
      <c r="J29" s="699">
        <f t="shared" si="0"/>
        <v>0</v>
      </c>
      <c r="K29" s="3" t="s">
        <v>1638</v>
      </c>
      <c r="N29" s="2"/>
    </row>
    <row r="30" spans="1:14" s="4" customFormat="1" ht="15" customHeight="1">
      <c r="B30" s="693">
        <v>8</v>
      </c>
      <c r="C30" s="694" t="s">
        <v>535</v>
      </c>
      <c r="D30" s="695" t="s">
        <v>1628</v>
      </c>
      <c r="E30" s="648" t="s">
        <v>146</v>
      </c>
      <c r="F30" s="696"/>
      <c r="G30" s="649" t="s">
        <v>1621</v>
      </c>
      <c r="H30" s="714">
        <v>0.23899999999999999</v>
      </c>
      <c r="I30" s="649" t="s">
        <v>1622</v>
      </c>
      <c r="J30" s="698">
        <f t="shared" si="0"/>
        <v>0</v>
      </c>
      <c r="K30" s="3" t="s">
        <v>1639</v>
      </c>
      <c r="N30" s="2"/>
    </row>
    <row r="31" spans="1:14" s="4" customFormat="1" ht="15" customHeight="1">
      <c r="B31" s="131"/>
      <c r="C31" s="673"/>
      <c r="D31" s="695" t="s">
        <v>1629</v>
      </c>
      <c r="E31" s="648" t="s">
        <v>145</v>
      </c>
      <c r="F31" s="696"/>
      <c r="G31" s="649" t="s">
        <v>1621</v>
      </c>
      <c r="H31" s="714">
        <v>0.218</v>
      </c>
      <c r="I31" s="645" t="s">
        <v>1622</v>
      </c>
      <c r="J31" s="699">
        <f t="shared" si="0"/>
        <v>0</v>
      </c>
      <c r="K31" s="3" t="s">
        <v>1640</v>
      </c>
      <c r="N31" s="2"/>
    </row>
    <row r="32" spans="1:14" s="4" customFormat="1" ht="15" customHeight="1">
      <c r="B32" s="693">
        <v>9</v>
      </c>
      <c r="C32" s="694" t="s">
        <v>653</v>
      </c>
      <c r="D32" s="695" t="s">
        <v>1628</v>
      </c>
      <c r="E32" s="648" t="s">
        <v>146</v>
      </c>
      <c r="F32" s="696"/>
      <c r="G32" s="649" t="s">
        <v>1621</v>
      </c>
      <c r="H32" s="714">
        <v>0.253</v>
      </c>
      <c r="I32" s="649" t="s">
        <v>1622</v>
      </c>
      <c r="J32" s="698">
        <f t="shared" si="0"/>
        <v>0</v>
      </c>
      <c r="K32" s="3" t="s">
        <v>1641</v>
      </c>
      <c r="N32" s="2"/>
    </row>
    <row r="33" spans="2:14" s="4" customFormat="1" ht="15" customHeight="1">
      <c r="B33" s="131"/>
      <c r="C33" s="673"/>
      <c r="D33" s="695" t="s">
        <v>1629</v>
      </c>
      <c r="E33" s="648" t="s">
        <v>145</v>
      </c>
      <c r="F33" s="696"/>
      <c r="G33" s="649" t="s">
        <v>1621</v>
      </c>
      <c r="H33" s="714">
        <v>0.23599999999999999</v>
      </c>
      <c r="I33" s="645" t="s">
        <v>1622</v>
      </c>
      <c r="J33" s="699">
        <f t="shared" si="0"/>
        <v>0</v>
      </c>
      <c r="K33" s="3" t="s">
        <v>1642</v>
      </c>
      <c r="N33" s="2"/>
    </row>
    <row r="34" spans="2:14" s="4" customFormat="1" ht="15" customHeight="1">
      <c r="B34" s="693">
        <v>10</v>
      </c>
      <c r="C34" s="694" t="s">
        <v>784</v>
      </c>
      <c r="D34" s="695" t="s">
        <v>1628</v>
      </c>
      <c r="E34" s="648" t="s">
        <v>146</v>
      </c>
      <c r="F34" s="696"/>
      <c r="G34" s="649" t="s">
        <v>1621</v>
      </c>
      <c r="H34" s="714">
        <v>0.26600000000000001</v>
      </c>
      <c r="I34" s="649" t="s">
        <v>1622</v>
      </c>
      <c r="J34" s="698">
        <f>ROUND(F34*H34,0)</f>
        <v>0</v>
      </c>
      <c r="K34" s="3" t="s">
        <v>1643</v>
      </c>
      <c r="N34" s="2"/>
    </row>
    <row r="35" spans="2:14" s="4" customFormat="1" ht="15" customHeight="1">
      <c r="B35" s="131"/>
      <c r="C35" s="673"/>
      <c r="D35" s="695" t="s">
        <v>1629</v>
      </c>
      <c r="E35" s="648" t="s">
        <v>145</v>
      </c>
      <c r="F35" s="696"/>
      <c r="G35" s="649" t="s">
        <v>1621</v>
      </c>
      <c r="H35" s="714">
        <v>0.253</v>
      </c>
      <c r="I35" s="645" t="s">
        <v>1622</v>
      </c>
      <c r="J35" s="699">
        <f>ROUND(F35*H35,0)</f>
        <v>0</v>
      </c>
      <c r="K35" s="3" t="s">
        <v>1644</v>
      </c>
      <c r="N35" s="2"/>
    </row>
    <row r="36" spans="2:14" s="4" customFormat="1" ht="15" customHeight="1">
      <c r="B36" s="693">
        <v>11</v>
      </c>
      <c r="C36" s="694" t="s">
        <v>833</v>
      </c>
      <c r="D36" s="695" t="s">
        <v>1628</v>
      </c>
      <c r="E36" s="648" t="s">
        <v>146</v>
      </c>
      <c r="F36" s="696"/>
      <c r="G36" s="649" t="s">
        <v>1621</v>
      </c>
      <c r="H36" s="714">
        <v>0.255</v>
      </c>
      <c r="I36" s="649" t="s">
        <v>1622</v>
      </c>
      <c r="J36" s="698">
        <f>ROUND(F36*H36,0)</f>
        <v>0</v>
      </c>
      <c r="K36" s="3" t="s">
        <v>1645</v>
      </c>
      <c r="N36" s="2"/>
    </row>
    <row r="37" spans="2:14" s="4" customFormat="1" ht="15" customHeight="1">
      <c r="B37" s="131"/>
      <c r="C37" s="673"/>
      <c r="D37" s="695" t="s">
        <v>1629</v>
      </c>
      <c r="E37" s="648" t="s">
        <v>145</v>
      </c>
      <c r="F37" s="696"/>
      <c r="G37" s="649" t="s">
        <v>1621</v>
      </c>
      <c r="H37" s="714">
        <v>0.27100000000000002</v>
      </c>
      <c r="I37" s="645" t="s">
        <v>1622</v>
      </c>
      <c r="J37" s="699">
        <f>ROUND(F37*H37,0)</f>
        <v>0</v>
      </c>
      <c r="K37" s="3" t="s">
        <v>1646</v>
      </c>
      <c r="N37" s="2"/>
    </row>
    <row r="38" spans="2:14" s="4" customFormat="1" ht="15" customHeight="1">
      <c r="B38" s="693">
        <v>12</v>
      </c>
      <c r="C38" s="694" t="s">
        <v>961</v>
      </c>
      <c r="D38" s="695" t="s">
        <v>1628</v>
      </c>
      <c r="E38" s="648" t="s">
        <v>146</v>
      </c>
      <c r="F38" s="696"/>
      <c r="G38" s="649" t="s">
        <v>1621</v>
      </c>
      <c r="H38" s="714">
        <v>0.28999999999999998</v>
      </c>
      <c r="I38" s="649" t="s">
        <v>1622</v>
      </c>
      <c r="J38" s="698">
        <f t="shared" si="0"/>
        <v>0</v>
      </c>
      <c r="K38" s="3" t="s">
        <v>1647</v>
      </c>
      <c r="N38" s="2"/>
    </row>
    <row r="39" spans="2:14" s="4" customFormat="1" ht="15" customHeight="1">
      <c r="B39" s="131"/>
      <c r="C39" s="673"/>
      <c r="D39" s="695" t="s">
        <v>1629</v>
      </c>
      <c r="E39" s="648" t="s">
        <v>145</v>
      </c>
      <c r="F39" s="696"/>
      <c r="G39" s="649" t="s">
        <v>1621</v>
      </c>
      <c r="H39" s="714">
        <v>0.28599999999999998</v>
      </c>
      <c r="I39" s="645" t="s">
        <v>1622</v>
      </c>
      <c r="J39" s="699">
        <f t="shared" si="0"/>
        <v>0</v>
      </c>
      <c r="K39" s="3" t="s">
        <v>1648</v>
      </c>
      <c r="N39" s="2"/>
    </row>
    <row r="40" spans="2:14" s="4" customFormat="1" ht="15" customHeight="1">
      <c r="B40" s="693">
        <v>13</v>
      </c>
      <c r="C40" s="694" t="s">
        <v>1051</v>
      </c>
      <c r="D40" s="695" t="s">
        <v>1628</v>
      </c>
      <c r="E40" s="648" t="s">
        <v>146</v>
      </c>
      <c r="F40" s="696"/>
      <c r="G40" s="649" t="s">
        <v>1621</v>
      </c>
      <c r="H40" s="714">
        <v>0.3</v>
      </c>
      <c r="I40" s="649" t="s">
        <v>1622</v>
      </c>
      <c r="J40" s="698">
        <f t="shared" si="0"/>
        <v>0</v>
      </c>
      <c r="K40" s="3" t="s">
        <v>1649</v>
      </c>
      <c r="N40" s="2"/>
    </row>
    <row r="41" spans="2:14" s="4" customFormat="1" ht="15" customHeight="1">
      <c r="B41" s="131"/>
      <c r="C41" s="673"/>
      <c r="D41" s="695" t="s">
        <v>1629</v>
      </c>
      <c r="E41" s="648" t="s">
        <v>145</v>
      </c>
      <c r="F41" s="696"/>
      <c r="G41" s="649" t="s">
        <v>1621</v>
      </c>
      <c r="H41" s="714">
        <v>0.3</v>
      </c>
      <c r="I41" s="645" t="s">
        <v>1622</v>
      </c>
      <c r="J41" s="699">
        <f t="shared" si="0"/>
        <v>0</v>
      </c>
      <c r="K41" s="3" t="s">
        <v>1650</v>
      </c>
      <c r="N41" s="2"/>
    </row>
    <row r="42" spans="2:14" s="4" customFormat="1" ht="15" customHeight="1">
      <c r="B42" s="693">
        <v>14</v>
      </c>
      <c r="C42" s="694" t="s">
        <v>1100</v>
      </c>
      <c r="D42" s="695" t="s">
        <v>1628</v>
      </c>
      <c r="E42" s="648" t="s">
        <v>146</v>
      </c>
      <c r="F42" s="696"/>
      <c r="G42" s="649" t="s">
        <v>1621</v>
      </c>
      <c r="H42" s="714">
        <v>0.3</v>
      </c>
      <c r="I42" s="649" t="s">
        <v>1622</v>
      </c>
      <c r="J42" s="698">
        <f t="shared" si="0"/>
        <v>0</v>
      </c>
      <c r="K42" s="3" t="s">
        <v>1651</v>
      </c>
      <c r="N42" s="2"/>
    </row>
    <row r="43" spans="2:14" s="4" customFormat="1" ht="15" customHeight="1">
      <c r="B43" s="131"/>
      <c r="C43" s="673"/>
      <c r="D43" s="695" t="s">
        <v>1629</v>
      </c>
      <c r="E43" s="648" t="s">
        <v>145</v>
      </c>
      <c r="F43" s="696"/>
      <c r="G43" s="649" t="s">
        <v>1621</v>
      </c>
      <c r="H43" s="714">
        <v>0.3</v>
      </c>
      <c r="I43" s="645" t="s">
        <v>1622</v>
      </c>
      <c r="J43" s="699">
        <f t="shared" si="0"/>
        <v>0</v>
      </c>
      <c r="K43" s="3" t="s">
        <v>1652</v>
      </c>
      <c r="N43" s="2"/>
    </row>
    <row r="44" spans="2:14" s="4" customFormat="1" ht="15" customHeight="1">
      <c r="B44" s="701">
        <f>B42+1</f>
        <v>15</v>
      </c>
      <c r="C44" s="702" t="s">
        <v>1330</v>
      </c>
      <c r="D44" s="703" t="s">
        <v>1628</v>
      </c>
      <c r="E44" s="704" t="s">
        <v>146</v>
      </c>
      <c r="F44" s="705"/>
      <c r="G44" s="706" t="s">
        <v>1621</v>
      </c>
      <c r="H44" s="714">
        <v>0.3</v>
      </c>
      <c r="I44" s="706" t="s">
        <v>1622</v>
      </c>
      <c r="J44" s="707">
        <f t="shared" si="0"/>
        <v>0</v>
      </c>
      <c r="K44" s="257" t="s">
        <v>1653</v>
      </c>
      <c r="N44" s="2"/>
    </row>
    <row r="45" spans="2:14" s="4" customFormat="1" ht="15" customHeight="1">
      <c r="B45" s="708"/>
      <c r="C45" s="709"/>
      <c r="D45" s="703" t="s">
        <v>1629</v>
      </c>
      <c r="E45" s="704" t="s">
        <v>145</v>
      </c>
      <c r="F45" s="705"/>
      <c r="G45" s="706" t="s">
        <v>1621</v>
      </c>
      <c r="H45" s="714">
        <v>0.3</v>
      </c>
      <c r="I45" s="710" t="s">
        <v>1622</v>
      </c>
      <c r="J45" s="711">
        <f t="shared" si="0"/>
        <v>0</v>
      </c>
      <c r="K45" s="257" t="s">
        <v>1654</v>
      </c>
      <c r="N45" s="2"/>
    </row>
    <row r="46" spans="2:14" s="4" customFormat="1" ht="15" customHeight="1">
      <c r="B46" s="701">
        <f>B44+1</f>
        <v>16</v>
      </c>
      <c r="C46" s="702" t="s">
        <v>1672</v>
      </c>
      <c r="D46" s="703" t="s">
        <v>556</v>
      </c>
      <c r="E46" s="704" t="s">
        <v>146</v>
      </c>
      <c r="F46" s="705"/>
      <c r="G46" s="706" t="s">
        <v>120</v>
      </c>
      <c r="H46" s="714">
        <v>0.3</v>
      </c>
      <c r="I46" s="706" t="s">
        <v>122</v>
      </c>
      <c r="J46" s="707">
        <f t="shared" ref="J46:J47" si="1">ROUND(F46*H46,0)</f>
        <v>0</v>
      </c>
      <c r="K46" s="257" t="s">
        <v>607</v>
      </c>
      <c r="N46" s="2"/>
    </row>
    <row r="47" spans="2:14" s="4" customFormat="1" ht="15" customHeight="1" thickBot="1">
      <c r="B47" s="708"/>
      <c r="C47" s="1180"/>
      <c r="D47" s="703" t="s">
        <v>552</v>
      </c>
      <c r="E47" s="704" t="s">
        <v>145</v>
      </c>
      <c r="F47" s="705"/>
      <c r="G47" s="706" t="s">
        <v>120</v>
      </c>
      <c r="H47" s="714">
        <v>0.3</v>
      </c>
      <c r="I47" s="710" t="s">
        <v>122</v>
      </c>
      <c r="J47" s="711">
        <f t="shared" si="1"/>
        <v>0</v>
      </c>
      <c r="K47" s="257" t="s">
        <v>606</v>
      </c>
      <c r="N47" s="2"/>
    </row>
    <row r="48" spans="2:14" s="4" customFormat="1" ht="15" customHeight="1">
      <c r="B48" s="106"/>
      <c r="C48" s="107"/>
      <c r="D48" s="106"/>
      <c r="E48" s="106"/>
      <c r="F48" s="93"/>
      <c r="G48" s="681"/>
      <c r="H48" s="1332" t="s">
        <v>2519</v>
      </c>
      <c r="I48" s="1333"/>
      <c r="J48" s="90"/>
      <c r="K48" s="3"/>
      <c r="N48" s="162"/>
    </row>
    <row r="49" spans="1:14" s="4" customFormat="1" ht="15" customHeight="1" thickBot="1">
      <c r="B49" s="3"/>
      <c r="C49" s="3"/>
      <c r="D49" s="3"/>
      <c r="E49" s="3"/>
      <c r="F49" s="92"/>
      <c r="G49" s="3"/>
      <c r="H49" s="1361" t="s">
        <v>121</v>
      </c>
      <c r="I49" s="1362"/>
      <c r="J49" s="89">
        <f>SUM(J18:J47)</f>
        <v>0</v>
      </c>
      <c r="K49" s="3" t="s">
        <v>1534</v>
      </c>
      <c r="M49" s="4" t="s">
        <v>1535</v>
      </c>
      <c r="N49" s="142"/>
    </row>
    <row r="50" spans="1:14" s="4" customFormat="1" ht="18.75" customHeight="1">
      <c r="F50" s="105"/>
      <c r="J50" s="105"/>
      <c r="N50" s="142"/>
    </row>
    <row r="51" spans="1:14" ht="18.75" customHeight="1">
      <c r="A51" s="99" t="s">
        <v>1536</v>
      </c>
      <c r="B51" s="4" t="s">
        <v>1050</v>
      </c>
    </row>
    <row r="52" spans="1:14" ht="18.600000000000001" customHeight="1">
      <c r="A52" s="104"/>
      <c r="B52" s="304" t="s">
        <v>1049</v>
      </c>
    </row>
    <row r="53" spans="1:14" ht="18.75" customHeight="1">
      <c r="A53" s="104"/>
      <c r="B53" s="1589" t="s">
        <v>143</v>
      </c>
      <c r="C53" s="1590"/>
      <c r="D53" s="1589" t="s">
        <v>142</v>
      </c>
      <c r="E53" s="1590"/>
      <c r="F53" s="692" t="s">
        <v>141</v>
      </c>
      <c r="G53" s="645"/>
      <c r="H53" s="645" t="s">
        <v>140</v>
      </c>
      <c r="I53" s="645"/>
      <c r="J53" s="692" t="s">
        <v>91</v>
      </c>
      <c r="K53" s="3"/>
      <c r="N53" s="9"/>
    </row>
    <row r="54" spans="1:14" ht="15" customHeight="1">
      <c r="A54" s="104"/>
      <c r="B54" s="686"/>
      <c r="C54" s="682"/>
      <c r="D54" s="672"/>
      <c r="E54" s="673"/>
      <c r="F54" s="688"/>
      <c r="G54" s="676"/>
      <c r="H54" s="676"/>
      <c r="I54" s="676"/>
      <c r="J54" s="120" t="s">
        <v>1540</v>
      </c>
      <c r="K54" s="3"/>
      <c r="N54" s="9"/>
    </row>
    <row r="55" spans="1:14" s="4" customFormat="1" ht="15" customHeight="1">
      <c r="B55" s="693">
        <v>1</v>
      </c>
      <c r="C55" s="694" t="s">
        <v>126</v>
      </c>
      <c r="D55" s="695" t="s">
        <v>1541</v>
      </c>
      <c r="E55" s="648" t="s">
        <v>146</v>
      </c>
      <c r="F55" s="696"/>
      <c r="G55" s="649" t="s">
        <v>1535</v>
      </c>
      <c r="H55" s="714">
        <v>0.315</v>
      </c>
      <c r="I55" s="649" t="s">
        <v>1537</v>
      </c>
      <c r="J55" s="698">
        <f t="shared" ref="J55:J80" si="2">ROUND(F55*H55,0)</f>
        <v>0</v>
      </c>
      <c r="K55" s="3" t="s">
        <v>1544</v>
      </c>
      <c r="N55" s="9"/>
    </row>
    <row r="56" spans="1:14" s="4" customFormat="1" ht="15" customHeight="1">
      <c r="B56" s="131"/>
      <c r="C56" s="673"/>
      <c r="D56" s="695" t="s">
        <v>1546</v>
      </c>
      <c r="E56" s="648" t="s">
        <v>145</v>
      </c>
      <c r="F56" s="696"/>
      <c r="G56" s="649" t="s">
        <v>1535</v>
      </c>
      <c r="H56" s="714">
        <v>8.3000000000000004E-2</v>
      </c>
      <c r="I56" s="645" t="s">
        <v>1537</v>
      </c>
      <c r="J56" s="699">
        <f t="shared" si="2"/>
        <v>0</v>
      </c>
      <c r="K56" s="3" t="s">
        <v>1545</v>
      </c>
      <c r="N56" s="2"/>
    </row>
    <row r="57" spans="1:14" s="4" customFormat="1" ht="15" customHeight="1">
      <c r="B57" s="693">
        <v>2</v>
      </c>
      <c r="C57" s="694" t="s">
        <v>125</v>
      </c>
      <c r="D57" s="695" t="s">
        <v>1541</v>
      </c>
      <c r="E57" s="648" t="s">
        <v>146</v>
      </c>
      <c r="F57" s="696"/>
      <c r="G57" s="649" t="s">
        <v>1535</v>
      </c>
      <c r="H57" s="714">
        <v>0.33400000000000002</v>
      </c>
      <c r="I57" s="649" t="s">
        <v>1537</v>
      </c>
      <c r="J57" s="698">
        <f t="shared" si="2"/>
        <v>0</v>
      </c>
      <c r="K57" s="3" t="s">
        <v>1547</v>
      </c>
      <c r="N57" s="2"/>
    </row>
    <row r="58" spans="1:14" s="4" customFormat="1" ht="15" customHeight="1">
      <c r="B58" s="131"/>
      <c r="C58" s="673"/>
      <c r="D58" s="695" t="s">
        <v>1546</v>
      </c>
      <c r="E58" s="648" t="s">
        <v>145</v>
      </c>
      <c r="F58" s="696"/>
      <c r="G58" s="649" t="s">
        <v>1535</v>
      </c>
      <c r="H58" s="714">
        <v>0.125</v>
      </c>
      <c r="I58" s="645" t="s">
        <v>1537</v>
      </c>
      <c r="J58" s="699">
        <f t="shared" si="2"/>
        <v>0</v>
      </c>
      <c r="K58" s="3" t="s">
        <v>1548</v>
      </c>
      <c r="N58" s="2"/>
    </row>
    <row r="59" spans="1:14" s="4" customFormat="1" ht="15" customHeight="1">
      <c r="B59" s="693">
        <v>3</v>
      </c>
      <c r="C59" s="694" t="s">
        <v>124</v>
      </c>
      <c r="D59" s="695" t="s">
        <v>1541</v>
      </c>
      <c r="E59" s="648" t="s">
        <v>146</v>
      </c>
      <c r="F59" s="696"/>
      <c r="G59" s="649" t="s">
        <v>1535</v>
      </c>
      <c r="H59" s="714">
        <v>0.35199999999999998</v>
      </c>
      <c r="I59" s="649" t="s">
        <v>1537</v>
      </c>
      <c r="J59" s="698">
        <f t="shared" si="2"/>
        <v>0</v>
      </c>
      <c r="K59" s="3" t="s">
        <v>1549</v>
      </c>
      <c r="N59" s="2"/>
    </row>
    <row r="60" spans="1:14" s="4" customFormat="1" ht="15" customHeight="1">
      <c r="B60" s="131"/>
      <c r="C60" s="673"/>
      <c r="D60" s="695" t="s">
        <v>1546</v>
      </c>
      <c r="E60" s="648" t="s">
        <v>145</v>
      </c>
      <c r="F60" s="696"/>
      <c r="G60" s="649" t="s">
        <v>1535</v>
      </c>
      <c r="H60" s="714">
        <v>0.16700000000000001</v>
      </c>
      <c r="I60" s="645" t="s">
        <v>1537</v>
      </c>
      <c r="J60" s="699">
        <f t="shared" si="2"/>
        <v>0</v>
      </c>
      <c r="K60" s="3" t="s">
        <v>1555</v>
      </c>
      <c r="N60" s="2"/>
    </row>
    <row r="61" spans="1:14" s="4" customFormat="1" ht="15" customHeight="1">
      <c r="B61" s="693">
        <v>4</v>
      </c>
      <c r="C61" s="694" t="s">
        <v>123</v>
      </c>
      <c r="D61" s="695" t="s">
        <v>1541</v>
      </c>
      <c r="E61" s="648" t="s">
        <v>146</v>
      </c>
      <c r="F61" s="696"/>
      <c r="G61" s="649" t="s">
        <v>1535</v>
      </c>
      <c r="H61" s="714">
        <v>0.35499999999999998</v>
      </c>
      <c r="I61" s="649" t="s">
        <v>1537</v>
      </c>
      <c r="J61" s="698">
        <f t="shared" si="2"/>
        <v>0</v>
      </c>
      <c r="K61" s="3" t="s">
        <v>1552</v>
      </c>
      <c r="N61" s="2"/>
    </row>
    <row r="62" spans="1:14" s="4" customFormat="1" ht="15" customHeight="1">
      <c r="B62" s="131"/>
      <c r="C62" s="673"/>
      <c r="D62" s="695" t="s">
        <v>1546</v>
      </c>
      <c r="E62" s="648" t="s">
        <v>145</v>
      </c>
      <c r="F62" s="696"/>
      <c r="G62" s="649" t="s">
        <v>1535</v>
      </c>
      <c r="H62" s="714">
        <v>0.29399999999999998</v>
      </c>
      <c r="I62" s="645" t="s">
        <v>1537</v>
      </c>
      <c r="J62" s="699">
        <f t="shared" si="2"/>
        <v>0</v>
      </c>
      <c r="K62" s="3" t="s">
        <v>1556</v>
      </c>
      <c r="N62" s="2"/>
    </row>
    <row r="63" spans="1:14" s="4" customFormat="1" ht="15" customHeight="1">
      <c r="B63" s="693">
        <v>5</v>
      </c>
      <c r="C63" s="694" t="s">
        <v>498</v>
      </c>
      <c r="D63" s="695" t="s">
        <v>1541</v>
      </c>
      <c r="E63" s="648" t="s">
        <v>146</v>
      </c>
      <c r="F63" s="696"/>
      <c r="G63" s="649" t="s">
        <v>1535</v>
      </c>
      <c r="H63" s="714">
        <v>0.377</v>
      </c>
      <c r="I63" s="649" t="s">
        <v>1537</v>
      </c>
      <c r="J63" s="698">
        <f t="shared" si="2"/>
        <v>0</v>
      </c>
      <c r="K63" s="3" t="s">
        <v>1557</v>
      </c>
      <c r="N63" s="2"/>
    </row>
    <row r="64" spans="1:14" s="4" customFormat="1" ht="15" customHeight="1">
      <c r="B64" s="131"/>
      <c r="C64" s="673"/>
      <c r="D64" s="695" t="s">
        <v>1546</v>
      </c>
      <c r="E64" s="648" t="s">
        <v>145</v>
      </c>
      <c r="F64" s="696"/>
      <c r="G64" s="649" t="s">
        <v>1535</v>
      </c>
      <c r="H64" s="714">
        <v>0.33300000000000002</v>
      </c>
      <c r="I64" s="645" t="s">
        <v>1537</v>
      </c>
      <c r="J64" s="699">
        <f t="shared" si="2"/>
        <v>0</v>
      </c>
      <c r="K64" s="3" t="s">
        <v>1558</v>
      </c>
      <c r="N64" s="2"/>
    </row>
    <row r="65" spans="2:14" s="4" customFormat="1" ht="15" customHeight="1">
      <c r="B65" s="693">
        <v>6</v>
      </c>
      <c r="C65" s="694" t="s">
        <v>535</v>
      </c>
      <c r="D65" s="695" t="s">
        <v>1541</v>
      </c>
      <c r="E65" s="648" t="s">
        <v>146</v>
      </c>
      <c r="F65" s="696"/>
      <c r="G65" s="649" t="s">
        <v>1535</v>
      </c>
      <c r="H65" s="714">
        <v>0.39900000000000002</v>
      </c>
      <c r="I65" s="649" t="s">
        <v>1537</v>
      </c>
      <c r="J65" s="698">
        <f t="shared" si="2"/>
        <v>0</v>
      </c>
      <c r="K65" s="3" t="s">
        <v>1559</v>
      </c>
      <c r="N65" s="2"/>
    </row>
    <row r="66" spans="2:14" s="4" customFormat="1" ht="15" customHeight="1">
      <c r="B66" s="131"/>
      <c r="C66" s="673"/>
      <c r="D66" s="695" t="s">
        <v>1546</v>
      </c>
      <c r="E66" s="648" t="s">
        <v>145</v>
      </c>
      <c r="F66" s="696"/>
      <c r="G66" s="649" t="s">
        <v>1535</v>
      </c>
      <c r="H66" s="714">
        <v>0.36399999999999999</v>
      </c>
      <c r="I66" s="645" t="s">
        <v>1537</v>
      </c>
      <c r="J66" s="699">
        <f t="shared" si="2"/>
        <v>0</v>
      </c>
      <c r="K66" s="3" t="s">
        <v>1560</v>
      </c>
      <c r="N66" s="2"/>
    </row>
    <row r="67" spans="2:14" s="4" customFormat="1" ht="15" customHeight="1">
      <c r="B67" s="693">
        <v>7</v>
      </c>
      <c r="C67" s="694" t="s">
        <v>653</v>
      </c>
      <c r="D67" s="695" t="s">
        <v>1541</v>
      </c>
      <c r="E67" s="648" t="s">
        <v>146</v>
      </c>
      <c r="F67" s="696"/>
      <c r="G67" s="649" t="s">
        <v>1535</v>
      </c>
      <c r="H67" s="714">
        <v>0.42099999999999999</v>
      </c>
      <c r="I67" s="649" t="s">
        <v>1537</v>
      </c>
      <c r="J67" s="698">
        <f t="shared" si="2"/>
        <v>0</v>
      </c>
      <c r="K67" s="3" t="s">
        <v>1561</v>
      </c>
      <c r="N67" s="2"/>
    </row>
    <row r="68" spans="2:14" s="4" customFormat="1" ht="15" customHeight="1">
      <c r="B68" s="131"/>
      <c r="C68" s="673"/>
      <c r="D68" s="695" t="s">
        <v>1546</v>
      </c>
      <c r="E68" s="648" t="s">
        <v>145</v>
      </c>
      <c r="F68" s="696"/>
      <c r="G68" s="649" t="s">
        <v>1535</v>
      </c>
      <c r="H68" s="714">
        <v>0.39300000000000002</v>
      </c>
      <c r="I68" s="645" t="s">
        <v>1537</v>
      </c>
      <c r="J68" s="699">
        <f t="shared" si="2"/>
        <v>0</v>
      </c>
      <c r="K68" s="3" t="s">
        <v>1562</v>
      </c>
      <c r="N68" s="2"/>
    </row>
    <row r="69" spans="2:14" s="4" customFormat="1" ht="15" customHeight="1">
      <c r="B69" s="693">
        <v>8</v>
      </c>
      <c r="C69" s="694" t="s">
        <v>784</v>
      </c>
      <c r="D69" s="695" t="s">
        <v>1541</v>
      </c>
      <c r="E69" s="648" t="s">
        <v>146</v>
      </c>
      <c r="F69" s="696"/>
      <c r="G69" s="649" t="s">
        <v>1535</v>
      </c>
      <c r="H69" s="714">
        <v>0.443</v>
      </c>
      <c r="I69" s="649" t="s">
        <v>1537</v>
      </c>
      <c r="J69" s="698">
        <f>ROUND(F69*H69,0)</f>
        <v>0</v>
      </c>
      <c r="K69" s="3" t="s">
        <v>1563</v>
      </c>
      <c r="N69" s="2"/>
    </row>
    <row r="70" spans="2:14" s="4" customFormat="1" ht="15" customHeight="1">
      <c r="B70" s="131"/>
      <c r="C70" s="673"/>
      <c r="D70" s="695" t="s">
        <v>1546</v>
      </c>
      <c r="E70" s="648" t="s">
        <v>145</v>
      </c>
      <c r="F70" s="696"/>
      <c r="G70" s="649" t="s">
        <v>1535</v>
      </c>
      <c r="H70" s="714">
        <v>0.42199999999999999</v>
      </c>
      <c r="I70" s="645" t="s">
        <v>1537</v>
      </c>
      <c r="J70" s="699">
        <f>ROUND(F70*H70,0)</f>
        <v>0</v>
      </c>
      <c r="K70" s="3" t="s">
        <v>1564</v>
      </c>
      <c r="N70" s="2"/>
    </row>
    <row r="71" spans="2:14" s="4" customFormat="1" ht="15" customHeight="1">
      <c r="B71" s="693">
        <v>9</v>
      </c>
      <c r="C71" s="694" t="s">
        <v>833</v>
      </c>
      <c r="D71" s="695" t="s">
        <v>1541</v>
      </c>
      <c r="E71" s="648" t="s">
        <v>146</v>
      </c>
      <c r="F71" s="696"/>
      <c r="G71" s="649" t="s">
        <v>1535</v>
      </c>
      <c r="H71" s="714">
        <v>0.46600000000000003</v>
      </c>
      <c r="I71" s="649" t="s">
        <v>1537</v>
      </c>
      <c r="J71" s="698">
        <f>ROUND(F71*H71,0)</f>
        <v>0</v>
      </c>
      <c r="K71" s="3" t="s">
        <v>1565</v>
      </c>
      <c r="N71" s="2"/>
    </row>
    <row r="72" spans="2:14" s="4" customFormat="1" ht="15" customHeight="1">
      <c r="B72" s="131"/>
      <c r="C72" s="673"/>
      <c r="D72" s="695" t="s">
        <v>1546</v>
      </c>
      <c r="E72" s="648" t="s">
        <v>145</v>
      </c>
      <c r="F72" s="696"/>
      <c r="G72" s="649" t="s">
        <v>1535</v>
      </c>
      <c r="H72" s="714">
        <v>0.45200000000000001</v>
      </c>
      <c r="I72" s="645" t="s">
        <v>1537</v>
      </c>
      <c r="J72" s="699">
        <f>ROUND(F72*H72,0)</f>
        <v>0</v>
      </c>
      <c r="K72" s="3" t="s">
        <v>1566</v>
      </c>
      <c r="N72" s="2"/>
    </row>
    <row r="73" spans="2:14" s="4" customFormat="1" ht="15" customHeight="1">
      <c r="B73" s="693">
        <v>10</v>
      </c>
      <c r="C73" s="694" t="s">
        <v>961</v>
      </c>
      <c r="D73" s="695" t="s">
        <v>1541</v>
      </c>
      <c r="E73" s="648" t="s">
        <v>146</v>
      </c>
      <c r="F73" s="696"/>
      <c r="G73" s="649" t="s">
        <v>1535</v>
      </c>
      <c r="H73" s="714">
        <v>0.48299999999999998</v>
      </c>
      <c r="I73" s="649" t="s">
        <v>1537</v>
      </c>
      <c r="J73" s="698">
        <f t="shared" si="2"/>
        <v>0</v>
      </c>
      <c r="K73" s="3" t="s">
        <v>1567</v>
      </c>
      <c r="N73" s="2"/>
    </row>
    <row r="74" spans="2:14" s="4" customFormat="1" ht="15" customHeight="1">
      <c r="B74" s="131"/>
      <c r="C74" s="673"/>
      <c r="D74" s="695" t="s">
        <v>1546</v>
      </c>
      <c r="E74" s="648" t="s">
        <v>145</v>
      </c>
      <c r="F74" s="696"/>
      <c r="G74" s="649" t="s">
        <v>1535</v>
      </c>
      <c r="H74" s="714">
        <v>0.47599999999999998</v>
      </c>
      <c r="I74" s="645" t="s">
        <v>1537</v>
      </c>
      <c r="J74" s="699">
        <f t="shared" si="2"/>
        <v>0</v>
      </c>
      <c r="K74" s="3" t="s">
        <v>1568</v>
      </c>
      <c r="N74" s="2"/>
    </row>
    <row r="75" spans="2:14" s="4" customFormat="1" ht="15" customHeight="1">
      <c r="B75" s="693">
        <v>11</v>
      </c>
      <c r="C75" s="694" t="s">
        <v>1051</v>
      </c>
      <c r="D75" s="695" t="s">
        <v>1541</v>
      </c>
      <c r="E75" s="648" t="s">
        <v>146</v>
      </c>
      <c r="F75" s="696"/>
      <c r="G75" s="649" t="s">
        <v>1535</v>
      </c>
      <c r="H75" s="714">
        <v>0.5</v>
      </c>
      <c r="I75" s="649" t="s">
        <v>1537</v>
      </c>
      <c r="J75" s="698">
        <f t="shared" si="2"/>
        <v>0</v>
      </c>
      <c r="K75" s="3" t="s">
        <v>1569</v>
      </c>
      <c r="N75" s="2"/>
    </row>
    <row r="76" spans="2:14" s="4" customFormat="1" ht="15" customHeight="1">
      <c r="B76" s="131"/>
      <c r="C76" s="673"/>
      <c r="D76" s="695" t="s">
        <v>1546</v>
      </c>
      <c r="E76" s="648" t="s">
        <v>145</v>
      </c>
      <c r="F76" s="696"/>
      <c r="G76" s="649" t="s">
        <v>1535</v>
      </c>
      <c r="H76" s="714">
        <v>0.5</v>
      </c>
      <c r="I76" s="645" t="s">
        <v>1537</v>
      </c>
      <c r="J76" s="699">
        <f t="shared" si="2"/>
        <v>0</v>
      </c>
      <c r="K76" s="3" t="s">
        <v>1570</v>
      </c>
      <c r="N76" s="2"/>
    </row>
    <row r="77" spans="2:14" s="4" customFormat="1" ht="15" customHeight="1">
      <c r="B77" s="693">
        <v>12</v>
      </c>
      <c r="C77" s="694" t="s">
        <v>1100</v>
      </c>
      <c r="D77" s="695" t="s">
        <v>1541</v>
      </c>
      <c r="E77" s="648" t="s">
        <v>146</v>
      </c>
      <c r="F77" s="696"/>
      <c r="G77" s="649" t="s">
        <v>1535</v>
      </c>
      <c r="H77" s="714">
        <v>0.5</v>
      </c>
      <c r="I77" s="649" t="s">
        <v>1537</v>
      </c>
      <c r="J77" s="698">
        <f t="shared" si="2"/>
        <v>0</v>
      </c>
      <c r="K77" s="3" t="s">
        <v>1571</v>
      </c>
      <c r="N77" s="2"/>
    </row>
    <row r="78" spans="2:14" s="4" customFormat="1" ht="15" customHeight="1">
      <c r="B78" s="131"/>
      <c r="C78" s="673"/>
      <c r="D78" s="695" t="s">
        <v>1546</v>
      </c>
      <c r="E78" s="648" t="s">
        <v>145</v>
      </c>
      <c r="F78" s="696"/>
      <c r="G78" s="649" t="s">
        <v>1535</v>
      </c>
      <c r="H78" s="714">
        <v>0.5</v>
      </c>
      <c r="I78" s="645" t="s">
        <v>1537</v>
      </c>
      <c r="J78" s="699">
        <f t="shared" si="2"/>
        <v>0</v>
      </c>
      <c r="K78" s="3" t="s">
        <v>1572</v>
      </c>
      <c r="N78" s="2"/>
    </row>
    <row r="79" spans="2:14" s="4" customFormat="1" ht="15" customHeight="1">
      <c r="B79" s="701">
        <f>B77+1</f>
        <v>13</v>
      </c>
      <c r="C79" s="702" t="s">
        <v>1330</v>
      </c>
      <c r="D79" s="703" t="s">
        <v>1541</v>
      </c>
      <c r="E79" s="704" t="s">
        <v>146</v>
      </c>
      <c r="F79" s="705"/>
      <c r="G79" s="706" t="s">
        <v>1535</v>
      </c>
      <c r="H79" s="714">
        <v>0.5</v>
      </c>
      <c r="I79" s="706" t="s">
        <v>1537</v>
      </c>
      <c r="J79" s="707">
        <f t="shared" si="2"/>
        <v>0</v>
      </c>
      <c r="K79" s="257" t="s">
        <v>1573</v>
      </c>
      <c r="N79" s="2"/>
    </row>
    <row r="80" spans="2:14" s="4" customFormat="1" ht="15" customHeight="1">
      <c r="B80" s="708"/>
      <c r="C80" s="709"/>
      <c r="D80" s="703" t="s">
        <v>1546</v>
      </c>
      <c r="E80" s="704" t="s">
        <v>145</v>
      </c>
      <c r="F80" s="705"/>
      <c r="G80" s="706" t="s">
        <v>1535</v>
      </c>
      <c r="H80" s="714">
        <v>0.5</v>
      </c>
      <c r="I80" s="710" t="s">
        <v>1537</v>
      </c>
      <c r="J80" s="711">
        <f t="shared" si="2"/>
        <v>0</v>
      </c>
      <c r="K80" s="257" t="s">
        <v>1574</v>
      </c>
      <c r="N80" s="2"/>
    </row>
    <row r="81" spans="1:14" s="4" customFormat="1" ht="15" customHeight="1">
      <c r="B81" s="701">
        <f>B79+1</f>
        <v>14</v>
      </c>
      <c r="C81" s="702" t="s">
        <v>1672</v>
      </c>
      <c r="D81" s="703" t="s">
        <v>556</v>
      </c>
      <c r="E81" s="704" t="s">
        <v>146</v>
      </c>
      <c r="F81" s="705"/>
      <c r="G81" s="706" t="s">
        <v>120</v>
      </c>
      <c r="H81" s="714">
        <v>0.5</v>
      </c>
      <c r="I81" s="706" t="s">
        <v>122</v>
      </c>
      <c r="J81" s="707">
        <f t="shared" ref="J81:J82" si="3">ROUND(F81*H81,0)</f>
        <v>0</v>
      </c>
      <c r="K81" s="257" t="s">
        <v>609</v>
      </c>
      <c r="N81" s="2"/>
    </row>
    <row r="82" spans="1:14" s="4" customFormat="1" ht="15" customHeight="1" thickBot="1">
      <c r="B82" s="708"/>
      <c r="C82" s="1180"/>
      <c r="D82" s="703" t="s">
        <v>552</v>
      </c>
      <c r="E82" s="704" t="s">
        <v>145</v>
      </c>
      <c r="F82" s="705"/>
      <c r="G82" s="706" t="s">
        <v>120</v>
      </c>
      <c r="H82" s="714">
        <v>0.5</v>
      </c>
      <c r="I82" s="710" t="s">
        <v>122</v>
      </c>
      <c r="J82" s="711">
        <f t="shared" si="3"/>
        <v>0</v>
      </c>
      <c r="K82" s="257" t="s">
        <v>608</v>
      </c>
      <c r="N82" s="2"/>
    </row>
    <row r="83" spans="1:14" s="4" customFormat="1" ht="15" customHeight="1">
      <c r="B83" s="106"/>
      <c r="C83" s="107"/>
      <c r="D83" s="106"/>
      <c r="E83" s="106"/>
      <c r="F83" s="93"/>
      <c r="G83" s="681"/>
      <c r="H83" s="1332" t="s">
        <v>2521</v>
      </c>
      <c r="I83" s="1333"/>
      <c r="J83" s="90"/>
      <c r="K83" s="3"/>
      <c r="N83" s="142"/>
    </row>
    <row r="84" spans="1:14" s="4" customFormat="1" ht="15" customHeight="1" thickBot="1">
      <c r="B84" s="3"/>
      <c r="C84" s="3"/>
      <c r="D84" s="3"/>
      <c r="E84" s="3"/>
      <c r="F84" s="92"/>
      <c r="G84" s="3"/>
      <c r="H84" s="1361" t="s">
        <v>121</v>
      </c>
      <c r="I84" s="1362"/>
      <c r="J84" s="89">
        <f>SUM(J55:J82)</f>
        <v>0</v>
      </c>
      <c r="K84" s="3" t="s">
        <v>1538</v>
      </c>
      <c r="M84" s="4" t="s">
        <v>1535</v>
      </c>
      <c r="N84" s="142"/>
    </row>
    <row r="85" spans="1:14" s="4" customFormat="1" ht="18.75" customHeight="1">
      <c r="F85" s="105"/>
      <c r="J85" s="105"/>
      <c r="N85" s="142"/>
    </row>
    <row r="86" spans="1:14" ht="18.75" customHeight="1">
      <c r="A86" s="99" t="s">
        <v>1539</v>
      </c>
      <c r="B86" s="4" t="s">
        <v>1464</v>
      </c>
    </row>
    <row r="87" spans="1:14" ht="11.25" customHeight="1">
      <c r="A87" s="104"/>
    </row>
    <row r="88" spans="1:14" ht="18.75" customHeight="1">
      <c r="A88" s="104"/>
      <c r="B88" s="1589" t="s">
        <v>170</v>
      </c>
      <c r="C88" s="1590"/>
      <c r="D88" s="1589" t="s">
        <v>142</v>
      </c>
      <c r="E88" s="1590"/>
      <c r="F88" s="692" t="s">
        <v>187</v>
      </c>
      <c r="G88" s="645"/>
      <c r="H88" s="645" t="s">
        <v>140</v>
      </c>
      <c r="I88" s="645"/>
      <c r="J88" s="692" t="s">
        <v>91</v>
      </c>
      <c r="K88" s="3"/>
    </row>
    <row r="89" spans="1:14" ht="15" customHeight="1">
      <c r="A89" s="104"/>
      <c r="B89" s="686"/>
      <c r="C89" s="682"/>
      <c r="D89" s="672"/>
      <c r="E89" s="673"/>
      <c r="F89" s="688"/>
      <c r="G89" s="676"/>
      <c r="H89" s="676"/>
      <c r="I89" s="676"/>
      <c r="J89" s="120" t="s">
        <v>1540</v>
      </c>
      <c r="K89" s="3"/>
    </row>
    <row r="90" spans="1:14" s="4" customFormat="1" ht="15" customHeight="1">
      <c r="B90" s="693">
        <v>1</v>
      </c>
      <c r="C90" s="694" t="s">
        <v>129</v>
      </c>
      <c r="D90" s="1338"/>
      <c r="E90" s="1339"/>
      <c r="F90" s="696"/>
      <c r="G90" s="649" t="s">
        <v>1535</v>
      </c>
      <c r="H90" s="714">
        <v>3.5999999999999997E-2</v>
      </c>
      <c r="I90" s="649" t="s">
        <v>1537</v>
      </c>
      <c r="J90" s="698">
        <f t="shared" ref="J90:J136" si="4">ROUND(F90*H90,0)</f>
        <v>0</v>
      </c>
      <c r="K90" s="3" t="s">
        <v>1544</v>
      </c>
      <c r="N90" s="142"/>
    </row>
    <row r="91" spans="1:14" s="4" customFormat="1" ht="15" customHeight="1">
      <c r="B91" s="693">
        <v>2</v>
      </c>
      <c r="C91" s="694" t="s">
        <v>128</v>
      </c>
      <c r="D91" s="1338"/>
      <c r="E91" s="1339"/>
      <c r="F91" s="696"/>
      <c r="G91" s="649" t="s">
        <v>1535</v>
      </c>
      <c r="H91" s="714">
        <v>4.5999999999999999E-2</v>
      </c>
      <c r="I91" s="649" t="s">
        <v>1537</v>
      </c>
      <c r="J91" s="698">
        <f t="shared" si="4"/>
        <v>0</v>
      </c>
      <c r="K91" s="3" t="s">
        <v>1545</v>
      </c>
      <c r="N91" s="2"/>
    </row>
    <row r="92" spans="1:14" s="4" customFormat="1" ht="15" customHeight="1">
      <c r="B92" s="693">
        <v>3</v>
      </c>
      <c r="C92" s="694" t="s">
        <v>127</v>
      </c>
      <c r="D92" s="1338"/>
      <c r="E92" s="1339"/>
      <c r="F92" s="696"/>
      <c r="G92" s="649" t="s">
        <v>1535</v>
      </c>
      <c r="H92" s="714">
        <v>6.4000000000000001E-2</v>
      </c>
      <c r="I92" s="649" t="s">
        <v>1537</v>
      </c>
      <c r="J92" s="698">
        <f t="shared" si="4"/>
        <v>0</v>
      </c>
      <c r="K92" s="3" t="s">
        <v>1547</v>
      </c>
      <c r="N92" s="2"/>
    </row>
    <row r="93" spans="1:14" s="4" customFormat="1" ht="15" customHeight="1">
      <c r="B93" s="693">
        <v>4</v>
      </c>
      <c r="C93" s="694" t="s">
        <v>126</v>
      </c>
      <c r="D93" s="695" t="s">
        <v>1541</v>
      </c>
      <c r="E93" s="648" t="s">
        <v>146</v>
      </c>
      <c r="F93" s="696"/>
      <c r="G93" s="649" t="s">
        <v>1535</v>
      </c>
      <c r="H93" s="714">
        <v>0.315</v>
      </c>
      <c r="I93" s="649" t="s">
        <v>1537</v>
      </c>
      <c r="J93" s="698">
        <f t="shared" si="4"/>
        <v>0</v>
      </c>
      <c r="K93" s="3" t="s">
        <v>1548</v>
      </c>
      <c r="N93" s="2"/>
    </row>
    <row r="94" spans="1:14" s="4" customFormat="1" ht="15" customHeight="1">
      <c r="B94" s="131"/>
      <c r="C94" s="673"/>
      <c r="D94" s="695" t="s">
        <v>1546</v>
      </c>
      <c r="E94" s="648" t="s">
        <v>145</v>
      </c>
      <c r="F94" s="696"/>
      <c r="G94" s="649" t="s">
        <v>1535</v>
      </c>
      <c r="H94" s="714">
        <v>8.3000000000000004E-2</v>
      </c>
      <c r="I94" s="645" t="s">
        <v>1537</v>
      </c>
      <c r="J94" s="699">
        <f t="shared" si="4"/>
        <v>0</v>
      </c>
      <c r="K94" s="3" t="s">
        <v>1549</v>
      </c>
      <c r="N94" s="2"/>
    </row>
    <row r="95" spans="1:14" s="4" customFormat="1" ht="15" customHeight="1">
      <c r="B95" s="693">
        <v>5</v>
      </c>
      <c r="C95" s="694" t="s">
        <v>125</v>
      </c>
      <c r="D95" s="695" t="s">
        <v>1541</v>
      </c>
      <c r="E95" s="648" t="s">
        <v>146</v>
      </c>
      <c r="F95" s="696"/>
      <c r="G95" s="649" t="s">
        <v>1535</v>
      </c>
      <c r="H95" s="714">
        <v>0.33400000000000002</v>
      </c>
      <c r="I95" s="649" t="s">
        <v>1537</v>
      </c>
      <c r="J95" s="698">
        <f t="shared" si="4"/>
        <v>0</v>
      </c>
      <c r="K95" s="3" t="s">
        <v>1555</v>
      </c>
      <c r="N95" s="2"/>
    </row>
    <row r="96" spans="1:14" s="4" customFormat="1" ht="15" customHeight="1">
      <c r="B96" s="131"/>
      <c r="C96" s="673"/>
      <c r="D96" s="695" t="s">
        <v>1546</v>
      </c>
      <c r="E96" s="648" t="s">
        <v>145</v>
      </c>
      <c r="F96" s="696"/>
      <c r="G96" s="649" t="s">
        <v>120</v>
      </c>
      <c r="H96" s="714">
        <v>0.125</v>
      </c>
      <c r="I96" s="710" t="s">
        <v>702</v>
      </c>
      <c r="J96" s="699">
        <f t="shared" si="4"/>
        <v>0</v>
      </c>
      <c r="K96" s="3" t="s">
        <v>585</v>
      </c>
      <c r="N96" s="2"/>
    </row>
    <row r="97" spans="2:14" s="4" customFormat="1" ht="15" customHeight="1">
      <c r="B97" s="693">
        <v>6</v>
      </c>
      <c r="C97" s="694" t="s">
        <v>124</v>
      </c>
      <c r="D97" s="695" t="s">
        <v>556</v>
      </c>
      <c r="E97" s="648" t="s">
        <v>146</v>
      </c>
      <c r="F97" s="696"/>
      <c r="G97" s="649" t="s">
        <v>120</v>
      </c>
      <c r="H97" s="714">
        <v>0.35199999999999998</v>
      </c>
      <c r="I97" s="706" t="s">
        <v>702</v>
      </c>
      <c r="J97" s="698">
        <f t="shared" si="4"/>
        <v>0</v>
      </c>
      <c r="K97" s="3" t="s">
        <v>557</v>
      </c>
      <c r="N97" s="2"/>
    </row>
    <row r="98" spans="2:14" s="4" customFormat="1" ht="15" customHeight="1">
      <c r="B98" s="131"/>
      <c r="C98" s="673"/>
      <c r="D98" s="695" t="s">
        <v>708</v>
      </c>
      <c r="E98" s="648" t="s">
        <v>145</v>
      </c>
      <c r="F98" s="696"/>
      <c r="G98" s="649" t="s">
        <v>120</v>
      </c>
      <c r="H98" s="714">
        <v>0.16700000000000001</v>
      </c>
      <c r="I98" s="710" t="s">
        <v>702</v>
      </c>
      <c r="J98" s="699">
        <f t="shared" si="4"/>
        <v>0</v>
      </c>
      <c r="K98" s="3" t="s">
        <v>583</v>
      </c>
      <c r="N98" s="2"/>
    </row>
    <row r="99" spans="2:14" s="4" customFormat="1" ht="15" customHeight="1">
      <c r="B99" s="693">
        <v>7</v>
      </c>
      <c r="C99" s="694" t="s">
        <v>123</v>
      </c>
      <c r="D99" s="695" t="s">
        <v>556</v>
      </c>
      <c r="E99" s="648" t="s">
        <v>146</v>
      </c>
      <c r="F99" s="696"/>
      <c r="G99" s="649" t="s">
        <v>120</v>
      </c>
      <c r="H99" s="714">
        <v>0.35499999999999998</v>
      </c>
      <c r="I99" s="706" t="s">
        <v>702</v>
      </c>
      <c r="J99" s="698">
        <f t="shared" si="4"/>
        <v>0</v>
      </c>
      <c r="K99" s="3" t="s">
        <v>717</v>
      </c>
      <c r="N99" s="2"/>
    </row>
    <row r="100" spans="2:14" s="4" customFormat="1" ht="15" customHeight="1">
      <c r="B100" s="131"/>
      <c r="C100" s="673"/>
      <c r="D100" s="695" t="s">
        <v>708</v>
      </c>
      <c r="E100" s="648" t="s">
        <v>145</v>
      </c>
      <c r="F100" s="696"/>
      <c r="G100" s="649" t="s">
        <v>120</v>
      </c>
      <c r="H100" s="714">
        <v>0.29399999999999998</v>
      </c>
      <c r="I100" s="710" t="s">
        <v>702</v>
      </c>
      <c r="J100" s="699">
        <f t="shared" si="4"/>
        <v>0</v>
      </c>
      <c r="K100" s="3" t="s">
        <v>582</v>
      </c>
      <c r="N100" s="2"/>
    </row>
    <row r="101" spans="2:14" s="4" customFormat="1" ht="15" customHeight="1">
      <c r="B101" s="693">
        <v>8</v>
      </c>
      <c r="C101" s="694" t="s">
        <v>498</v>
      </c>
      <c r="D101" s="695" t="s">
        <v>556</v>
      </c>
      <c r="E101" s="648" t="s">
        <v>146</v>
      </c>
      <c r="F101" s="696"/>
      <c r="G101" s="649" t="s">
        <v>120</v>
      </c>
      <c r="H101" s="714">
        <v>0.377</v>
      </c>
      <c r="I101" s="706" t="s">
        <v>702</v>
      </c>
      <c r="J101" s="698">
        <f t="shared" si="4"/>
        <v>0</v>
      </c>
      <c r="K101" s="3" t="s">
        <v>719</v>
      </c>
      <c r="N101" s="2"/>
    </row>
    <row r="102" spans="2:14" s="4" customFormat="1" ht="15" customHeight="1">
      <c r="B102" s="1374" t="s">
        <v>537</v>
      </c>
      <c r="C102" s="1375"/>
      <c r="D102" s="695" t="s">
        <v>708</v>
      </c>
      <c r="E102" s="648" t="s">
        <v>145</v>
      </c>
      <c r="F102" s="696"/>
      <c r="G102" s="649" t="s">
        <v>120</v>
      </c>
      <c r="H102" s="714">
        <v>0.33300000000000002</v>
      </c>
      <c r="I102" s="710" t="s">
        <v>702</v>
      </c>
      <c r="J102" s="699">
        <f t="shared" si="4"/>
        <v>0</v>
      </c>
      <c r="K102" s="3" t="s">
        <v>720</v>
      </c>
      <c r="N102" s="2"/>
    </row>
    <row r="103" spans="2:14" s="4" customFormat="1" ht="15" customHeight="1">
      <c r="B103" s="693">
        <v>9</v>
      </c>
      <c r="C103" s="694" t="s">
        <v>498</v>
      </c>
      <c r="D103" s="695" t="s">
        <v>556</v>
      </c>
      <c r="E103" s="648" t="s">
        <v>146</v>
      </c>
      <c r="F103" s="696"/>
      <c r="G103" s="649" t="s">
        <v>120</v>
      </c>
      <c r="H103" s="714">
        <v>0.504</v>
      </c>
      <c r="I103" s="706" t="s">
        <v>702</v>
      </c>
      <c r="J103" s="698">
        <f t="shared" si="4"/>
        <v>0</v>
      </c>
      <c r="K103" s="3" t="s">
        <v>600</v>
      </c>
      <c r="N103" s="2"/>
    </row>
    <row r="104" spans="2:14" s="4" customFormat="1" ht="15" customHeight="1">
      <c r="B104" s="1591" t="s">
        <v>539</v>
      </c>
      <c r="C104" s="1592"/>
      <c r="D104" s="695" t="s">
        <v>708</v>
      </c>
      <c r="E104" s="648" t="s">
        <v>145</v>
      </c>
      <c r="F104" s="696"/>
      <c r="G104" s="649" t="s">
        <v>120</v>
      </c>
      <c r="H104" s="714">
        <v>0.44700000000000001</v>
      </c>
      <c r="I104" s="710" t="s">
        <v>702</v>
      </c>
      <c r="J104" s="699">
        <f t="shared" si="4"/>
        <v>0</v>
      </c>
      <c r="K104" s="3" t="s">
        <v>722</v>
      </c>
      <c r="N104" s="2"/>
    </row>
    <row r="105" spans="2:14" s="4" customFormat="1" ht="15" customHeight="1">
      <c r="B105" s="693">
        <v>10</v>
      </c>
      <c r="C105" s="694" t="s">
        <v>535</v>
      </c>
      <c r="D105" s="695" t="s">
        <v>556</v>
      </c>
      <c r="E105" s="648" t="s">
        <v>146</v>
      </c>
      <c r="F105" s="696"/>
      <c r="G105" s="649" t="s">
        <v>120</v>
      </c>
      <c r="H105" s="714">
        <v>0.39900000000000002</v>
      </c>
      <c r="I105" s="706" t="s">
        <v>702</v>
      </c>
      <c r="J105" s="698">
        <f t="shared" si="4"/>
        <v>0</v>
      </c>
      <c r="K105" s="3" t="s">
        <v>723</v>
      </c>
      <c r="N105" s="2"/>
    </row>
    <row r="106" spans="2:14" s="4" customFormat="1" ht="15" customHeight="1">
      <c r="B106" s="1374" t="s">
        <v>537</v>
      </c>
      <c r="C106" s="1375"/>
      <c r="D106" s="695" t="s">
        <v>708</v>
      </c>
      <c r="E106" s="648" t="s">
        <v>145</v>
      </c>
      <c r="F106" s="696"/>
      <c r="G106" s="649" t="s">
        <v>120</v>
      </c>
      <c r="H106" s="714">
        <v>0.36399999999999999</v>
      </c>
      <c r="I106" s="710" t="s">
        <v>702</v>
      </c>
      <c r="J106" s="699">
        <f t="shared" si="4"/>
        <v>0</v>
      </c>
      <c r="K106" s="3" t="s">
        <v>597</v>
      </c>
      <c r="N106" s="2"/>
    </row>
    <row r="107" spans="2:14" s="4" customFormat="1" ht="15" customHeight="1">
      <c r="B107" s="693">
        <v>11</v>
      </c>
      <c r="C107" s="694" t="s">
        <v>535</v>
      </c>
      <c r="D107" s="695" t="s">
        <v>556</v>
      </c>
      <c r="E107" s="648" t="s">
        <v>146</v>
      </c>
      <c r="F107" s="696"/>
      <c r="G107" s="649" t="s">
        <v>120</v>
      </c>
      <c r="H107" s="714">
        <v>0.53500000000000003</v>
      </c>
      <c r="I107" s="706" t="s">
        <v>702</v>
      </c>
      <c r="J107" s="698">
        <f t="shared" si="4"/>
        <v>0</v>
      </c>
      <c r="K107" s="3" t="s">
        <v>1188</v>
      </c>
      <c r="N107" s="2"/>
    </row>
    <row r="108" spans="2:14" s="4" customFormat="1" ht="15" customHeight="1">
      <c r="B108" s="1591" t="s">
        <v>539</v>
      </c>
      <c r="C108" s="1592"/>
      <c r="D108" s="695" t="s">
        <v>708</v>
      </c>
      <c r="E108" s="648" t="s">
        <v>145</v>
      </c>
      <c r="F108" s="696"/>
      <c r="G108" s="649" t="s">
        <v>120</v>
      </c>
      <c r="H108" s="714">
        <v>0.48699999999999999</v>
      </c>
      <c r="I108" s="710" t="s">
        <v>702</v>
      </c>
      <c r="J108" s="699">
        <f t="shared" si="4"/>
        <v>0</v>
      </c>
      <c r="K108" s="3" t="s">
        <v>595</v>
      </c>
      <c r="N108" s="2"/>
    </row>
    <row r="109" spans="2:14" s="4" customFormat="1" ht="15" customHeight="1">
      <c r="B109" s="693">
        <v>12</v>
      </c>
      <c r="C109" s="694" t="s">
        <v>653</v>
      </c>
      <c r="D109" s="695" t="s">
        <v>556</v>
      </c>
      <c r="E109" s="648" t="s">
        <v>146</v>
      </c>
      <c r="F109" s="696"/>
      <c r="G109" s="649" t="s">
        <v>120</v>
      </c>
      <c r="H109" s="714">
        <v>0.42099999999999999</v>
      </c>
      <c r="I109" s="706" t="s">
        <v>702</v>
      </c>
      <c r="J109" s="698">
        <f t="shared" si="4"/>
        <v>0</v>
      </c>
      <c r="K109" s="3" t="s">
        <v>1043</v>
      </c>
      <c r="N109" s="2"/>
    </row>
    <row r="110" spans="2:14" s="4" customFormat="1" ht="15" customHeight="1">
      <c r="B110" s="1374" t="s">
        <v>537</v>
      </c>
      <c r="C110" s="1375"/>
      <c r="D110" s="695" t="s">
        <v>708</v>
      </c>
      <c r="E110" s="648" t="s">
        <v>145</v>
      </c>
      <c r="F110" s="696"/>
      <c r="G110" s="649" t="s">
        <v>120</v>
      </c>
      <c r="H110" s="714">
        <v>0.39300000000000002</v>
      </c>
      <c r="I110" s="710" t="s">
        <v>702</v>
      </c>
      <c r="J110" s="699">
        <f t="shared" si="4"/>
        <v>0</v>
      </c>
      <c r="K110" s="3" t="s">
        <v>593</v>
      </c>
      <c r="N110" s="2"/>
    </row>
    <row r="111" spans="2:14" s="4" customFormat="1" ht="15" customHeight="1">
      <c r="B111" s="693">
        <v>13</v>
      </c>
      <c r="C111" s="694" t="s">
        <v>653</v>
      </c>
      <c r="D111" s="695" t="s">
        <v>556</v>
      </c>
      <c r="E111" s="648" t="s">
        <v>146</v>
      </c>
      <c r="F111" s="696"/>
      <c r="G111" s="649" t="s">
        <v>120</v>
      </c>
      <c r="H111" s="714">
        <v>0.56499999999999995</v>
      </c>
      <c r="I111" s="706" t="s">
        <v>702</v>
      </c>
      <c r="J111" s="698">
        <f t="shared" si="4"/>
        <v>0</v>
      </c>
      <c r="K111" s="3" t="s">
        <v>1225</v>
      </c>
      <c r="N111" s="2"/>
    </row>
    <row r="112" spans="2:14" s="4" customFormat="1" ht="15" customHeight="1">
      <c r="B112" s="1591" t="s">
        <v>539</v>
      </c>
      <c r="C112" s="1592"/>
      <c r="D112" s="695" t="s">
        <v>708</v>
      </c>
      <c r="E112" s="648" t="s">
        <v>145</v>
      </c>
      <c r="F112" s="696"/>
      <c r="G112" s="649" t="s">
        <v>120</v>
      </c>
      <c r="H112" s="714">
        <v>0.52700000000000002</v>
      </c>
      <c r="I112" s="710" t="s">
        <v>702</v>
      </c>
      <c r="J112" s="699">
        <f t="shared" si="4"/>
        <v>0</v>
      </c>
      <c r="K112" s="3" t="s">
        <v>730</v>
      </c>
      <c r="N112" s="2"/>
    </row>
    <row r="113" spans="2:14" s="4" customFormat="1" ht="15" customHeight="1">
      <c r="B113" s="693">
        <v>14</v>
      </c>
      <c r="C113" s="694" t="s">
        <v>784</v>
      </c>
      <c r="D113" s="695" t="s">
        <v>556</v>
      </c>
      <c r="E113" s="648" t="s">
        <v>146</v>
      </c>
      <c r="F113" s="696"/>
      <c r="G113" s="649" t="s">
        <v>120</v>
      </c>
      <c r="H113" s="714">
        <v>0.443</v>
      </c>
      <c r="I113" s="706" t="s">
        <v>702</v>
      </c>
      <c r="J113" s="698">
        <f t="shared" si="4"/>
        <v>0</v>
      </c>
      <c r="K113" s="3" t="s">
        <v>832</v>
      </c>
      <c r="N113" s="2"/>
    </row>
    <row r="114" spans="2:14" s="4" customFormat="1" ht="15" customHeight="1">
      <c r="B114" s="1374" t="s">
        <v>537</v>
      </c>
      <c r="C114" s="1375"/>
      <c r="D114" s="695" t="s">
        <v>708</v>
      </c>
      <c r="E114" s="648" t="s">
        <v>145</v>
      </c>
      <c r="F114" s="696"/>
      <c r="G114" s="649" t="s">
        <v>120</v>
      </c>
      <c r="H114" s="714">
        <v>0.42199999999999999</v>
      </c>
      <c r="I114" s="710" t="s">
        <v>702</v>
      </c>
      <c r="J114" s="699">
        <f t="shared" si="4"/>
        <v>0</v>
      </c>
      <c r="K114" s="3" t="s">
        <v>611</v>
      </c>
      <c r="N114" s="2"/>
    </row>
    <row r="115" spans="2:14" s="4" customFormat="1" ht="15" customHeight="1">
      <c r="B115" s="693">
        <v>15</v>
      </c>
      <c r="C115" s="694" t="s">
        <v>784</v>
      </c>
      <c r="D115" s="695" t="s">
        <v>556</v>
      </c>
      <c r="E115" s="648" t="s">
        <v>146</v>
      </c>
      <c r="F115" s="696"/>
      <c r="G115" s="649" t="s">
        <v>120</v>
      </c>
      <c r="H115" s="714">
        <v>0.59399999999999997</v>
      </c>
      <c r="I115" s="706" t="s">
        <v>702</v>
      </c>
      <c r="J115" s="698">
        <f t="shared" si="4"/>
        <v>0</v>
      </c>
      <c r="K115" s="3" t="s">
        <v>1367</v>
      </c>
      <c r="N115" s="2"/>
    </row>
    <row r="116" spans="2:14" s="4" customFormat="1" ht="15" customHeight="1">
      <c r="B116" s="1591" t="s">
        <v>539</v>
      </c>
      <c r="C116" s="1592"/>
      <c r="D116" s="695" t="s">
        <v>708</v>
      </c>
      <c r="E116" s="648" t="s">
        <v>145</v>
      </c>
      <c r="F116" s="696"/>
      <c r="G116" s="649" t="s">
        <v>120</v>
      </c>
      <c r="H116" s="714">
        <v>0.56499999999999995</v>
      </c>
      <c r="I116" s="710" t="s">
        <v>702</v>
      </c>
      <c r="J116" s="699">
        <f t="shared" si="4"/>
        <v>0</v>
      </c>
      <c r="K116" s="3" t="s">
        <v>1044</v>
      </c>
      <c r="N116" s="2"/>
    </row>
    <row r="117" spans="2:14" s="4" customFormat="1" ht="15" customHeight="1">
      <c r="B117" s="693">
        <v>16</v>
      </c>
      <c r="C117" s="694" t="s">
        <v>833</v>
      </c>
      <c r="D117" s="695" t="s">
        <v>556</v>
      </c>
      <c r="E117" s="648" t="s">
        <v>146</v>
      </c>
      <c r="F117" s="696"/>
      <c r="G117" s="649" t="s">
        <v>120</v>
      </c>
      <c r="H117" s="714">
        <v>0.46600000000000003</v>
      </c>
      <c r="I117" s="706" t="s">
        <v>702</v>
      </c>
      <c r="J117" s="698">
        <f t="shared" si="4"/>
        <v>0</v>
      </c>
      <c r="K117" s="3" t="s">
        <v>608</v>
      </c>
      <c r="N117" s="2"/>
    </row>
    <row r="118" spans="2:14" s="4" customFormat="1" ht="15" customHeight="1">
      <c r="B118" s="1374" t="s">
        <v>537</v>
      </c>
      <c r="C118" s="1375"/>
      <c r="D118" s="695" t="s">
        <v>708</v>
      </c>
      <c r="E118" s="648" t="s">
        <v>145</v>
      </c>
      <c r="F118" s="696"/>
      <c r="G118" s="649" t="s">
        <v>120</v>
      </c>
      <c r="H118" s="714">
        <v>0.45200000000000001</v>
      </c>
      <c r="I118" s="710" t="s">
        <v>702</v>
      </c>
      <c r="J118" s="699">
        <f t="shared" si="4"/>
        <v>0</v>
      </c>
      <c r="K118" s="3" t="s">
        <v>1366</v>
      </c>
      <c r="N118" s="2"/>
    </row>
    <row r="119" spans="2:14" s="4" customFormat="1" ht="15" customHeight="1">
      <c r="B119" s="693">
        <v>17</v>
      </c>
      <c r="C119" s="747" t="s">
        <v>833</v>
      </c>
      <c r="D119" s="695" t="s">
        <v>556</v>
      </c>
      <c r="E119" s="648" t="s">
        <v>146</v>
      </c>
      <c r="F119" s="696"/>
      <c r="G119" s="649" t="s">
        <v>120</v>
      </c>
      <c r="H119" s="714">
        <v>0.625</v>
      </c>
      <c r="I119" s="706" t="s">
        <v>702</v>
      </c>
      <c r="J119" s="698">
        <f t="shared" si="4"/>
        <v>0</v>
      </c>
      <c r="K119" s="3" t="s">
        <v>606</v>
      </c>
      <c r="N119" s="9"/>
    </row>
    <row r="120" spans="2:14" s="4" customFormat="1" ht="15" customHeight="1">
      <c r="B120" s="1591" t="s">
        <v>539</v>
      </c>
      <c r="C120" s="1592"/>
      <c r="D120" s="695" t="s">
        <v>708</v>
      </c>
      <c r="E120" s="648" t="s">
        <v>145</v>
      </c>
      <c r="F120" s="696"/>
      <c r="G120" s="649" t="s">
        <v>120</v>
      </c>
      <c r="H120" s="714">
        <v>0.60499999999999998</v>
      </c>
      <c r="I120" s="710" t="s">
        <v>702</v>
      </c>
      <c r="J120" s="699">
        <f t="shared" si="4"/>
        <v>0</v>
      </c>
      <c r="K120" s="3" t="s">
        <v>1323</v>
      </c>
      <c r="N120" s="9"/>
    </row>
    <row r="121" spans="2:14" s="4" customFormat="1" ht="15" customHeight="1">
      <c r="B121" s="693">
        <v>18</v>
      </c>
      <c r="C121" s="694" t="s">
        <v>961</v>
      </c>
      <c r="D121" s="695" t="s">
        <v>556</v>
      </c>
      <c r="E121" s="648" t="s">
        <v>146</v>
      </c>
      <c r="F121" s="696"/>
      <c r="G121" s="649" t="s">
        <v>120</v>
      </c>
      <c r="H121" s="714">
        <v>0.48299999999999998</v>
      </c>
      <c r="I121" s="706" t="s">
        <v>702</v>
      </c>
      <c r="J121" s="698">
        <f t="shared" si="4"/>
        <v>0</v>
      </c>
      <c r="K121" s="3" t="s">
        <v>1328</v>
      </c>
      <c r="N121" s="9"/>
    </row>
    <row r="122" spans="2:14" s="4" customFormat="1" ht="15" customHeight="1">
      <c r="B122" s="1374" t="s">
        <v>537</v>
      </c>
      <c r="C122" s="1375"/>
      <c r="D122" s="695" t="s">
        <v>708</v>
      </c>
      <c r="E122" s="648" t="s">
        <v>145</v>
      </c>
      <c r="F122" s="696"/>
      <c r="G122" s="649" t="s">
        <v>120</v>
      </c>
      <c r="H122" s="714">
        <v>0.47599999999999998</v>
      </c>
      <c r="I122" s="710" t="s">
        <v>702</v>
      </c>
      <c r="J122" s="699">
        <f t="shared" si="4"/>
        <v>0</v>
      </c>
      <c r="K122" s="3" t="s">
        <v>1329</v>
      </c>
      <c r="N122" s="9"/>
    </row>
    <row r="123" spans="2:14" s="4" customFormat="1" ht="15" customHeight="1">
      <c r="B123" s="693">
        <v>19</v>
      </c>
      <c r="C123" s="747" t="s">
        <v>961</v>
      </c>
      <c r="D123" s="695" t="s">
        <v>556</v>
      </c>
      <c r="E123" s="648" t="s">
        <v>146</v>
      </c>
      <c r="F123" s="696"/>
      <c r="G123" s="649" t="s">
        <v>120</v>
      </c>
      <c r="H123" s="714">
        <v>0.64800000000000002</v>
      </c>
      <c r="I123" s="706" t="s">
        <v>702</v>
      </c>
      <c r="J123" s="698">
        <f t="shared" si="4"/>
        <v>0</v>
      </c>
      <c r="K123" s="3" t="s">
        <v>618</v>
      </c>
      <c r="N123" s="9"/>
    </row>
    <row r="124" spans="2:14" s="4" customFormat="1" ht="15" customHeight="1">
      <c r="B124" s="1591" t="s">
        <v>539</v>
      </c>
      <c r="C124" s="1592"/>
      <c r="D124" s="695" t="s">
        <v>708</v>
      </c>
      <c r="E124" s="648" t="s">
        <v>145</v>
      </c>
      <c r="F124" s="696"/>
      <c r="G124" s="649" t="s">
        <v>120</v>
      </c>
      <c r="H124" s="714">
        <v>0.63800000000000001</v>
      </c>
      <c r="I124" s="710" t="s">
        <v>702</v>
      </c>
      <c r="J124" s="699">
        <f t="shared" si="4"/>
        <v>0</v>
      </c>
      <c r="K124" s="3" t="s">
        <v>647</v>
      </c>
      <c r="N124" s="9"/>
    </row>
    <row r="125" spans="2:14" s="4" customFormat="1" ht="15" customHeight="1">
      <c r="B125" s="693">
        <v>20</v>
      </c>
      <c r="C125" s="694" t="s">
        <v>1051</v>
      </c>
      <c r="D125" s="695" t="s">
        <v>556</v>
      </c>
      <c r="E125" s="648" t="s">
        <v>146</v>
      </c>
      <c r="F125" s="696"/>
      <c r="G125" s="649" t="s">
        <v>120</v>
      </c>
      <c r="H125" s="714">
        <v>0.5</v>
      </c>
      <c r="I125" s="706" t="s">
        <v>702</v>
      </c>
      <c r="J125" s="698">
        <f t="shared" si="4"/>
        <v>0</v>
      </c>
      <c r="K125" s="3" t="s">
        <v>843</v>
      </c>
      <c r="N125" s="9"/>
    </row>
    <row r="126" spans="2:14" s="4" customFormat="1" ht="15" customHeight="1">
      <c r="B126" s="1374" t="s">
        <v>537</v>
      </c>
      <c r="C126" s="1375"/>
      <c r="D126" s="695" t="s">
        <v>708</v>
      </c>
      <c r="E126" s="648" t="s">
        <v>145</v>
      </c>
      <c r="F126" s="696"/>
      <c r="G126" s="649" t="s">
        <v>120</v>
      </c>
      <c r="H126" s="714">
        <v>0.5</v>
      </c>
      <c r="I126" s="710" t="s">
        <v>702</v>
      </c>
      <c r="J126" s="699">
        <f t="shared" si="4"/>
        <v>0</v>
      </c>
      <c r="K126" s="3" t="s">
        <v>666</v>
      </c>
      <c r="N126" s="9"/>
    </row>
    <row r="127" spans="2:14" s="4" customFormat="1" ht="15" customHeight="1">
      <c r="B127" s="693">
        <v>21</v>
      </c>
      <c r="C127" s="747" t="s">
        <v>1051</v>
      </c>
      <c r="D127" s="695" t="s">
        <v>556</v>
      </c>
      <c r="E127" s="648" t="s">
        <v>146</v>
      </c>
      <c r="F127" s="696"/>
      <c r="G127" s="649" t="s">
        <v>120</v>
      </c>
      <c r="H127" s="714">
        <v>0.67</v>
      </c>
      <c r="I127" s="706" t="s">
        <v>702</v>
      </c>
      <c r="J127" s="698">
        <f t="shared" si="4"/>
        <v>0</v>
      </c>
      <c r="K127" s="3" t="s">
        <v>665</v>
      </c>
      <c r="N127" s="9"/>
    </row>
    <row r="128" spans="2:14" s="4" customFormat="1" ht="15" customHeight="1">
      <c r="B128" s="1591" t="s">
        <v>539</v>
      </c>
      <c r="C128" s="1592"/>
      <c r="D128" s="695" t="s">
        <v>708</v>
      </c>
      <c r="E128" s="648" t="s">
        <v>145</v>
      </c>
      <c r="F128" s="696"/>
      <c r="G128" s="649" t="s">
        <v>120</v>
      </c>
      <c r="H128" s="714">
        <v>0.67</v>
      </c>
      <c r="I128" s="710" t="s">
        <v>702</v>
      </c>
      <c r="J128" s="699">
        <f t="shared" si="4"/>
        <v>0</v>
      </c>
      <c r="K128" s="3" t="s">
        <v>664</v>
      </c>
      <c r="N128" s="9"/>
    </row>
    <row r="129" spans="1:14" s="4" customFormat="1" ht="15" customHeight="1">
      <c r="B129" s="693">
        <v>22</v>
      </c>
      <c r="C129" s="694" t="s">
        <v>1100</v>
      </c>
      <c r="D129" s="695" t="s">
        <v>556</v>
      </c>
      <c r="E129" s="648" t="s">
        <v>146</v>
      </c>
      <c r="F129" s="696"/>
      <c r="G129" s="649" t="s">
        <v>120</v>
      </c>
      <c r="H129" s="714">
        <v>0.5</v>
      </c>
      <c r="I129" s="706" t="s">
        <v>702</v>
      </c>
      <c r="J129" s="698">
        <f t="shared" si="4"/>
        <v>0</v>
      </c>
      <c r="K129" s="3" t="s">
        <v>1365</v>
      </c>
      <c r="N129" s="9"/>
    </row>
    <row r="130" spans="1:14" s="4" customFormat="1" ht="15" customHeight="1">
      <c r="B130" s="1374" t="s">
        <v>537</v>
      </c>
      <c r="C130" s="1375"/>
      <c r="D130" s="695" t="s">
        <v>708</v>
      </c>
      <c r="E130" s="648" t="s">
        <v>145</v>
      </c>
      <c r="F130" s="696"/>
      <c r="G130" s="649" t="s">
        <v>120</v>
      </c>
      <c r="H130" s="714">
        <v>0.5</v>
      </c>
      <c r="I130" s="710" t="s">
        <v>702</v>
      </c>
      <c r="J130" s="699">
        <f t="shared" si="4"/>
        <v>0</v>
      </c>
      <c r="K130" s="3" t="s">
        <v>662</v>
      </c>
      <c r="N130" s="9"/>
    </row>
    <row r="131" spans="1:14" s="4" customFormat="1" ht="15" customHeight="1">
      <c r="B131" s="693">
        <v>23</v>
      </c>
      <c r="C131" s="747" t="s">
        <v>1100</v>
      </c>
      <c r="D131" s="695" t="s">
        <v>556</v>
      </c>
      <c r="E131" s="648" t="s">
        <v>146</v>
      </c>
      <c r="F131" s="696"/>
      <c r="G131" s="649" t="s">
        <v>120</v>
      </c>
      <c r="H131" s="714">
        <v>0.67</v>
      </c>
      <c r="I131" s="706" t="s">
        <v>702</v>
      </c>
      <c r="J131" s="698">
        <f t="shared" si="4"/>
        <v>0</v>
      </c>
      <c r="K131" s="3" t="s">
        <v>661</v>
      </c>
      <c r="N131" s="9"/>
    </row>
    <row r="132" spans="1:14" s="4" customFormat="1" ht="15" customHeight="1">
      <c r="B132" s="1591" t="s">
        <v>539</v>
      </c>
      <c r="C132" s="1592"/>
      <c r="D132" s="695" t="s">
        <v>708</v>
      </c>
      <c r="E132" s="648" t="s">
        <v>145</v>
      </c>
      <c r="F132" s="696"/>
      <c r="G132" s="649" t="s">
        <v>120</v>
      </c>
      <c r="H132" s="714">
        <v>0.67</v>
      </c>
      <c r="I132" s="710" t="s">
        <v>702</v>
      </c>
      <c r="J132" s="699">
        <f t="shared" si="4"/>
        <v>0</v>
      </c>
      <c r="K132" s="3" t="s">
        <v>1056</v>
      </c>
      <c r="N132" s="9"/>
    </row>
    <row r="133" spans="1:14" s="4" customFormat="1" ht="15" customHeight="1">
      <c r="B133" s="701">
        <f>B129+1</f>
        <v>23</v>
      </c>
      <c r="C133" s="702" t="s">
        <v>1330</v>
      </c>
      <c r="D133" s="703" t="s">
        <v>556</v>
      </c>
      <c r="E133" s="704" t="s">
        <v>146</v>
      </c>
      <c r="F133" s="705"/>
      <c r="G133" s="706" t="s">
        <v>120</v>
      </c>
      <c r="H133" s="714">
        <v>0.5</v>
      </c>
      <c r="I133" s="706" t="s">
        <v>702</v>
      </c>
      <c r="J133" s="707">
        <f t="shared" si="4"/>
        <v>0</v>
      </c>
      <c r="K133" s="257" t="s">
        <v>1656</v>
      </c>
      <c r="N133" s="9"/>
    </row>
    <row r="134" spans="1:14" s="4" customFormat="1" ht="15" customHeight="1">
      <c r="B134" s="1585" t="s">
        <v>537</v>
      </c>
      <c r="C134" s="1586"/>
      <c r="D134" s="703" t="s">
        <v>708</v>
      </c>
      <c r="E134" s="704" t="s">
        <v>145</v>
      </c>
      <c r="F134" s="705"/>
      <c r="G134" s="706" t="s">
        <v>120</v>
      </c>
      <c r="H134" s="714">
        <v>0.5</v>
      </c>
      <c r="I134" s="710" t="s">
        <v>702</v>
      </c>
      <c r="J134" s="711">
        <f t="shared" si="4"/>
        <v>0</v>
      </c>
      <c r="K134" s="257" t="s">
        <v>1657</v>
      </c>
      <c r="N134" s="9"/>
    </row>
    <row r="135" spans="1:14" s="4" customFormat="1" ht="15" customHeight="1">
      <c r="B135" s="701">
        <f>B131+1</f>
        <v>24</v>
      </c>
      <c r="C135" s="702" t="s">
        <v>1330</v>
      </c>
      <c r="D135" s="703" t="s">
        <v>1658</v>
      </c>
      <c r="E135" s="704" t="s">
        <v>146</v>
      </c>
      <c r="F135" s="705"/>
      <c r="G135" s="706" t="s">
        <v>1659</v>
      </c>
      <c r="H135" s="714">
        <v>0.67</v>
      </c>
      <c r="I135" s="706" t="s">
        <v>1660</v>
      </c>
      <c r="J135" s="707">
        <f t="shared" si="4"/>
        <v>0</v>
      </c>
      <c r="K135" s="257" t="s">
        <v>1661</v>
      </c>
      <c r="N135" s="9"/>
    </row>
    <row r="136" spans="1:14" s="4" customFormat="1" ht="15" customHeight="1">
      <c r="B136" s="1620" t="s">
        <v>539</v>
      </c>
      <c r="C136" s="1621"/>
      <c r="D136" s="703" t="s">
        <v>1662</v>
      </c>
      <c r="E136" s="704" t="s">
        <v>145</v>
      </c>
      <c r="F136" s="705"/>
      <c r="G136" s="706" t="s">
        <v>1663</v>
      </c>
      <c r="H136" s="714">
        <v>0.67</v>
      </c>
      <c r="I136" s="710" t="s">
        <v>1664</v>
      </c>
      <c r="J136" s="711">
        <f t="shared" si="4"/>
        <v>0</v>
      </c>
      <c r="K136" s="257" t="s">
        <v>1665</v>
      </c>
      <c r="N136" s="9"/>
    </row>
    <row r="137" spans="1:14" s="4" customFormat="1" ht="15" customHeight="1">
      <c r="B137" s="701">
        <f>B135+1</f>
        <v>25</v>
      </c>
      <c r="C137" s="702" t="s">
        <v>1672</v>
      </c>
      <c r="D137" s="703" t="s">
        <v>556</v>
      </c>
      <c r="E137" s="704" t="s">
        <v>146</v>
      </c>
      <c r="F137" s="705"/>
      <c r="G137" s="706" t="s">
        <v>120</v>
      </c>
      <c r="H137" s="714">
        <v>0.5</v>
      </c>
      <c r="I137" s="706" t="s">
        <v>122</v>
      </c>
      <c r="J137" s="707">
        <f t="shared" ref="J137:J140" si="5">ROUND(F137*H137,0)</f>
        <v>0</v>
      </c>
      <c r="K137" s="257" t="s">
        <v>773</v>
      </c>
      <c r="N137" s="9"/>
    </row>
    <row r="138" spans="1:14" s="4" customFormat="1" ht="15" customHeight="1">
      <c r="B138" s="1585" t="s">
        <v>537</v>
      </c>
      <c r="C138" s="1586"/>
      <c r="D138" s="703" t="s">
        <v>552</v>
      </c>
      <c r="E138" s="704" t="s">
        <v>145</v>
      </c>
      <c r="F138" s="705"/>
      <c r="G138" s="706" t="s">
        <v>120</v>
      </c>
      <c r="H138" s="714">
        <v>0.5</v>
      </c>
      <c r="I138" s="710" t="s">
        <v>122</v>
      </c>
      <c r="J138" s="711">
        <f t="shared" si="5"/>
        <v>0</v>
      </c>
      <c r="K138" s="257" t="s">
        <v>774</v>
      </c>
      <c r="N138" s="9"/>
    </row>
    <row r="139" spans="1:14" s="4" customFormat="1" ht="15" customHeight="1">
      <c r="B139" s="701">
        <f>B137+1</f>
        <v>26</v>
      </c>
      <c r="C139" s="702" t="s">
        <v>1672</v>
      </c>
      <c r="D139" s="703" t="s">
        <v>556</v>
      </c>
      <c r="E139" s="704" t="s">
        <v>146</v>
      </c>
      <c r="F139" s="705"/>
      <c r="G139" s="706" t="s">
        <v>120</v>
      </c>
      <c r="H139" s="714">
        <v>0.67</v>
      </c>
      <c r="I139" s="706" t="s">
        <v>122</v>
      </c>
      <c r="J139" s="707">
        <f t="shared" si="5"/>
        <v>0</v>
      </c>
      <c r="K139" s="257" t="s">
        <v>775</v>
      </c>
      <c r="N139" s="9"/>
    </row>
    <row r="140" spans="1:14" s="4" customFormat="1" ht="15" customHeight="1" thickBot="1">
      <c r="B140" s="1620" t="s">
        <v>539</v>
      </c>
      <c r="C140" s="1621"/>
      <c r="D140" s="703" t="s">
        <v>552</v>
      </c>
      <c r="E140" s="704" t="s">
        <v>145</v>
      </c>
      <c r="F140" s="705"/>
      <c r="G140" s="706" t="s">
        <v>120</v>
      </c>
      <c r="H140" s="714">
        <v>0.67</v>
      </c>
      <c r="I140" s="710" t="s">
        <v>122</v>
      </c>
      <c r="J140" s="711">
        <f t="shared" si="5"/>
        <v>0</v>
      </c>
      <c r="K140" s="257" t="s">
        <v>776</v>
      </c>
      <c r="N140" s="9"/>
    </row>
    <row r="141" spans="1:14" s="4" customFormat="1" ht="15" customHeight="1">
      <c r="B141" s="106"/>
      <c r="C141" s="107"/>
      <c r="D141" s="106"/>
      <c r="E141" s="106"/>
      <c r="F141" s="93"/>
      <c r="G141" s="681"/>
      <c r="H141" s="1332" t="s">
        <v>2522</v>
      </c>
      <c r="I141" s="1333"/>
      <c r="J141" s="90"/>
      <c r="K141" s="3"/>
      <c r="N141" s="9"/>
    </row>
    <row r="142" spans="1:14" s="4" customFormat="1" ht="15" customHeight="1" thickBot="1">
      <c r="B142" s="3"/>
      <c r="C142" s="3"/>
      <c r="D142" s="3"/>
      <c r="E142" s="3"/>
      <c r="F142" s="92"/>
      <c r="G142" s="3"/>
      <c r="H142" s="1361" t="s">
        <v>121</v>
      </c>
      <c r="I142" s="1362"/>
      <c r="J142" s="89">
        <f>SUM(J90:J140)</f>
        <v>0</v>
      </c>
      <c r="K142" s="3" t="s">
        <v>1542</v>
      </c>
      <c r="M142" s="4" t="s">
        <v>1535</v>
      </c>
      <c r="N142" s="9"/>
    </row>
    <row r="143" spans="1:14" s="4" customFormat="1" ht="18.75" customHeight="1">
      <c r="F143" s="105"/>
      <c r="J143" s="105"/>
      <c r="N143" s="9"/>
    </row>
    <row r="144" spans="1:14" ht="18.75" customHeight="1">
      <c r="A144" s="99" t="s">
        <v>1543</v>
      </c>
      <c r="B144" s="4" t="s">
        <v>1465</v>
      </c>
    </row>
    <row r="145" spans="1:14" ht="11.25" customHeight="1">
      <c r="A145" s="104"/>
    </row>
    <row r="146" spans="1:14" ht="18.75" customHeight="1">
      <c r="A146" s="104"/>
      <c r="B146" s="1589" t="s">
        <v>190</v>
      </c>
      <c r="C146" s="1590"/>
      <c r="D146" s="1589" t="s">
        <v>142</v>
      </c>
      <c r="E146" s="1590"/>
      <c r="F146" s="692" t="s">
        <v>189</v>
      </c>
      <c r="G146" s="645"/>
      <c r="H146" s="645" t="s">
        <v>140</v>
      </c>
      <c r="I146" s="645"/>
      <c r="J146" s="692" t="s">
        <v>91</v>
      </c>
      <c r="K146" s="3"/>
    </row>
    <row r="147" spans="1:14" ht="15" customHeight="1">
      <c r="A147" s="104"/>
      <c r="B147" s="686"/>
      <c r="C147" s="682"/>
      <c r="D147" s="672"/>
      <c r="E147" s="673"/>
      <c r="F147" s="688"/>
      <c r="G147" s="676"/>
      <c r="H147" s="676"/>
      <c r="I147" s="676"/>
      <c r="J147" s="120" t="s">
        <v>1540</v>
      </c>
      <c r="K147" s="3"/>
    </row>
    <row r="148" spans="1:14" s="4" customFormat="1" ht="15" customHeight="1">
      <c r="B148" s="693">
        <v>1</v>
      </c>
      <c r="C148" s="694" t="s">
        <v>129</v>
      </c>
      <c r="D148" s="1338"/>
      <c r="E148" s="1339"/>
      <c r="F148" s="696"/>
      <c r="G148" s="649" t="s">
        <v>1535</v>
      </c>
      <c r="H148" s="748">
        <v>2.3E-2</v>
      </c>
      <c r="I148" s="649" t="s">
        <v>1537</v>
      </c>
      <c r="J148" s="698">
        <f>ROUND(F148*H148,0)</f>
        <v>0</v>
      </c>
      <c r="K148" s="3" t="s">
        <v>1544</v>
      </c>
      <c r="N148" s="9"/>
    </row>
    <row r="149" spans="1:14" s="4" customFormat="1" ht="15" customHeight="1">
      <c r="B149" s="693">
        <v>2</v>
      </c>
      <c r="C149" s="694" t="s">
        <v>128</v>
      </c>
      <c r="D149" s="1338"/>
      <c r="E149" s="1339"/>
      <c r="F149" s="696"/>
      <c r="G149" s="649" t="s">
        <v>1535</v>
      </c>
      <c r="H149" s="748">
        <v>4.5999999999999999E-2</v>
      </c>
      <c r="I149" s="649" t="s">
        <v>1537</v>
      </c>
      <c r="J149" s="698">
        <f>ROUND(F149*H149,0)</f>
        <v>0</v>
      </c>
      <c r="K149" s="3" t="s">
        <v>1545</v>
      </c>
      <c r="N149" s="9"/>
    </row>
    <row r="150" spans="1:14" s="4" customFormat="1" ht="15" customHeight="1">
      <c r="B150" s="693">
        <v>3</v>
      </c>
      <c r="C150" s="694" t="s">
        <v>127</v>
      </c>
      <c r="D150" s="1338"/>
      <c r="E150" s="1339"/>
      <c r="F150" s="696"/>
      <c r="G150" s="649" t="s">
        <v>1535</v>
      </c>
      <c r="H150" s="748">
        <v>6.4000000000000001E-2</v>
      </c>
      <c r="I150" s="649" t="s">
        <v>1537</v>
      </c>
      <c r="J150" s="698">
        <f>ROUND(F150*H150,0)</f>
        <v>0</v>
      </c>
      <c r="K150" s="3" t="s">
        <v>1547</v>
      </c>
      <c r="N150" s="9"/>
    </row>
    <row r="151" spans="1:14" s="4" customFormat="1" ht="15" customHeight="1">
      <c r="B151" s="693">
        <v>4</v>
      </c>
      <c r="C151" s="694" t="s">
        <v>126</v>
      </c>
      <c r="D151" s="695" t="s">
        <v>1541</v>
      </c>
      <c r="E151" s="648" t="s">
        <v>146</v>
      </c>
      <c r="F151" s="696"/>
      <c r="G151" s="649" t="s">
        <v>1535</v>
      </c>
      <c r="H151" s="748">
        <v>0.315</v>
      </c>
      <c r="I151" s="649" t="s">
        <v>1537</v>
      </c>
      <c r="J151" s="698">
        <f>ROUND(F151*H151,0)</f>
        <v>0</v>
      </c>
      <c r="K151" s="3" t="s">
        <v>1548</v>
      </c>
      <c r="N151" s="9"/>
    </row>
    <row r="152" spans="1:14" s="4" customFormat="1" ht="15" customHeight="1" thickBot="1">
      <c r="B152" s="131"/>
      <c r="C152" s="673"/>
      <c r="D152" s="695" t="s">
        <v>1546</v>
      </c>
      <c r="E152" s="648" t="s">
        <v>145</v>
      </c>
      <c r="F152" s="696"/>
      <c r="G152" s="649" t="s">
        <v>1535</v>
      </c>
      <c r="H152" s="749">
        <v>8.3000000000000004E-2</v>
      </c>
      <c r="I152" s="645" t="s">
        <v>1537</v>
      </c>
      <c r="J152" s="699">
        <f>ROUND(F152*H152,0)</f>
        <v>0</v>
      </c>
      <c r="K152" s="3" t="s">
        <v>1549</v>
      </c>
      <c r="N152" s="9"/>
    </row>
    <row r="153" spans="1:14" s="4" customFormat="1" ht="15" customHeight="1">
      <c r="B153" s="106"/>
      <c r="C153" s="107"/>
      <c r="D153" s="106"/>
      <c r="E153" s="106"/>
      <c r="F153" s="93"/>
      <c r="G153" s="681"/>
      <c r="H153" s="1332" t="s">
        <v>1666</v>
      </c>
      <c r="I153" s="1333"/>
      <c r="J153" s="90"/>
      <c r="K153" s="3"/>
      <c r="N153" s="9"/>
    </row>
    <row r="154" spans="1:14" s="4" customFormat="1" ht="15" customHeight="1" thickBot="1">
      <c r="B154" s="3"/>
      <c r="C154" s="3"/>
      <c r="D154" s="3"/>
      <c r="E154" s="3"/>
      <c r="F154" s="92"/>
      <c r="G154" s="3"/>
      <c r="H154" s="1361" t="s">
        <v>121</v>
      </c>
      <c r="I154" s="1362"/>
      <c r="J154" s="89">
        <f>SUM(J148:J152)</f>
        <v>0</v>
      </c>
      <c r="K154" s="3" t="s">
        <v>1550</v>
      </c>
      <c r="M154" s="4" t="s">
        <v>1535</v>
      </c>
      <c r="N154" s="9"/>
    </row>
    <row r="155" spans="1:14" s="4" customFormat="1" ht="18.75" customHeight="1">
      <c r="F155" s="105"/>
      <c r="J155" s="105"/>
      <c r="N155" s="9"/>
    </row>
    <row r="156" spans="1:14" ht="18.75" customHeight="1">
      <c r="A156" s="99" t="s">
        <v>1551</v>
      </c>
      <c r="B156" s="4" t="s">
        <v>405</v>
      </c>
    </row>
    <row r="157" spans="1:14" ht="11.25" customHeight="1">
      <c r="A157" s="104"/>
    </row>
    <row r="158" spans="1:14" ht="18.75" customHeight="1">
      <c r="A158" s="104"/>
      <c r="B158" s="1589" t="s">
        <v>143</v>
      </c>
      <c r="C158" s="1590"/>
      <c r="D158" s="1589" t="s">
        <v>142</v>
      </c>
      <c r="E158" s="1590"/>
      <c r="F158" s="692" t="s">
        <v>141</v>
      </c>
      <c r="G158" s="645"/>
      <c r="H158" s="645" t="s">
        <v>140</v>
      </c>
      <c r="I158" s="645"/>
      <c r="J158" s="692" t="s">
        <v>91</v>
      </c>
      <c r="K158" s="3"/>
    </row>
    <row r="159" spans="1:14" ht="15" customHeight="1">
      <c r="A159" s="104"/>
      <c r="B159" s="686"/>
      <c r="C159" s="682"/>
      <c r="D159" s="672"/>
      <c r="E159" s="673"/>
      <c r="F159" s="688"/>
      <c r="G159" s="676"/>
      <c r="H159" s="676"/>
      <c r="I159" s="676"/>
      <c r="J159" s="120" t="s">
        <v>1540</v>
      </c>
      <c r="K159" s="3"/>
    </row>
    <row r="160" spans="1:14" s="4" customFormat="1" ht="15" customHeight="1">
      <c r="B160" s="693">
        <v>2</v>
      </c>
      <c r="C160" s="694" t="s">
        <v>132</v>
      </c>
      <c r="D160" s="1338"/>
      <c r="E160" s="1339"/>
      <c r="F160" s="696"/>
      <c r="G160" s="649" t="s">
        <v>1535</v>
      </c>
      <c r="H160" s="760">
        <v>5.0999999999999997E-2</v>
      </c>
      <c r="I160" s="645" t="s">
        <v>1537</v>
      </c>
      <c r="J160" s="699">
        <f t="shared" ref="J160:J172" si="6">ROUND(F160*H160,0)</f>
        <v>0</v>
      </c>
      <c r="K160" s="3" t="s">
        <v>1544</v>
      </c>
      <c r="N160" s="2"/>
    </row>
    <row r="161" spans="2:14" s="4" customFormat="1" ht="15" customHeight="1">
      <c r="B161" s="693">
        <v>3</v>
      </c>
      <c r="C161" s="694" t="s">
        <v>131</v>
      </c>
      <c r="D161" s="1338"/>
      <c r="E161" s="1339"/>
      <c r="F161" s="696"/>
      <c r="G161" s="649" t="s">
        <v>1535</v>
      </c>
      <c r="H161" s="760">
        <v>0.11899999999999999</v>
      </c>
      <c r="I161" s="649" t="s">
        <v>1537</v>
      </c>
      <c r="J161" s="698">
        <f t="shared" si="6"/>
        <v>0</v>
      </c>
      <c r="K161" s="3" t="s">
        <v>1545</v>
      </c>
      <c r="N161" s="2"/>
    </row>
    <row r="162" spans="2:14" s="4" customFormat="1" ht="15" customHeight="1">
      <c r="B162" s="693">
        <v>4</v>
      </c>
      <c r="C162" s="694" t="s">
        <v>130</v>
      </c>
      <c r="D162" s="1338"/>
      <c r="E162" s="1339"/>
      <c r="F162" s="696"/>
      <c r="G162" s="649" t="s">
        <v>1535</v>
      </c>
      <c r="H162" s="760">
        <v>0.17799999999999999</v>
      </c>
      <c r="I162" s="645" t="s">
        <v>1537</v>
      </c>
      <c r="J162" s="699">
        <f t="shared" si="6"/>
        <v>0</v>
      </c>
      <c r="K162" s="3" t="s">
        <v>1547</v>
      </c>
      <c r="N162" s="2"/>
    </row>
    <row r="163" spans="2:14" s="4" customFormat="1" ht="15" customHeight="1">
      <c r="B163" s="693">
        <v>5</v>
      </c>
      <c r="C163" s="694" t="s">
        <v>129</v>
      </c>
      <c r="D163" s="1338"/>
      <c r="E163" s="1339"/>
      <c r="F163" s="696"/>
      <c r="G163" s="649" t="s">
        <v>1535</v>
      </c>
      <c r="H163" s="760">
        <v>0.223</v>
      </c>
      <c r="I163" s="649" t="s">
        <v>1537</v>
      </c>
      <c r="J163" s="698">
        <f t="shared" si="6"/>
        <v>0</v>
      </c>
      <c r="K163" s="3" t="s">
        <v>1548</v>
      </c>
      <c r="N163" s="2"/>
    </row>
    <row r="164" spans="2:14" s="4" customFormat="1" ht="15" customHeight="1">
      <c r="B164" s="693">
        <v>6</v>
      </c>
      <c r="C164" s="694" t="s">
        <v>128</v>
      </c>
      <c r="D164" s="1338"/>
      <c r="E164" s="1339"/>
      <c r="F164" s="696"/>
      <c r="G164" s="649" t="s">
        <v>1535</v>
      </c>
      <c r="H164" s="760">
        <v>8.3000000000000004E-2</v>
      </c>
      <c r="I164" s="645" t="s">
        <v>1537</v>
      </c>
      <c r="J164" s="699">
        <f t="shared" si="6"/>
        <v>0</v>
      </c>
      <c r="K164" s="3" t="s">
        <v>1549</v>
      </c>
      <c r="N164" s="2"/>
    </row>
    <row r="165" spans="2:14" s="4" customFormat="1" ht="15" customHeight="1">
      <c r="B165" s="693">
        <v>7</v>
      </c>
      <c r="C165" s="694" t="s">
        <v>127</v>
      </c>
      <c r="D165" s="1338"/>
      <c r="E165" s="1339"/>
      <c r="F165" s="696"/>
      <c r="G165" s="649" t="s">
        <v>1535</v>
      </c>
      <c r="H165" s="760">
        <v>0.115</v>
      </c>
      <c r="I165" s="649" t="s">
        <v>1537</v>
      </c>
      <c r="J165" s="698">
        <f t="shared" si="6"/>
        <v>0</v>
      </c>
      <c r="K165" s="3" t="s">
        <v>1555</v>
      </c>
      <c r="N165" s="2"/>
    </row>
    <row r="166" spans="2:14" s="4" customFormat="1" ht="15" customHeight="1">
      <c r="B166" s="693">
        <v>8</v>
      </c>
      <c r="C166" s="694" t="s">
        <v>126</v>
      </c>
      <c r="D166" s="1338"/>
      <c r="E166" s="1339"/>
      <c r="F166" s="696"/>
      <c r="G166" s="649" t="s">
        <v>1535</v>
      </c>
      <c r="H166" s="760">
        <v>0.15</v>
      </c>
      <c r="I166" s="649" t="s">
        <v>1537</v>
      </c>
      <c r="J166" s="698">
        <f t="shared" si="6"/>
        <v>0</v>
      </c>
      <c r="K166" s="3" t="s">
        <v>1552</v>
      </c>
      <c r="N166" s="2"/>
    </row>
    <row r="167" spans="2:14" s="4" customFormat="1" ht="15" customHeight="1">
      <c r="B167" s="647">
        <v>9</v>
      </c>
      <c r="C167" s="648" t="s">
        <v>125</v>
      </c>
      <c r="D167" s="1338"/>
      <c r="E167" s="1339"/>
      <c r="F167" s="696"/>
      <c r="G167" s="649" t="s">
        <v>1535</v>
      </c>
      <c r="H167" s="760">
        <v>0.22500000000000001</v>
      </c>
      <c r="I167" s="645" t="s">
        <v>1537</v>
      </c>
      <c r="J167" s="699">
        <f t="shared" si="6"/>
        <v>0</v>
      </c>
      <c r="K167" s="3" t="s">
        <v>1556</v>
      </c>
      <c r="N167" s="2"/>
    </row>
    <row r="168" spans="2:14" s="4" customFormat="1" ht="15" customHeight="1">
      <c r="B168" s="647">
        <v>10</v>
      </c>
      <c r="C168" s="648" t="s">
        <v>124</v>
      </c>
      <c r="D168" s="1338"/>
      <c r="E168" s="1339"/>
      <c r="F168" s="696"/>
      <c r="G168" s="649" t="s">
        <v>1535</v>
      </c>
      <c r="H168" s="760">
        <v>0.3</v>
      </c>
      <c r="I168" s="645" t="s">
        <v>1537</v>
      </c>
      <c r="J168" s="699">
        <f t="shared" si="6"/>
        <v>0</v>
      </c>
      <c r="K168" s="3" t="s">
        <v>1557</v>
      </c>
      <c r="N168" s="2"/>
    </row>
    <row r="169" spans="2:14" s="4" customFormat="1" ht="15" customHeight="1">
      <c r="B169" s="647">
        <v>11</v>
      </c>
      <c r="C169" s="648" t="s">
        <v>123</v>
      </c>
      <c r="D169" s="1338"/>
      <c r="E169" s="1339"/>
      <c r="F169" s="696"/>
      <c r="G169" s="649" t="s">
        <v>1535</v>
      </c>
      <c r="H169" s="760">
        <v>0.53</v>
      </c>
      <c r="I169" s="645" t="s">
        <v>1537</v>
      </c>
      <c r="J169" s="699">
        <f t="shared" si="6"/>
        <v>0</v>
      </c>
      <c r="K169" s="3" t="s">
        <v>1558</v>
      </c>
      <c r="N169" s="2"/>
    </row>
    <row r="170" spans="2:14" s="4" customFormat="1" ht="15" customHeight="1">
      <c r="B170" s="647">
        <v>12</v>
      </c>
      <c r="C170" s="648" t="s">
        <v>498</v>
      </c>
      <c r="D170" s="1338"/>
      <c r="E170" s="1339"/>
      <c r="F170" s="696"/>
      <c r="G170" s="649" t="s">
        <v>1535</v>
      </c>
      <c r="H170" s="760">
        <v>0.6</v>
      </c>
      <c r="I170" s="645" t="s">
        <v>1537</v>
      </c>
      <c r="J170" s="699">
        <f t="shared" si="6"/>
        <v>0</v>
      </c>
      <c r="K170" s="3" t="s">
        <v>1559</v>
      </c>
      <c r="N170" s="2"/>
    </row>
    <row r="171" spans="2:14" s="4" customFormat="1" ht="15" customHeight="1">
      <c r="B171" s="647">
        <v>13</v>
      </c>
      <c r="C171" s="648" t="s">
        <v>535</v>
      </c>
      <c r="D171" s="1338"/>
      <c r="E171" s="1339"/>
      <c r="F171" s="696"/>
      <c r="G171" s="649" t="s">
        <v>1535</v>
      </c>
      <c r="H171" s="760">
        <v>0.65400000000000003</v>
      </c>
      <c r="I171" s="645" t="s">
        <v>1537</v>
      </c>
      <c r="J171" s="699">
        <f t="shared" si="6"/>
        <v>0</v>
      </c>
      <c r="K171" s="3" t="s">
        <v>1560</v>
      </c>
      <c r="N171" s="2"/>
    </row>
    <row r="172" spans="2:14" s="4" customFormat="1" ht="15" customHeight="1">
      <c r="B172" s="647">
        <v>14</v>
      </c>
      <c r="C172" s="648" t="s">
        <v>653</v>
      </c>
      <c r="D172" s="1338"/>
      <c r="E172" s="1339"/>
      <c r="F172" s="696"/>
      <c r="G172" s="649" t="s">
        <v>1535</v>
      </c>
      <c r="H172" s="760">
        <v>0.70699999999999996</v>
      </c>
      <c r="I172" s="645" t="s">
        <v>1537</v>
      </c>
      <c r="J172" s="699">
        <f t="shared" si="6"/>
        <v>0</v>
      </c>
      <c r="K172" s="3" t="s">
        <v>1561</v>
      </c>
      <c r="N172" s="2"/>
    </row>
    <row r="173" spans="2:14" s="4" customFormat="1" ht="15" customHeight="1">
      <c r="B173" s="647">
        <v>15</v>
      </c>
      <c r="C173" s="648" t="s">
        <v>784</v>
      </c>
      <c r="D173" s="1338"/>
      <c r="E173" s="1339"/>
      <c r="F173" s="696"/>
      <c r="G173" s="649" t="s">
        <v>1535</v>
      </c>
      <c r="H173" s="760">
        <v>0.75900000000000001</v>
      </c>
      <c r="I173" s="645" t="s">
        <v>1537</v>
      </c>
      <c r="J173" s="699">
        <f>ROUND(F173*H173,0)</f>
        <v>0</v>
      </c>
      <c r="K173" s="3" t="s">
        <v>1562</v>
      </c>
      <c r="N173" s="2"/>
    </row>
    <row r="174" spans="2:14" s="4" customFormat="1" ht="15" customHeight="1" thickBot="1">
      <c r="B174" s="647">
        <v>16</v>
      </c>
      <c r="C174" s="648" t="s">
        <v>833</v>
      </c>
      <c r="D174" s="1338"/>
      <c r="E174" s="1339"/>
      <c r="F174" s="696"/>
      <c r="G174" s="649" t="s">
        <v>1535</v>
      </c>
      <c r="H174" s="1077">
        <v>0.81299999999999994</v>
      </c>
      <c r="I174" s="645" t="s">
        <v>1537</v>
      </c>
      <c r="J174" s="699">
        <f>ROUND(F174*H174,0)</f>
        <v>0</v>
      </c>
      <c r="K174" s="3" t="s">
        <v>1563</v>
      </c>
      <c r="N174" s="2"/>
    </row>
    <row r="175" spans="2:14" s="4" customFormat="1" ht="15" customHeight="1">
      <c r="B175" s="106"/>
      <c r="C175" s="107"/>
      <c r="D175" s="106"/>
      <c r="E175" s="106"/>
      <c r="F175" s="93"/>
      <c r="G175" s="681"/>
      <c r="H175" s="1332" t="s">
        <v>2102</v>
      </c>
      <c r="I175" s="1333"/>
      <c r="J175" s="90"/>
      <c r="K175" s="3"/>
      <c r="N175" s="9"/>
    </row>
    <row r="176" spans="2:14" s="4" customFormat="1" ht="15" customHeight="1" thickBot="1">
      <c r="B176" s="3"/>
      <c r="C176" s="3"/>
      <c r="D176" s="3"/>
      <c r="E176" s="3"/>
      <c r="F176" s="92"/>
      <c r="G176" s="3"/>
      <c r="H176" s="1361" t="s">
        <v>121</v>
      </c>
      <c r="I176" s="1362"/>
      <c r="J176" s="89">
        <f>SUM(J160:J174)</f>
        <v>0</v>
      </c>
      <c r="K176" s="3" t="s">
        <v>1553</v>
      </c>
      <c r="M176" s="4" t="s">
        <v>1535</v>
      </c>
      <c r="N176" s="9"/>
    </row>
    <row r="177" spans="1:14" s="4" customFormat="1" ht="18.75" customHeight="1">
      <c r="F177" s="105"/>
      <c r="J177" s="105"/>
      <c r="N177" s="9"/>
    </row>
    <row r="178" spans="1:14" ht="18.75" customHeight="1">
      <c r="A178" s="99" t="s">
        <v>1554</v>
      </c>
      <c r="B178" s="4" t="s">
        <v>404</v>
      </c>
    </row>
    <row r="179" spans="1:14" ht="11.25" customHeight="1">
      <c r="A179" s="104"/>
    </row>
    <row r="180" spans="1:14" ht="18.75" customHeight="1">
      <c r="A180" s="104"/>
      <c r="B180" s="1589" t="s">
        <v>143</v>
      </c>
      <c r="C180" s="1590"/>
      <c r="D180" s="1589" t="s">
        <v>142</v>
      </c>
      <c r="E180" s="1590"/>
      <c r="F180" s="692" t="s">
        <v>141</v>
      </c>
      <c r="G180" s="645"/>
      <c r="H180" s="645" t="s">
        <v>140</v>
      </c>
      <c r="I180" s="645"/>
      <c r="J180" s="692" t="s">
        <v>91</v>
      </c>
      <c r="K180" s="3"/>
    </row>
    <row r="181" spans="1:14" ht="15" customHeight="1">
      <c r="A181" s="104"/>
      <c r="B181" s="686"/>
      <c r="C181" s="682"/>
      <c r="D181" s="672"/>
      <c r="E181" s="673"/>
      <c r="F181" s="688"/>
      <c r="G181" s="676"/>
      <c r="H181" s="676"/>
      <c r="I181" s="676"/>
      <c r="J181" s="120" t="s">
        <v>1540</v>
      </c>
      <c r="K181" s="3"/>
    </row>
    <row r="182" spans="1:14" s="4" customFormat="1" ht="15" customHeight="1">
      <c r="B182" s="693">
        <v>1</v>
      </c>
      <c r="C182" s="694" t="s">
        <v>131</v>
      </c>
      <c r="D182" s="1338"/>
      <c r="E182" s="1339"/>
      <c r="F182" s="696"/>
      <c r="G182" s="649" t="s">
        <v>1535</v>
      </c>
      <c r="H182" s="697">
        <v>0.11899999999999999</v>
      </c>
      <c r="I182" s="645" t="s">
        <v>1537</v>
      </c>
      <c r="J182" s="699">
        <f t="shared" ref="J182:J191" si="7">ROUND(F182*H182,0)</f>
        <v>0</v>
      </c>
      <c r="K182" s="3" t="s">
        <v>1544</v>
      </c>
      <c r="N182" s="142"/>
    </row>
    <row r="183" spans="1:14" s="4" customFormat="1" ht="15" customHeight="1">
      <c r="B183" s="693">
        <v>2</v>
      </c>
      <c r="C183" s="694" t="s">
        <v>130</v>
      </c>
      <c r="D183" s="1338"/>
      <c r="E183" s="1339"/>
      <c r="F183" s="696"/>
      <c r="G183" s="649" t="s">
        <v>1535</v>
      </c>
      <c r="H183" s="697">
        <v>0.17799999999999999</v>
      </c>
      <c r="I183" s="649" t="s">
        <v>1537</v>
      </c>
      <c r="J183" s="698">
        <f t="shared" si="7"/>
        <v>0</v>
      </c>
      <c r="K183" s="3" t="s">
        <v>1545</v>
      </c>
      <c r="N183" s="2"/>
    </row>
    <row r="184" spans="1:14" s="4" customFormat="1" ht="15" customHeight="1">
      <c r="B184" s="693">
        <v>3</v>
      </c>
      <c r="C184" s="694" t="s">
        <v>129</v>
      </c>
      <c r="D184" s="1338"/>
      <c r="E184" s="1339"/>
      <c r="F184" s="696"/>
      <c r="G184" s="649" t="s">
        <v>1535</v>
      </c>
      <c r="H184" s="697">
        <v>0.223</v>
      </c>
      <c r="I184" s="645" t="s">
        <v>1537</v>
      </c>
      <c r="J184" s="699">
        <f t="shared" si="7"/>
        <v>0</v>
      </c>
      <c r="K184" s="3" t="s">
        <v>1547</v>
      </c>
      <c r="N184" s="2"/>
    </row>
    <row r="185" spans="1:14" s="4" customFormat="1" ht="15" customHeight="1">
      <c r="B185" s="693">
        <v>4</v>
      </c>
      <c r="C185" s="694" t="s">
        <v>128</v>
      </c>
      <c r="D185" s="1338"/>
      <c r="E185" s="1339"/>
      <c r="F185" s="696"/>
      <c r="G185" s="649" t="s">
        <v>1535</v>
      </c>
      <c r="H185" s="697">
        <v>8.3000000000000004E-2</v>
      </c>
      <c r="I185" s="649" t="s">
        <v>1537</v>
      </c>
      <c r="J185" s="698">
        <f t="shared" si="7"/>
        <v>0</v>
      </c>
      <c r="K185" s="3" t="s">
        <v>1548</v>
      </c>
      <c r="N185" s="2"/>
    </row>
    <row r="186" spans="1:14" s="4" customFormat="1" ht="15" customHeight="1">
      <c r="B186" s="693">
        <v>5</v>
      </c>
      <c r="C186" s="694" t="s">
        <v>127</v>
      </c>
      <c r="D186" s="1338"/>
      <c r="E186" s="1339"/>
      <c r="F186" s="696"/>
      <c r="G186" s="649" t="s">
        <v>1535</v>
      </c>
      <c r="H186" s="697">
        <v>0.115</v>
      </c>
      <c r="I186" s="645" t="s">
        <v>1537</v>
      </c>
      <c r="J186" s="699">
        <f t="shared" si="7"/>
        <v>0</v>
      </c>
      <c r="K186" s="3" t="s">
        <v>1549</v>
      </c>
      <c r="N186" s="2"/>
    </row>
    <row r="187" spans="1:14" s="4" customFormat="1" ht="15" customHeight="1">
      <c r="B187" s="693">
        <v>6</v>
      </c>
      <c r="C187" s="694" t="s">
        <v>126</v>
      </c>
      <c r="D187" s="1338"/>
      <c r="E187" s="1339"/>
      <c r="F187" s="696"/>
      <c r="G187" s="649" t="s">
        <v>1535</v>
      </c>
      <c r="H187" s="697">
        <v>0.15</v>
      </c>
      <c r="I187" s="649" t="s">
        <v>1537</v>
      </c>
      <c r="J187" s="698">
        <f t="shared" si="7"/>
        <v>0</v>
      </c>
      <c r="K187" s="3" t="s">
        <v>1555</v>
      </c>
      <c r="N187" s="2"/>
    </row>
    <row r="188" spans="1:14" s="4" customFormat="1" ht="15" customHeight="1">
      <c r="B188" s="647">
        <v>7</v>
      </c>
      <c r="C188" s="648" t="s">
        <v>125</v>
      </c>
      <c r="D188" s="1338"/>
      <c r="E188" s="1339"/>
      <c r="F188" s="696"/>
      <c r="G188" s="649" t="s">
        <v>1535</v>
      </c>
      <c r="H188" s="697">
        <v>0.22500000000000001</v>
      </c>
      <c r="I188" s="645" t="s">
        <v>1537</v>
      </c>
      <c r="J188" s="699">
        <f t="shared" si="7"/>
        <v>0</v>
      </c>
      <c r="K188" s="3" t="s">
        <v>1552</v>
      </c>
      <c r="N188" s="2"/>
    </row>
    <row r="189" spans="1:14" s="4" customFormat="1" ht="15" customHeight="1">
      <c r="B189" s="647">
        <v>8</v>
      </c>
      <c r="C189" s="648" t="s">
        <v>124</v>
      </c>
      <c r="D189" s="1338"/>
      <c r="E189" s="1339"/>
      <c r="F189" s="696"/>
      <c r="G189" s="649" t="s">
        <v>1535</v>
      </c>
      <c r="H189" s="697">
        <v>0.3</v>
      </c>
      <c r="I189" s="645" t="s">
        <v>1537</v>
      </c>
      <c r="J189" s="699">
        <f t="shared" si="7"/>
        <v>0</v>
      </c>
      <c r="K189" s="3" t="s">
        <v>1556</v>
      </c>
      <c r="N189" s="2"/>
    </row>
    <row r="190" spans="1:14" s="4" customFormat="1" ht="15" customHeight="1">
      <c r="B190" s="647">
        <v>9</v>
      </c>
      <c r="C190" s="648" t="s">
        <v>123</v>
      </c>
      <c r="D190" s="1338"/>
      <c r="E190" s="1339"/>
      <c r="F190" s="696"/>
      <c r="G190" s="649" t="s">
        <v>1535</v>
      </c>
      <c r="H190" s="697">
        <v>0.53</v>
      </c>
      <c r="I190" s="645" t="s">
        <v>1537</v>
      </c>
      <c r="J190" s="699">
        <f t="shared" si="7"/>
        <v>0</v>
      </c>
      <c r="K190" s="3" t="s">
        <v>1557</v>
      </c>
      <c r="N190" s="2"/>
    </row>
    <row r="191" spans="1:14" s="4" customFormat="1" ht="15" customHeight="1" thickBot="1">
      <c r="B191" s="647">
        <v>10</v>
      </c>
      <c r="C191" s="648" t="s">
        <v>498</v>
      </c>
      <c r="D191" s="1338"/>
      <c r="E191" s="1339"/>
      <c r="F191" s="696"/>
      <c r="G191" s="649" t="s">
        <v>1535</v>
      </c>
      <c r="H191" s="1078">
        <v>0.6</v>
      </c>
      <c r="I191" s="645" t="s">
        <v>1537</v>
      </c>
      <c r="J191" s="699">
        <f t="shared" si="7"/>
        <v>0</v>
      </c>
      <c r="K191" s="3" t="s">
        <v>1558</v>
      </c>
      <c r="N191" s="2"/>
    </row>
    <row r="192" spans="1:14" s="4" customFormat="1" ht="15" customHeight="1">
      <c r="B192" s="106"/>
      <c r="C192" s="107"/>
      <c r="D192" s="106"/>
      <c r="E192" s="106"/>
      <c r="F192" s="93"/>
      <c r="G192" s="681"/>
      <c r="H192" s="1332" t="s">
        <v>1667</v>
      </c>
      <c r="I192" s="1333"/>
      <c r="J192" s="90"/>
      <c r="K192" s="3"/>
      <c r="N192" s="9"/>
    </row>
    <row r="193" spans="1:14" s="4" customFormat="1" ht="15" customHeight="1" thickBot="1">
      <c r="B193" s="3"/>
      <c r="C193" s="3"/>
      <c r="D193" s="3"/>
      <c r="E193" s="3"/>
      <c r="F193" s="92"/>
      <c r="G193" s="3"/>
      <c r="H193" s="1361" t="s">
        <v>121</v>
      </c>
      <c r="I193" s="1362"/>
      <c r="J193" s="89">
        <f>SUM(J182:J191)</f>
        <v>0</v>
      </c>
      <c r="K193" s="3" t="s">
        <v>1579</v>
      </c>
      <c r="M193" s="4" t="s">
        <v>1535</v>
      </c>
      <c r="N193" s="9"/>
    </row>
    <row r="194" spans="1:14" s="4" customFormat="1" ht="18.75" customHeight="1">
      <c r="F194" s="105"/>
      <c r="J194" s="105"/>
      <c r="N194" s="9"/>
    </row>
    <row r="195" spans="1:14" ht="18.75" customHeight="1">
      <c r="A195" s="99" t="s">
        <v>1580</v>
      </c>
      <c r="B195" s="4" t="s">
        <v>403</v>
      </c>
    </row>
    <row r="196" spans="1:14" ht="15" customHeight="1">
      <c r="A196" s="104"/>
      <c r="C196" s="689"/>
      <c r="D196" s="689"/>
      <c r="E196" s="689"/>
    </row>
    <row r="197" spans="1:14" s="4" customFormat="1" ht="18.75" customHeight="1" thickBot="1">
      <c r="A197" s="99"/>
      <c r="B197" s="1619" t="s">
        <v>2523</v>
      </c>
      <c r="C197" s="1619"/>
      <c r="D197" s="1619"/>
      <c r="E197" s="1619"/>
      <c r="F197" s="105"/>
      <c r="H197" s="4" t="s">
        <v>166</v>
      </c>
      <c r="J197" s="105"/>
      <c r="N197" s="9"/>
    </row>
    <row r="198" spans="1:14" s="4" customFormat="1" ht="18.75" customHeight="1" thickBot="1">
      <c r="A198" s="99"/>
      <c r="B198" s="1619"/>
      <c r="C198" s="1619"/>
      <c r="D198" s="1619"/>
      <c r="E198" s="1619"/>
      <c r="F198" s="691"/>
      <c r="G198" s="685" t="s">
        <v>1535</v>
      </c>
      <c r="H198" s="651">
        <v>0.5</v>
      </c>
      <c r="I198" s="685" t="s">
        <v>1537</v>
      </c>
      <c r="J198" s="100">
        <f>ROUND(F198*H198,0)</f>
        <v>0</v>
      </c>
      <c r="K198" s="3" t="s">
        <v>1581</v>
      </c>
      <c r="M198" s="4" t="s">
        <v>1535</v>
      </c>
      <c r="N198" s="9"/>
    </row>
    <row r="199" spans="1:14" s="4" customFormat="1" ht="11.25" customHeight="1">
      <c r="F199" s="105"/>
      <c r="J199" s="95" t="s">
        <v>186</v>
      </c>
      <c r="N199" s="9"/>
    </row>
    <row r="200" spans="1:14" s="4" customFormat="1" ht="18.75" customHeight="1">
      <c r="F200" s="105"/>
      <c r="J200" s="105"/>
      <c r="N200" s="9"/>
    </row>
    <row r="201" spans="1:14" ht="18.75" customHeight="1">
      <c r="A201" s="99" t="s">
        <v>1582</v>
      </c>
      <c r="B201" s="4" t="s">
        <v>403</v>
      </c>
    </row>
    <row r="202" spans="1:14" ht="11.25" customHeight="1">
      <c r="A202" s="104"/>
    </row>
    <row r="203" spans="1:14" ht="18.75" customHeight="1">
      <c r="A203" s="104"/>
      <c r="B203" s="1589" t="s">
        <v>190</v>
      </c>
      <c r="C203" s="1590"/>
      <c r="D203" s="1589" t="s">
        <v>142</v>
      </c>
      <c r="E203" s="1590"/>
      <c r="F203" s="692" t="s">
        <v>189</v>
      </c>
      <c r="G203" s="645"/>
      <c r="H203" s="645" t="s">
        <v>140</v>
      </c>
      <c r="I203" s="645"/>
      <c r="J203" s="692" t="s">
        <v>91</v>
      </c>
      <c r="K203" s="3"/>
    </row>
    <row r="204" spans="1:14" ht="15" customHeight="1">
      <c r="A204" s="104"/>
      <c r="B204" s="686"/>
      <c r="C204" s="682"/>
      <c r="D204" s="672"/>
      <c r="E204" s="673"/>
      <c r="F204" s="688"/>
      <c r="G204" s="676"/>
      <c r="H204" s="676"/>
      <c r="I204" s="676"/>
      <c r="J204" s="120" t="s">
        <v>1540</v>
      </c>
      <c r="K204" s="3"/>
    </row>
    <row r="205" spans="1:14" s="4" customFormat="1" ht="15" customHeight="1">
      <c r="B205" s="693">
        <v>1</v>
      </c>
      <c r="C205" s="694" t="s">
        <v>131</v>
      </c>
      <c r="D205" s="1338"/>
      <c r="E205" s="1339"/>
      <c r="F205" s="696"/>
      <c r="G205" s="649" t="s">
        <v>1535</v>
      </c>
      <c r="H205" s="714">
        <v>4.9000000000000002E-2</v>
      </c>
      <c r="I205" s="645" t="s">
        <v>1537</v>
      </c>
      <c r="J205" s="699">
        <f>ROUND(F205*H205,0)</f>
        <v>0</v>
      </c>
      <c r="K205" s="3" t="s">
        <v>1544</v>
      </c>
      <c r="L205" s="3"/>
      <c r="N205" s="9"/>
    </row>
    <row r="206" spans="1:14" s="4" customFormat="1" ht="15" customHeight="1" thickBot="1">
      <c r="B206" s="647">
        <v>2</v>
      </c>
      <c r="C206" s="648" t="s">
        <v>130</v>
      </c>
      <c r="D206" s="1338"/>
      <c r="E206" s="1339"/>
      <c r="F206" s="696"/>
      <c r="G206" s="649" t="s">
        <v>1535</v>
      </c>
      <c r="H206" s="748">
        <v>9.9000000000000005E-2</v>
      </c>
      <c r="I206" s="649" t="s">
        <v>1537</v>
      </c>
      <c r="J206" s="698">
        <f>ROUND(F206*H206,0)</f>
        <v>0</v>
      </c>
      <c r="K206" s="3" t="s">
        <v>1545</v>
      </c>
      <c r="L206" s="3"/>
      <c r="N206" s="9"/>
    </row>
    <row r="207" spans="1:14" s="4" customFormat="1" ht="15" customHeight="1">
      <c r="B207" s="106"/>
      <c r="C207" s="107"/>
      <c r="D207" s="106"/>
      <c r="E207" s="106"/>
      <c r="F207" s="93"/>
      <c r="G207" s="681"/>
      <c r="H207" s="1332" t="s">
        <v>1589</v>
      </c>
      <c r="I207" s="1333"/>
      <c r="J207" s="90"/>
      <c r="K207" s="3"/>
      <c r="N207" s="9"/>
    </row>
    <row r="208" spans="1:14" s="4" customFormat="1" ht="15" customHeight="1" thickBot="1">
      <c r="B208" s="3"/>
      <c r="C208" s="3"/>
      <c r="D208" s="3"/>
      <c r="E208" s="3"/>
      <c r="F208" s="92"/>
      <c r="G208" s="3"/>
      <c r="H208" s="1361" t="s">
        <v>121</v>
      </c>
      <c r="I208" s="1362"/>
      <c r="J208" s="89">
        <f>SUM(J205:J206)</f>
        <v>0</v>
      </c>
      <c r="K208" s="3" t="s">
        <v>1584</v>
      </c>
      <c r="M208" s="4" t="s">
        <v>1535</v>
      </c>
      <c r="N208" s="9"/>
    </row>
    <row r="209" spans="1:14" s="4" customFormat="1" ht="18.75" customHeight="1">
      <c r="F209" s="105"/>
      <c r="J209" s="105"/>
      <c r="N209" s="9"/>
    </row>
    <row r="210" spans="1:14" ht="18.75" customHeight="1">
      <c r="A210" s="99">
        <v>10</v>
      </c>
      <c r="B210" s="4" t="s">
        <v>402</v>
      </c>
    </row>
    <row r="211" spans="1:14" ht="15" customHeight="1">
      <c r="A211" s="104"/>
      <c r="C211" s="689"/>
      <c r="D211" s="689"/>
      <c r="E211" s="689"/>
    </row>
    <row r="212" spans="1:14" s="4" customFormat="1" ht="18.75" customHeight="1" thickBot="1">
      <c r="A212" s="99"/>
      <c r="B212" s="1619" t="s">
        <v>2523</v>
      </c>
      <c r="C212" s="1619"/>
      <c r="D212" s="1619"/>
      <c r="E212" s="1619"/>
      <c r="F212" s="105"/>
      <c r="H212" s="4" t="s">
        <v>166</v>
      </c>
      <c r="J212" s="105"/>
      <c r="N212" s="9"/>
    </row>
    <row r="213" spans="1:14" s="4" customFormat="1" ht="18.75" customHeight="1" thickBot="1">
      <c r="A213" s="99"/>
      <c r="B213" s="1619"/>
      <c r="C213" s="1619"/>
      <c r="D213" s="1619"/>
      <c r="E213" s="1619"/>
      <c r="F213" s="691"/>
      <c r="G213" s="685" t="s">
        <v>1535</v>
      </c>
      <c r="H213" s="750">
        <v>0.26700000000000002</v>
      </c>
      <c r="I213" s="685" t="s">
        <v>1537</v>
      </c>
      <c r="J213" s="100">
        <f>ROUND(F213*H213,0)</f>
        <v>0</v>
      </c>
      <c r="K213" s="3" t="s">
        <v>1585</v>
      </c>
      <c r="M213" s="4" t="s">
        <v>1535</v>
      </c>
      <c r="N213" s="9"/>
    </row>
    <row r="214" spans="1:14" s="4" customFormat="1" ht="11.25" customHeight="1">
      <c r="F214" s="105"/>
      <c r="J214" s="95" t="s">
        <v>186</v>
      </c>
      <c r="N214" s="9"/>
    </row>
    <row r="215" spans="1:14" s="4" customFormat="1" ht="18.75" customHeight="1">
      <c r="F215" s="105"/>
      <c r="J215" s="105"/>
      <c r="N215" s="9"/>
    </row>
    <row r="216" spans="1:14" ht="18.75" customHeight="1">
      <c r="A216" s="99">
        <v>11</v>
      </c>
      <c r="B216" s="4" t="s">
        <v>402</v>
      </c>
    </row>
    <row r="217" spans="1:14" ht="11.25" customHeight="1">
      <c r="A217" s="104"/>
    </row>
    <row r="218" spans="1:14" ht="18.75" customHeight="1">
      <c r="A218" s="104"/>
      <c r="B218" s="1589" t="s">
        <v>190</v>
      </c>
      <c r="C218" s="1590"/>
      <c r="D218" s="1589" t="s">
        <v>142</v>
      </c>
      <c r="E218" s="1590"/>
      <c r="F218" s="692" t="s">
        <v>189</v>
      </c>
      <c r="G218" s="645"/>
      <c r="H218" s="645" t="s">
        <v>140</v>
      </c>
      <c r="I218" s="645"/>
      <c r="J218" s="692" t="s">
        <v>91</v>
      </c>
      <c r="K218" s="3"/>
    </row>
    <row r="219" spans="1:14" ht="15" customHeight="1">
      <c r="A219" s="104"/>
      <c r="B219" s="686"/>
      <c r="C219" s="682"/>
      <c r="D219" s="672"/>
      <c r="E219" s="673"/>
      <c r="F219" s="688"/>
      <c r="G219" s="676"/>
      <c r="H219" s="676"/>
      <c r="I219" s="676"/>
      <c r="J219" s="120" t="s">
        <v>1540</v>
      </c>
      <c r="K219" s="3"/>
    </row>
    <row r="220" spans="1:14" s="4" customFormat="1" ht="15" customHeight="1" thickBot="1">
      <c r="B220" s="647">
        <v>1</v>
      </c>
      <c r="C220" s="648" t="s">
        <v>130</v>
      </c>
      <c r="D220" s="1338"/>
      <c r="E220" s="1339"/>
      <c r="F220" s="696"/>
      <c r="G220" s="649" t="s">
        <v>1535</v>
      </c>
      <c r="H220" s="715">
        <v>9.9000000000000005E-2</v>
      </c>
      <c r="I220" s="645" t="s">
        <v>1537</v>
      </c>
      <c r="J220" s="699">
        <f>ROUND(F220*H220,0)</f>
        <v>0</v>
      </c>
      <c r="K220" s="3" t="s">
        <v>1544</v>
      </c>
      <c r="L220" s="3"/>
      <c r="N220" s="9"/>
    </row>
    <row r="221" spans="1:14" s="4" customFormat="1" ht="15" customHeight="1" thickBot="1">
      <c r="B221" s="3"/>
      <c r="C221" s="3"/>
      <c r="D221" s="3"/>
      <c r="E221" s="3"/>
      <c r="F221" s="92"/>
      <c r="G221" s="3"/>
      <c r="H221" s="1391" t="s">
        <v>121</v>
      </c>
      <c r="I221" s="1392"/>
      <c r="J221" s="275">
        <f>SUM(J220:J220)</f>
        <v>0</v>
      </c>
      <c r="K221" s="3" t="s">
        <v>1587</v>
      </c>
      <c r="M221" s="4" t="s">
        <v>1535</v>
      </c>
      <c r="N221" s="9"/>
    </row>
    <row r="222" spans="1:14" s="4" customFormat="1" ht="18.75" customHeight="1">
      <c r="F222" s="105"/>
      <c r="J222" s="105"/>
      <c r="N222" s="9"/>
    </row>
    <row r="223" spans="1:14" ht="18.75" customHeight="1">
      <c r="A223" s="99">
        <v>12</v>
      </c>
      <c r="B223" s="4" t="s">
        <v>401</v>
      </c>
    </row>
    <row r="224" spans="1:14" ht="15" customHeight="1">
      <c r="A224" s="104"/>
      <c r="C224" s="689"/>
      <c r="D224" s="689"/>
      <c r="E224" s="689"/>
    </row>
    <row r="225" spans="1:14" s="4" customFormat="1" ht="18.75" customHeight="1" thickBot="1">
      <c r="A225" s="99"/>
      <c r="B225" s="1619" t="s">
        <v>2523</v>
      </c>
      <c r="C225" s="1619"/>
      <c r="D225" s="1619"/>
      <c r="E225" s="1619"/>
      <c r="F225" s="105"/>
      <c r="H225" s="4" t="s">
        <v>166</v>
      </c>
      <c r="J225" s="105"/>
      <c r="N225" s="9"/>
    </row>
    <row r="226" spans="1:14" s="4" customFormat="1" ht="18.75" customHeight="1" thickBot="1">
      <c r="A226" s="99"/>
      <c r="B226" s="1619"/>
      <c r="C226" s="1619"/>
      <c r="D226" s="1619"/>
      <c r="E226" s="1619"/>
      <c r="F226" s="691"/>
      <c r="G226" s="685" t="s">
        <v>1535</v>
      </c>
      <c r="H226" s="750">
        <v>0.26700000000000002</v>
      </c>
      <c r="I226" s="685" t="s">
        <v>1537</v>
      </c>
      <c r="J226" s="100">
        <f>ROUND(F226*H226,0)</f>
        <v>0</v>
      </c>
      <c r="K226" s="3" t="s">
        <v>1588</v>
      </c>
      <c r="M226" s="4" t="s">
        <v>1535</v>
      </c>
      <c r="N226" s="9"/>
    </row>
    <row r="227" spans="1:14" s="4" customFormat="1" ht="11.25" customHeight="1">
      <c r="F227" s="105"/>
      <c r="J227" s="95" t="s">
        <v>186</v>
      </c>
      <c r="N227" s="9"/>
    </row>
    <row r="228" spans="1:14" s="4" customFormat="1" ht="18.75" customHeight="1">
      <c r="F228" s="105"/>
      <c r="J228" s="105"/>
      <c r="N228" s="9"/>
    </row>
    <row r="229" spans="1:14" ht="18.75" customHeight="1">
      <c r="A229" s="99">
        <v>13</v>
      </c>
      <c r="B229" s="4" t="s">
        <v>401</v>
      </c>
    </row>
    <row r="230" spans="1:14" ht="11.25" customHeight="1">
      <c r="A230" s="104"/>
    </row>
    <row r="231" spans="1:14" ht="18.75" customHeight="1">
      <c r="A231" s="104"/>
      <c r="B231" s="1589" t="s">
        <v>190</v>
      </c>
      <c r="C231" s="1590"/>
      <c r="D231" s="1589" t="s">
        <v>142</v>
      </c>
      <c r="E231" s="1590"/>
      <c r="F231" s="692" t="s">
        <v>189</v>
      </c>
      <c r="G231" s="645"/>
      <c r="H231" s="645" t="s">
        <v>140</v>
      </c>
      <c r="I231" s="645"/>
      <c r="J231" s="692" t="s">
        <v>91</v>
      </c>
      <c r="K231" s="3"/>
    </row>
    <row r="232" spans="1:14" ht="15" customHeight="1">
      <c r="A232" s="104"/>
      <c r="B232" s="686"/>
      <c r="C232" s="682"/>
      <c r="D232" s="672"/>
      <c r="E232" s="673"/>
      <c r="F232" s="688"/>
      <c r="G232" s="676"/>
      <c r="H232" s="676"/>
      <c r="I232" s="676"/>
      <c r="J232" s="120" t="s">
        <v>1540</v>
      </c>
      <c r="K232" s="3"/>
    </row>
    <row r="233" spans="1:14" s="4" customFormat="1" ht="15" customHeight="1" thickBot="1">
      <c r="B233" s="647">
        <v>1</v>
      </c>
      <c r="C233" s="648" t="s">
        <v>130</v>
      </c>
      <c r="D233" s="1338"/>
      <c r="E233" s="1339"/>
      <c r="F233" s="696"/>
      <c r="G233" s="649" t="s">
        <v>1535</v>
      </c>
      <c r="H233" s="715">
        <v>9.9000000000000005E-2</v>
      </c>
      <c r="I233" s="645" t="s">
        <v>1537</v>
      </c>
      <c r="J233" s="699">
        <f>ROUND(F233*H233,0)</f>
        <v>0</v>
      </c>
      <c r="K233" s="3" t="s">
        <v>1544</v>
      </c>
      <c r="L233" s="3"/>
      <c r="N233" s="9"/>
    </row>
    <row r="234" spans="1:14" s="4" customFormat="1" ht="15" customHeight="1" thickBot="1">
      <c r="B234" s="3"/>
      <c r="C234" s="3"/>
      <c r="D234" s="3"/>
      <c r="E234" s="3"/>
      <c r="F234" s="92"/>
      <c r="G234" s="3"/>
      <c r="H234" s="1391" t="s">
        <v>121</v>
      </c>
      <c r="I234" s="1392"/>
      <c r="J234" s="275">
        <f>SUM(J233:J233)</f>
        <v>0</v>
      </c>
      <c r="K234" s="3" t="s">
        <v>1590</v>
      </c>
      <c r="M234" s="4" t="s">
        <v>1535</v>
      </c>
      <c r="N234" s="9"/>
    </row>
    <row r="235" spans="1:14" s="4" customFormat="1" ht="18.75" customHeight="1">
      <c r="F235" s="105"/>
      <c r="J235" s="105"/>
      <c r="N235" s="9"/>
    </row>
    <row r="236" spans="1:14" ht="18.75" customHeight="1">
      <c r="A236" s="99">
        <v>14</v>
      </c>
      <c r="B236" s="4" t="s">
        <v>400</v>
      </c>
    </row>
    <row r="237" spans="1:14" ht="15" customHeight="1">
      <c r="A237" s="104"/>
      <c r="C237" s="689"/>
      <c r="D237" s="689"/>
      <c r="E237" s="689"/>
    </row>
    <row r="238" spans="1:14" s="4" customFormat="1" ht="18.75" customHeight="1" thickBot="1">
      <c r="A238" s="99"/>
      <c r="B238" s="1619" t="s">
        <v>2523</v>
      </c>
      <c r="C238" s="1619"/>
      <c r="D238" s="1619"/>
      <c r="E238" s="1619"/>
      <c r="F238" s="105"/>
      <c r="H238" s="4" t="s">
        <v>166</v>
      </c>
      <c r="J238" s="105"/>
      <c r="N238" s="9"/>
    </row>
    <row r="239" spans="1:14" s="4" customFormat="1" ht="18.75" customHeight="1" thickBot="1">
      <c r="A239" s="99"/>
      <c r="B239" s="1619"/>
      <c r="C239" s="1619"/>
      <c r="D239" s="1619"/>
      <c r="E239" s="1619"/>
      <c r="F239" s="691"/>
      <c r="G239" s="685" t="s">
        <v>1535</v>
      </c>
      <c r="H239" s="750">
        <v>0.26700000000000002</v>
      </c>
      <c r="I239" s="685" t="s">
        <v>1537</v>
      </c>
      <c r="J239" s="100">
        <f>ROUND(F239*H239,0)</f>
        <v>0</v>
      </c>
      <c r="K239" s="3" t="s">
        <v>1592</v>
      </c>
      <c r="M239" s="4" t="s">
        <v>1535</v>
      </c>
      <c r="N239" s="9"/>
    </row>
    <row r="240" spans="1:14" s="4" customFormat="1" ht="11.25" customHeight="1">
      <c r="F240" s="105"/>
      <c r="J240" s="95" t="s">
        <v>186</v>
      </c>
      <c r="N240" s="9"/>
    </row>
    <row r="241" spans="1:14" s="4" customFormat="1" ht="18.75" customHeight="1">
      <c r="F241" s="105"/>
      <c r="J241" s="105"/>
      <c r="N241" s="9"/>
    </row>
    <row r="242" spans="1:14" ht="18.75" customHeight="1">
      <c r="A242" s="99">
        <v>15</v>
      </c>
      <c r="B242" s="4" t="s">
        <v>400</v>
      </c>
    </row>
    <row r="243" spans="1:14" ht="17.25" customHeight="1">
      <c r="A243" s="104"/>
    </row>
    <row r="244" spans="1:14" ht="18.75" customHeight="1">
      <c r="A244" s="104"/>
      <c r="B244" s="1589" t="s">
        <v>190</v>
      </c>
      <c r="C244" s="1590"/>
      <c r="D244" s="1589" t="s">
        <v>142</v>
      </c>
      <c r="E244" s="1590"/>
      <c r="F244" s="692" t="s">
        <v>189</v>
      </c>
      <c r="G244" s="645"/>
      <c r="H244" s="645" t="s">
        <v>140</v>
      </c>
      <c r="I244" s="645"/>
      <c r="J244" s="692" t="s">
        <v>91</v>
      </c>
      <c r="K244" s="3"/>
    </row>
    <row r="245" spans="1:14" ht="15" customHeight="1">
      <c r="A245" s="104"/>
      <c r="B245" s="686"/>
      <c r="C245" s="682"/>
      <c r="D245" s="672"/>
      <c r="E245" s="673"/>
      <c r="F245" s="688"/>
      <c r="G245" s="676"/>
      <c r="H245" s="676"/>
      <c r="I245" s="676"/>
      <c r="J245" s="120" t="s">
        <v>1540</v>
      </c>
      <c r="K245" s="3"/>
    </row>
    <row r="246" spans="1:14" s="4" customFormat="1" ht="15" customHeight="1" thickBot="1">
      <c r="B246" s="647">
        <v>1</v>
      </c>
      <c r="C246" s="648" t="s">
        <v>130</v>
      </c>
      <c r="D246" s="1338"/>
      <c r="E246" s="1339"/>
      <c r="F246" s="696"/>
      <c r="G246" s="649" t="s">
        <v>1535</v>
      </c>
      <c r="H246" s="715">
        <v>9.9000000000000005E-2</v>
      </c>
      <c r="I246" s="645" t="s">
        <v>1537</v>
      </c>
      <c r="J246" s="699">
        <f>ROUND(F246*H246,0)</f>
        <v>0</v>
      </c>
      <c r="K246" s="3" t="s">
        <v>1544</v>
      </c>
      <c r="L246" s="3"/>
      <c r="N246" s="9"/>
    </row>
    <row r="247" spans="1:14" s="4" customFormat="1" ht="15" customHeight="1" thickBot="1">
      <c r="B247" s="3"/>
      <c r="C247" s="3"/>
      <c r="D247" s="3"/>
      <c r="E247" s="3"/>
      <c r="F247" s="92"/>
      <c r="G247" s="3"/>
      <c r="H247" s="1391" t="s">
        <v>121</v>
      </c>
      <c r="I247" s="1392"/>
      <c r="J247" s="275">
        <f>SUM(J246:J246)</f>
        <v>0</v>
      </c>
      <c r="K247" s="3" t="s">
        <v>1593</v>
      </c>
      <c r="M247" s="4" t="s">
        <v>1535</v>
      </c>
      <c r="N247" s="9"/>
    </row>
    <row r="248" spans="1:14" s="4" customFormat="1" ht="18.75" customHeight="1">
      <c r="F248" s="105"/>
      <c r="J248" s="105"/>
      <c r="N248" s="9"/>
    </row>
    <row r="249" spans="1:14" s="4" customFormat="1" ht="11.25" customHeight="1">
      <c r="F249" s="105"/>
      <c r="J249" s="105"/>
      <c r="N249" s="9"/>
    </row>
    <row r="250" spans="1:14" s="4" customFormat="1" ht="15" customHeight="1">
      <c r="A250" s="99">
        <v>16</v>
      </c>
      <c r="B250" s="4" t="s">
        <v>399</v>
      </c>
      <c r="C250" s="3"/>
      <c r="D250" s="3"/>
      <c r="E250" s="3"/>
      <c r="F250" s="92"/>
      <c r="G250" s="3"/>
      <c r="H250" s="681"/>
      <c r="I250" s="681"/>
      <c r="J250" s="93"/>
      <c r="K250" s="3"/>
      <c r="N250" s="9"/>
    </row>
    <row r="251" spans="1:14" s="4" customFormat="1" ht="9" customHeight="1">
      <c r="A251" s="99"/>
      <c r="C251" s="3"/>
      <c r="D251" s="3"/>
      <c r="E251" s="3"/>
      <c r="F251" s="92"/>
      <c r="G251" s="3"/>
      <c r="H251" s="681"/>
      <c r="I251" s="681"/>
      <c r="J251" s="93"/>
      <c r="K251" s="3"/>
      <c r="N251" s="9"/>
    </row>
    <row r="252" spans="1:14" ht="18.75" customHeight="1">
      <c r="A252" s="104"/>
      <c r="B252" s="1613" t="s">
        <v>398</v>
      </c>
      <c r="C252" s="1614"/>
      <c r="D252" s="1589" t="s">
        <v>142</v>
      </c>
      <c r="E252" s="1590"/>
      <c r="F252" s="1617" t="s">
        <v>397</v>
      </c>
      <c r="G252" s="645"/>
      <c r="H252" s="645" t="s">
        <v>140</v>
      </c>
      <c r="I252" s="645"/>
      <c r="J252" s="692" t="s">
        <v>91</v>
      </c>
      <c r="K252" s="3"/>
    </row>
    <row r="253" spans="1:14" ht="15" customHeight="1">
      <c r="A253" s="104"/>
      <c r="B253" s="1615"/>
      <c r="C253" s="1616"/>
      <c r="D253" s="672"/>
      <c r="E253" s="673"/>
      <c r="F253" s="1618"/>
      <c r="G253" s="676"/>
      <c r="H253" s="676"/>
      <c r="I253" s="676"/>
      <c r="J253" s="120" t="s">
        <v>1540</v>
      </c>
      <c r="K253" s="3"/>
    </row>
    <row r="254" spans="1:14" s="4" customFormat="1" ht="15" customHeight="1">
      <c r="B254" s="693">
        <v>1</v>
      </c>
      <c r="C254" s="694" t="s">
        <v>126</v>
      </c>
      <c r="D254" s="695" t="s">
        <v>1541</v>
      </c>
      <c r="E254" s="648"/>
      <c r="F254" s="696"/>
      <c r="G254" s="649" t="s">
        <v>1535</v>
      </c>
      <c r="H254" s="1039">
        <v>3.4000000000000002E-2</v>
      </c>
      <c r="I254" s="649" t="s">
        <v>1537</v>
      </c>
      <c r="J254" s="698">
        <f t="shared" ref="J254:J290" si="8">ROUND(F254*H254,0)</f>
        <v>0</v>
      </c>
      <c r="K254" s="3" t="s">
        <v>1544</v>
      </c>
      <c r="L254" s="3"/>
      <c r="N254" s="9"/>
    </row>
    <row r="255" spans="1:14" s="4" customFormat="1" ht="15" customHeight="1">
      <c r="B255" s="683"/>
      <c r="C255" s="118"/>
      <c r="D255" s="695" t="s">
        <v>1546</v>
      </c>
      <c r="E255" s="648"/>
      <c r="F255" s="696"/>
      <c r="G255" s="649" t="s">
        <v>1535</v>
      </c>
      <c r="H255" s="1039">
        <v>1.7000000000000001E-2</v>
      </c>
      <c r="I255" s="649" t="s">
        <v>1537</v>
      </c>
      <c r="J255" s="698">
        <f t="shared" si="8"/>
        <v>0</v>
      </c>
      <c r="K255" s="3" t="s">
        <v>1545</v>
      </c>
      <c r="L255" s="3"/>
      <c r="N255" s="9"/>
    </row>
    <row r="256" spans="1:14" s="4" customFormat="1" ht="15" customHeight="1">
      <c r="B256" s="683"/>
      <c r="C256" s="118"/>
      <c r="D256" s="695" t="s">
        <v>1668</v>
      </c>
      <c r="E256" s="648"/>
      <c r="F256" s="696"/>
      <c r="G256" s="649" t="s">
        <v>1535</v>
      </c>
      <c r="H256" s="1039">
        <v>1.4999999999999999E-2</v>
      </c>
      <c r="I256" s="649" t="s">
        <v>1537</v>
      </c>
      <c r="J256" s="698">
        <f t="shared" si="8"/>
        <v>0</v>
      </c>
      <c r="K256" s="3" t="s">
        <v>1547</v>
      </c>
      <c r="L256" s="3"/>
      <c r="N256" s="9"/>
    </row>
    <row r="257" spans="2:14" s="4" customFormat="1" ht="15" customHeight="1">
      <c r="B257" s="684"/>
      <c r="C257" s="160"/>
      <c r="D257" s="695" t="s">
        <v>1669</v>
      </c>
      <c r="E257" s="648"/>
      <c r="F257" s="696"/>
      <c r="G257" s="649" t="s">
        <v>1535</v>
      </c>
      <c r="H257" s="1039">
        <v>3.1E-2</v>
      </c>
      <c r="I257" s="649" t="s">
        <v>1537</v>
      </c>
      <c r="J257" s="698">
        <f t="shared" si="8"/>
        <v>0</v>
      </c>
      <c r="K257" s="3" t="s">
        <v>1548</v>
      </c>
      <c r="L257" s="3"/>
      <c r="N257" s="9"/>
    </row>
    <row r="258" spans="2:14" s="4" customFormat="1" ht="15" customHeight="1">
      <c r="B258" s="693">
        <v>2</v>
      </c>
      <c r="C258" s="694" t="s">
        <v>125</v>
      </c>
      <c r="D258" s="695" t="s">
        <v>1541</v>
      </c>
      <c r="E258" s="648"/>
      <c r="F258" s="696"/>
      <c r="G258" s="649" t="s">
        <v>1535</v>
      </c>
      <c r="H258" s="1039">
        <v>0.03</v>
      </c>
      <c r="I258" s="649" t="s">
        <v>1537</v>
      </c>
      <c r="J258" s="698">
        <f t="shared" si="8"/>
        <v>0</v>
      </c>
      <c r="K258" s="3" t="s">
        <v>1549</v>
      </c>
      <c r="L258" s="3"/>
      <c r="N258" s="9"/>
    </row>
    <row r="259" spans="2:14" s="4" customFormat="1" ht="15" customHeight="1">
      <c r="B259" s="683"/>
      <c r="C259" s="118"/>
      <c r="D259" s="695" t="s">
        <v>1546</v>
      </c>
      <c r="E259" s="648"/>
      <c r="F259" s="696"/>
      <c r="G259" s="649" t="s">
        <v>1535</v>
      </c>
      <c r="H259" s="1039">
        <v>7.5999999999999998E-2</v>
      </c>
      <c r="I259" s="649" t="s">
        <v>1537</v>
      </c>
      <c r="J259" s="698">
        <f t="shared" si="8"/>
        <v>0</v>
      </c>
      <c r="K259" s="3" t="s">
        <v>1555</v>
      </c>
      <c r="L259" s="3"/>
      <c r="N259" s="9"/>
    </row>
    <row r="260" spans="2:14" s="4" customFormat="1" ht="15" customHeight="1">
      <c r="B260" s="1226"/>
      <c r="C260" s="118"/>
      <c r="D260" s="695" t="s">
        <v>1668</v>
      </c>
      <c r="E260" s="648"/>
      <c r="F260" s="696"/>
      <c r="G260" s="1225" t="s">
        <v>120</v>
      </c>
      <c r="H260" s="1039">
        <v>4.4999999999999998E-2</v>
      </c>
      <c r="I260" s="1225" t="s">
        <v>565</v>
      </c>
      <c r="J260" s="698">
        <f t="shared" ref="J260" si="9">ROUND(F260*H260,0)</f>
        <v>0</v>
      </c>
      <c r="K260" s="3" t="s">
        <v>585</v>
      </c>
      <c r="L260" s="3"/>
      <c r="N260" s="9"/>
    </row>
    <row r="261" spans="2:14" s="4" customFormat="1" ht="15" customHeight="1">
      <c r="B261" s="683"/>
      <c r="C261" s="118"/>
      <c r="D261" s="695" t="s">
        <v>1669</v>
      </c>
      <c r="E261" s="648"/>
      <c r="F261" s="696"/>
      <c r="G261" s="649" t="s">
        <v>1535</v>
      </c>
      <c r="H261" s="1039">
        <v>7.5999999999999998E-2</v>
      </c>
      <c r="I261" s="649" t="s">
        <v>1537</v>
      </c>
      <c r="J261" s="698">
        <f t="shared" si="8"/>
        <v>0</v>
      </c>
      <c r="K261" s="3" t="s">
        <v>275</v>
      </c>
      <c r="L261" s="3"/>
      <c r="N261" s="9"/>
    </row>
    <row r="262" spans="2:14" s="4" customFormat="1" ht="15" customHeight="1">
      <c r="B262" s="693">
        <v>3</v>
      </c>
      <c r="C262" s="694" t="s">
        <v>124</v>
      </c>
      <c r="D262" s="695" t="s">
        <v>1541</v>
      </c>
      <c r="E262" s="648"/>
      <c r="F262" s="696"/>
      <c r="G262" s="649" t="s">
        <v>1535</v>
      </c>
      <c r="H262" s="1079">
        <v>4.4999999999999998E-2</v>
      </c>
      <c r="I262" s="645" t="s">
        <v>1537</v>
      </c>
      <c r="J262" s="699">
        <f t="shared" si="8"/>
        <v>0</v>
      </c>
      <c r="K262" s="3" t="s">
        <v>274</v>
      </c>
      <c r="L262" s="3"/>
      <c r="N262" s="9"/>
    </row>
    <row r="263" spans="2:14" s="4" customFormat="1" ht="15" customHeight="1">
      <c r="B263" s="684"/>
      <c r="C263" s="160"/>
      <c r="D263" s="695" t="s">
        <v>1546</v>
      </c>
      <c r="E263" s="648"/>
      <c r="F263" s="696"/>
      <c r="G263" s="649" t="s">
        <v>1535</v>
      </c>
      <c r="H263" s="1039">
        <v>0.09</v>
      </c>
      <c r="I263" s="649" t="s">
        <v>1537</v>
      </c>
      <c r="J263" s="698">
        <f t="shared" si="8"/>
        <v>0</v>
      </c>
      <c r="K263" s="3" t="s">
        <v>273</v>
      </c>
      <c r="L263" s="3"/>
      <c r="N263" s="9"/>
    </row>
    <row r="264" spans="2:14" s="4" customFormat="1" ht="15" customHeight="1">
      <c r="B264" s="751">
        <v>4</v>
      </c>
      <c r="C264" s="752" t="s">
        <v>123</v>
      </c>
      <c r="D264" s="695" t="s">
        <v>1541</v>
      </c>
      <c r="E264" s="648"/>
      <c r="F264" s="696"/>
      <c r="G264" s="649" t="s">
        <v>1535</v>
      </c>
      <c r="H264" s="1039">
        <v>0.14799999999999999</v>
      </c>
      <c r="I264" s="649" t="s">
        <v>1537</v>
      </c>
      <c r="J264" s="698">
        <f t="shared" si="8"/>
        <v>0</v>
      </c>
      <c r="K264" s="3" t="s">
        <v>272</v>
      </c>
      <c r="L264" s="3"/>
      <c r="N264" s="9"/>
    </row>
    <row r="265" spans="2:14" s="4" customFormat="1" ht="15" customHeight="1">
      <c r="B265" s="159"/>
      <c r="C265" s="158"/>
      <c r="D265" s="695" t="s">
        <v>1546</v>
      </c>
      <c r="E265" s="648"/>
      <c r="F265" s="696"/>
      <c r="G265" s="649" t="s">
        <v>1535</v>
      </c>
      <c r="H265" s="1039">
        <v>8.8999999999999996E-2</v>
      </c>
      <c r="I265" s="649" t="s">
        <v>1537</v>
      </c>
      <c r="J265" s="698">
        <f t="shared" si="8"/>
        <v>0</v>
      </c>
      <c r="K265" s="3" t="s">
        <v>271</v>
      </c>
      <c r="L265" s="3"/>
      <c r="N265" s="9"/>
    </row>
    <row r="266" spans="2:14" s="4" customFormat="1" ht="15" customHeight="1">
      <c r="B266" s="157"/>
      <c r="C266" s="156"/>
      <c r="D266" s="695" t="s">
        <v>1668</v>
      </c>
      <c r="E266" s="648"/>
      <c r="F266" s="696"/>
      <c r="G266" s="649" t="s">
        <v>1535</v>
      </c>
      <c r="H266" s="1039">
        <v>5.8999999999999997E-2</v>
      </c>
      <c r="I266" s="649" t="s">
        <v>1537</v>
      </c>
      <c r="J266" s="698">
        <f t="shared" si="8"/>
        <v>0</v>
      </c>
      <c r="K266" s="3" t="s">
        <v>270</v>
      </c>
      <c r="L266" s="3"/>
      <c r="N266" s="9"/>
    </row>
    <row r="267" spans="2:14" s="4" customFormat="1" ht="15" customHeight="1">
      <c r="B267" s="157">
        <v>5</v>
      </c>
      <c r="C267" s="156" t="s">
        <v>498</v>
      </c>
      <c r="D267" s="695" t="s">
        <v>1541</v>
      </c>
      <c r="E267" s="648"/>
      <c r="F267" s="696"/>
      <c r="G267" s="649" t="s">
        <v>1535</v>
      </c>
      <c r="H267" s="1039">
        <v>7.1999999999999995E-2</v>
      </c>
      <c r="I267" s="649" t="s">
        <v>1537</v>
      </c>
      <c r="J267" s="698">
        <f t="shared" si="8"/>
        <v>0</v>
      </c>
      <c r="K267" s="3" t="s">
        <v>269</v>
      </c>
      <c r="L267" s="3"/>
      <c r="N267" s="9"/>
    </row>
    <row r="268" spans="2:14" s="4" customFormat="1" ht="15" customHeight="1">
      <c r="B268" s="751">
        <v>6</v>
      </c>
      <c r="C268" s="752" t="s">
        <v>535</v>
      </c>
      <c r="D268" s="695" t="s">
        <v>1541</v>
      </c>
      <c r="E268" s="648"/>
      <c r="F268" s="696"/>
      <c r="G268" s="649" t="s">
        <v>1535</v>
      </c>
      <c r="H268" s="1039">
        <v>8.5999999999999993E-2</v>
      </c>
      <c r="I268" s="649" t="s">
        <v>1537</v>
      </c>
      <c r="J268" s="698">
        <f t="shared" si="8"/>
        <v>0</v>
      </c>
      <c r="K268" s="3" t="s">
        <v>268</v>
      </c>
      <c r="L268" s="3"/>
      <c r="N268" s="9"/>
    </row>
    <row r="269" spans="2:14" s="4" customFormat="1" ht="15" customHeight="1">
      <c r="B269" s="684"/>
      <c r="C269" s="160"/>
      <c r="D269" s="695" t="s">
        <v>1669</v>
      </c>
      <c r="E269" s="648"/>
      <c r="F269" s="696"/>
      <c r="G269" s="649" t="s">
        <v>1535</v>
      </c>
      <c r="H269" s="1039">
        <v>0.214</v>
      </c>
      <c r="I269" s="649" t="s">
        <v>1537</v>
      </c>
      <c r="J269" s="698">
        <f t="shared" si="8"/>
        <v>0</v>
      </c>
      <c r="K269" s="3" t="s">
        <v>267</v>
      </c>
      <c r="L269" s="3"/>
      <c r="N269" s="9"/>
    </row>
    <row r="270" spans="2:14" s="4" customFormat="1" ht="15" customHeight="1">
      <c r="B270" s="751">
        <v>7</v>
      </c>
      <c r="C270" s="752" t="s">
        <v>653</v>
      </c>
      <c r="D270" s="695" t="s">
        <v>1541</v>
      </c>
      <c r="E270" s="648"/>
      <c r="F270" s="696"/>
      <c r="G270" s="649" t="s">
        <v>1535</v>
      </c>
      <c r="H270" s="1039">
        <v>9.9000000000000005E-2</v>
      </c>
      <c r="I270" s="649" t="s">
        <v>1537</v>
      </c>
      <c r="J270" s="698">
        <f t="shared" si="8"/>
        <v>0</v>
      </c>
      <c r="K270" s="3" t="s">
        <v>266</v>
      </c>
      <c r="L270" s="3"/>
      <c r="M270" s="1525"/>
      <c r="N270" s="9"/>
    </row>
    <row r="271" spans="2:14" s="4" customFormat="1" ht="15" customHeight="1">
      <c r="B271" s="683"/>
      <c r="C271" s="118"/>
      <c r="D271" s="695" t="s">
        <v>1546</v>
      </c>
      <c r="E271" s="648"/>
      <c r="F271" s="696"/>
      <c r="G271" s="649" t="s">
        <v>1535</v>
      </c>
      <c r="H271" s="1039">
        <v>0.111</v>
      </c>
      <c r="I271" s="649" t="s">
        <v>1537</v>
      </c>
      <c r="J271" s="698">
        <f t="shared" si="8"/>
        <v>0</v>
      </c>
      <c r="K271" s="259" t="s">
        <v>265</v>
      </c>
      <c r="L271" s="3"/>
      <c r="M271" s="1525"/>
      <c r="N271" s="9"/>
    </row>
    <row r="272" spans="2:14" s="4" customFormat="1" ht="15" customHeight="1">
      <c r="B272" s="683"/>
      <c r="C272" s="118"/>
      <c r="D272" s="695" t="s">
        <v>1668</v>
      </c>
      <c r="E272" s="648"/>
      <c r="F272" s="696"/>
      <c r="G272" s="649" t="s">
        <v>1535</v>
      </c>
      <c r="H272" s="1039">
        <v>0.246</v>
      </c>
      <c r="I272" s="649" t="s">
        <v>1537</v>
      </c>
      <c r="J272" s="698">
        <f t="shared" si="8"/>
        <v>0</v>
      </c>
      <c r="K272" s="259" t="s">
        <v>264</v>
      </c>
      <c r="L272" s="3"/>
      <c r="M272" s="1525"/>
      <c r="N272" s="9"/>
    </row>
    <row r="273" spans="2:14" s="4" customFormat="1" ht="15" customHeight="1">
      <c r="B273" s="684"/>
      <c r="C273" s="160"/>
      <c r="D273" s="695" t="s">
        <v>1669</v>
      </c>
      <c r="E273" s="648"/>
      <c r="F273" s="696"/>
      <c r="G273" s="649" t="s">
        <v>1535</v>
      </c>
      <c r="H273" s="1079">
        <v>0.49299999999999999</v>
      </c>
      <c r="I273" s="645" t="s">
        <v>1537</v>
      </c>
      <c r="J273" s="699">
        <f t="shared" si="8"/>
        <v>0</v>
      </c>
      <c r="K273" s="259" t="s">
        <v>263</v>
      </c>
      <c r="L273" s="3"/>
      <c r="M273" s="1525"/>
      <c r="N273" s="9"/>
    </row>
    <row r="274" spans="2:14" s="4" customFormat="1" ht="15" customHeight="1">
      <c r="B274" s="751">
        <v>8</v>
      </c>
      <c r="C274" s="752" t="s">
        <v>784</v>
      </c>
      <c r="D274" s="695" t="s">
        <v>1541</v>
      </c>
      <c r="E274" s="648"/>
      <c r="F274" s="696"/>
      <c r="G274" s="649" t="s">
        <v>1535</v>
      </c>
      <c r="H274" s="1039">
        <v>0.11</v>
      </c>
      <c r="I274" s="649" t="s">
        <v>1537</v>
      </c>
      <c r="J274" s="698">
        <f t="shared" si="8"/>
        <v>0</v>
      </c>
      <c r="K274" s="3" t="s">
        <v>262</v>
      </c>
      <c r="L274" s="3"/>
      <c r="N274" s="9"/>
    </row>
    <row r="275" spans="2:14" s="4" customFormat="1" ht="15" customHeight="1">
      <c r="B275" s="159"/>
      <c r="C275" s="158"/>
      <c r="D275" s="695" t="s">
        <v>1546</v>
      </c>
      <c r="E275" s="648"/>
      <c r="F275" s="696"/>
      <c r="G275" s="649" t="s">
        <v>1535</v>
      </c>
      <c r="H275" s="1039">
        <v>0.16600000000000001</v>
      </c>
      <c r="I275" s="649" t="s">
        <v>1537</v>
      </c>
      <c r="J275" s="698">
        <f t="shared" si="8"/>
        <v>0</v>
      </c>
      <c r="K275" s="3" t="s">
        <v>261</v>
      </c>
      <c r="L275" s="3"/>
      <c r="N275" s="9"/>
    </row>
    <row r="276" spans="2:14" s="4" customFormat="1" ht="15" customHeight="1">
      <c r="B276" s="159"/>
      <c r="C276" s="158"/>
      <c r="D276" s="695" t="s">
        <v>1668</v>
      </c>
      <c r="E276" s="648"/>
      <c r="F276" s="696"/>
      <c r="G276" s="649" t="s">
        <v>1535</v>
      </c>
      <c r="H276" s="1039">
        <v>0.27600000000000002</v>
      </c>
      <c r="I276" s="649" t="s">
        <v>1537</v>
      </c>
      <c r="J276" s="698">
        <f t="shared" si="8"/>
        <v>0</v>
      </c>
      <c r="K276" s="3" t="s">
        <v>332</v>
      </c>
      <c r="L276" s="3"/>
      <c r="N276" s="9"/>
    </row>
    <row r="277" spans="2:14" s="4" customFormat="1" ht="15" customHeight="1">
      <c r="B277" s="157"/>
      <c r="C277" s="156"/>
      <c r="D277" s="695" t="s">
        <v>1669</v>
      </c>
      <c r="E277" s="648"/>
      <c r="F277" s="696"/>
      <c r="G277" s="649" t="s">
        <v>1535</v>
      </c>
      <c r="H277" s="1039">
        <v>0.23200000000000001</v>
      </c>
      <c r="I277" s="649" t="s">
        <v>1537</v>
      </c>
      <c r="J277" s="698">
        <f t="shared" si="8"/>
        <v>0</v>
      </c>
      <c r="K277" s="3" t="s">
        <v>331</v>
      </c>
      <c r="L277" s="3"/>
      <c r="N277" s="9"/>
    </row>
    <row r="278" spans="2:14" s="4" customFormat="1" ht="15" customHeight="1">
      <c r="B278" s="751">
        <v>9</v>
      </c>
      <c r="C278" s="752" t="s">
        <v>833</v>
      </c>
      <c r="D278" s="695" t="s">
        <v>1541</v>
      </c>
      <c r="E278" s="648"/>
      <c r="F278" s="696"/>
      <c r="G278" s="649" t="s">
        <v>1535</v>
      </c>
      <c r="H278" s="1039">
        <v>0.123</v>
      </c>
      <c r="I278" s="649" t="s">
        <v>1537</v>
      </c>
      <c r="J278" s="698">
        <f t="shared" si="8"/>
        <v>0</v>
      </c>
      <c r="K278" s="3" t="s">
        <v>330</v>
      </c>
      <c r="L278" s="3"/>
      <c r="N278" s="9"/>
    </row>
    <row r="279" spans="2:14" s="4" customFormat="1" ht="15" customHeight="1">
      <c r="B279" s="159"/>
      <c r="C279" s="158"/>
      <c r="D279" s="695" t="s">
        <v>1546</v>
      </c>
      <c r="E279" s="648"/>
      <c r="F279" s="696"/>
      <c r="G279" s="649" t="s">
        <v>1535</v>
      </c>
      <c r="H279" s="1039">
        <v>0.184</v>
      </c>
      <c r="I279" s="649" t="s">
        <v>1537</v>
      </c>
      <c r="J279" s="698">
        <f t="shared" si="8"/>
        <v>0</v>
      </c>
      <c r="K279" s="3" t="s">
        <v>329</v>
      </c>
      <c r="L279" s="3"/>
      <c r="N279" s="9"/>
    </row>
    <row r="280" spans="2:14" s="4" customFormat="1" ht="15" customHeight="1">
      <c r="B280" s="159"/>
      <c r="C280" s="158"/>
      <c r="D280" s="695" t="s">
        <v>1668</v>
      </c>
      <c r="E280" s="648"/>
      <c r="F280" s="696"/>
      <c r="G280" s="649" t="s">
        <v>1670</v>
      </c>
      <c r="H280" s="1039">
        <v>0.30599999999999999</v>
      </c>
      <c r="I280" s="649" t="s">
        <v>1671</v>
      </c>
      <c r="J280" s="698">
        <f t="shared" si="8"/>
        <v>0</v>
      </c>
      <c r="K280" s="3" t="s">
        <v>328</v>
      </c>
      <c r="L280" s="3"/>
      <c r="N280" s="9"/>
    </row>
    <row r="281" spans="2:14" s="4" customFormat="1" ht="15" customHeight="1">
      <c r="B281" s="157"/>
      <c r="C281" s="156"/>
      <c r="D281" s="695" t="s">
        <v>1669</v>
      </c>
      <c r="E281" s="648"/>
      <c r="F281" s="696"/>
      <c r="G281" s="649" t="s">
        <v>1535</v>
      </c>
      <c r="H281" s="1039">
        <v>0.42899999999999999</v>
      </c>
      <c r="I281" s="649" t="s">
        <v>1537</v>
      </c>
      <c r="J281" s="698">
        <f t="shared" si="8"/>
        <v>0</v>
      </c>
      <c r="K281" s="3" t="s">
        <v>327</v>
      </c>
      <c r="L281" s="3"/>
      <c r="N281" s="9"/>
    </row>
    <row r="282" spans="2:14" s="4" customFormat="1" ht="15" customHeight="1">
      <c r="B282" s="751">
        <v>10</v>
      </c>
      <c r="C282" s="752" t="s">
        <v>961</v>
      </c>
      <c r="D282" s="695" t="s">
        <v>1541</v>
      </c>
      <c r="E282" s="648"/>
      <c r="F282" s="696"/>
      <c r="G282" s="649" t="s">
        <v>1535</v>
      </c>
      <c r="H282" s="1039">
        <v>0.13600000000000001</v>
      </c>
      <c r="I282" s="649" t="s">
        <v>1537</v>
      </c>
      <c r="J282" s="698">
        <f t="shared" si="8"/>
        <v>0</v>
      </c>
      <c r="K282" s="3" t="s">
        <v>326</v>
      </c>
      <c r="L282" s="3"/>
      <c r="N282" s="9"/>
    </row>
    <row r="283" spans="2:14" s="4" customFormat="1" ht="15" customHeight="1">
      <c r="B283" s="684"/>
      <c r="C283" s="160"/>
      <c r="D283" s="695" t="s">
        <v>1546</v>
      </c>
      <c r="E283" s="648"/>
      <c r="F283" s="696"/>
      <c r="G283" s="649" t="s">
        <v>1535</v>
      </c>
      <c r="H283" s="1039">
        <v>0.33900000000000002</v>
      </c>
      <c r="I283" s="649" t="s">
        <v>1537</v>
      </c>
      <c r="J283" s="698">
        <f t="shared" si="8"/>
        <v>0</v>
      </c>
      <c r="K283" s="3" t="s">
        <v>325</v>
      </c>
      <c r="L283" s="3"/>
      <c r="N283" s="9"/>
    </row>
    <row r="284" spans="2:14" s="4" customFormat="1" ht="15" customHeight="1">
      <c r="B284" s="751">
        <v>11</v>
      </c>
      <c r="C284" s="752" t="s">
        <v>1051</v>
      </c>
      <c r="D284" s="695" t="s">
        <v>1541</v>
      </c>
      <c r="E284" s="648"/>
      <c r="F284" s="696"/>
      <c r="G284" s="649" t="s">
        <v>1535</v>
      </c>
      <c r="H284" s="1039">
        <v>0.311</v>
      </c>
      <c r="I284" s="649" t="s">
        <v>1537</v>
      </c>
      <c r="J284" s="698">
        <f t="shared" si="8"/>
        <v>0</v>
      </c>
      <c r="K284" s="3" t="s">
        <v>324</v>
      </c>
      <c r="L284" s="3"/>
      <c r="N284" s="9"/>
    </row>
    <row r="285" spans="2:14" s="4" customFormat="1" ht="15" customHeight="1">
      <c r="B285" s="159"/>
      <c r="C285" s="158"/>
      <c r="D285" s="695" t="s">
        <v>1546</v>
      </c>
      <c r="E285" s="648"/>
      <c r="F285" s="696"/>
      <c r="G285" s="649" t="s">
        <v>1535</v>
      </c>
      <c r="H285" s="1039">
        <v>0.37</v>
      </c>
      <c r="I285" s="649" t="s">
        <v>1537</v>
      </c>
      <c r="J285" s="698">
        <f t="shared" si="8"/>
        <v>0</v>
      </c>
      <c r="K285" s="3" t="s">
        <v>323</v>
      </c>
      <c r="L285" s="3"/>
      <c r="N285" s="9"/>
    </row>
    <row r="286" spans="2:14" s="4" customFormat="1" ht="15" customHeight="1">
      <c r="B286" s="159"/>
      <c r="C286" s="158"/>
      <c r="D286" s="695" t="s">
        <v>1668</v>
      </c>
      <c r="E286" s="648"/>
      <c r="F286" s="696"/>
      <c r="G286" s="649" t="s">
        <v>1535</v>
      </c>
      <c r="H286" s="1039">
        <v>0.51800000000000002</v>
      </c>
      <c r="I286" s="649" t="s">
        <v>1537</v>
      </c>
      <c r="J286" s="698">
        <f t="shared" si="8"/>
        <v>0</v>
      </c>
      <c r="K286" s="3" t="s">
        <v>322</v>
      </c>
      <c r="L286" s="3"/>
      <c r="N286" s="9"/>
    </row>
    <row r="287" spans="2:14" s="4" customFormat="1" ht="15" customHeight="1">
      <c r="B287" s="157"/>
      <c r="C287" s="156"/>
      <c r="D287" s="695" t="s">
        <v>1669</v>
      </c>
      <c r="E287" s="648"/>
      <c r="F287" s="696"/>
      <c r="G287" s="649" t="s">
        <v>1535</v>
      </c>
      <c r="H287" s="1039">
        <v>0.59199999999999997</v>
      </c>
      <c r="I287" s="649" t="s">
        <v>1537</v>
      </c>
      <c r="J287" s="698">
        <f t="shared" si="8"/>
        <v>0</v>
      </c>
      <c r="K287" s="3" t="s">
        <v>321</v>
      </c>
      <c r="L287" s="3"/>
      <c r="N287" s="9"/>
    </row>
    <row r="288" spans="2:14" s="4" customFormat="1" ht="15" customHeight="1">
      <c r="B288" s="751">
        <v>12</v>
      </c>
      <c r="C288" s="752" t="s">
        <v>1100</v>
      </c>
      <c r="D288" s="695" t="s">
        <v>1541</v>
      </c>
      <c r="E288" s="648"/>
      <c r="F288" s="696"/>
      <c r="G288" s="649" t="s">
        <v>1535</v>
      </c>
      <c r="H288" s="1039">
        <v>0.56100000000000005</v>
      </c>
      <c r="I288" s="649" t="s">
        <v>1537</v>
      </c>
      <c r="J288" s="698">
        <f t="shared" si="8"/>
        <v>0</v>
      </c>
      <c r="K288" s="3" t="s">
        <v>320</v>
      </c>
      <c r="L288" s="3"/>
      <c r="N288" s="9"/>
    </row>
    <row r="289" spans="1:14" s="4" customFormat="1" ht="15" customHeight="1">
      <c r="B289" s="157"/>
      <c r="C289" s="156"/>
      <c r="D289" s="695" t="s">
        <v>1546</v>
      </c>
      <c r="E289" s="648"/>
      <c r="F289" s="696"/>
      <c r="G289" s="649" t="s">
        <v>1535</v>
      </c>
      <c r="H289" s="1039">
        <v>0.64100000000000001</v>
      </c>
      <c r="I289" s="649" t="s">
        <v>1537</v>
      </c>
      <c r="J289" s="698">
        <f t="shared" si="8"/>
        <v>0</v>
      </c>
      <c r="K289" s="3" t="s">
        <v>319</v>
      </c>
      <c r="L289" s="3"/>
      <c r="N289" s="9"/>
    </row>
    <row r="290" spans="1:14" s="4" customFormat="1" ht="15" customHeight="1">
      <c r="B290" s="753">
        <v>13</v>
      </c>
      <c r="C290" s="754" t="s">
        <v>1330</v>
      </c>
      <c r="D290" s="695" t="s">
        <v>1541</v>
      </c>
      <c r="E290" s="648"/>
      <c r="F290" s="696"/>
      <c r="G290" s="649" t="s">
        <v>1535</v>
      </c>
      <c r="H290" s="1039">
        <v>0.434</v>
      </c>
      <c r="I290" s="649" t="s">
        <v>1537</v>
      </c>
      <c r="J290" s="698">
        <f t="shared" si="8"/>
        <v>0</v>
      </c>
      <c r="K290" s="3" t="s">
        <v>318</v>
      </c>
      <c r="L290" s="3"/>
      <c r="N290" s="9"/>
    </row>
    <row r="291" spans="1:14" s="4" customFormat="1" ht="15" customHeight="1">
      <c r="B291" s="755">
        <v>14</v>
      </c>
      <c r="C291" s="756" t="s">
        <v>1672</v>
      </c>
      <c r="D291" s="703" t="s">
        <v>1541</v>
      </c>
      <c r="E291" s="704"/>
      <c r="F291" s="705"/>
      <c r="G291" s="706" t="s">
        <v>1535</v>
      </c>
      <c r="H291" s="1039">
        <v>0.187</v>
      </c>
      <c r="I291" s="706" t="s">
        <v>1537</v>
      </c>
      <c r="J291" s="707">
        <f t="shared" ref="J291:J296" si="10">ROUND(F291*H291,0)</f>
        <v>0</v>
      </c>
      <c r="K291" s="257" t="s">
        <v>317</v>
      </c>
      <c r="L291" s="3"/>
      <c r="N291" s="9"/>
    </row>
    <row r="292" spans="1:14" s="4" customFormat="1" ht="15" customHeight="1">
      <c r="B292" s="1222"/>
      <c r="C292" s="1223"/>
      <c r="D292" s="703" t="s">
        <v>1546</v>
      </c>
      <c r="E292" s="704"/>
      <c r="F292" s="705"/>
      <c r="G292" s="706" t="s">
        <v>1535</v>
      </c>
      <c r="H292" s="1039">
        <v>0.46700000000000003</v>
      </c>
      <c r="I292" s="706" t="s">
        <v>1537</v>
      </c>
      <c r="J292" s="707">
        <f t="shared" si="10"/>
        <v>0</v>
      </c>
      <c r="K292" s="257" t="s">
        <v>316</v>
      </c>
      <c r="L292" s="3"/>
      <c r="N292" s="9"/>
    </row>
    <row r="293" spans="1:14" s="4" customFormat="1" ht="15" customHeight="1">
      <c r="B293" s="1222"/>
      <c r="C293" s="1223"/>
      <c r="D293" s="1111" t="s">
        <v>2694</v>
      </c>
      <c r="E293" s="1037"/>
      <c r="F293" s="794"/>
      <c r="G293" s="706" t="s">
        <v>120</v>
      </c>
      <c r="H293" s="1224">
        <v>0.17399999999999999</v>
      </c>
      <c r="I293" s="706" t="s">
        <v>122</v>
      </c>
      <c r="J293" s="796">
        <f t="shared" si="10"/>
        <v>0</v>
      </c>
      <c r="K293" s="257" t="s">
        <v>2696</v>
      </c>
      <c r="L293" s="3"/>
      <c r="N293" s="9"/>
    </row>
    <row r="294" spans="1:14" s="4" customFormat="1" ht="15" customHeight="1">
      <c r="B294" s="755">
        <v>15</v>
      </c>
      <c r="C294" s="1227" t="s">
        <v>2695</v>
      </c>
      <c r="D294" s="703" t="s">
        <v>556</v>
      </c>
      <c r="E294" s="704"/>
      <c r="F294" s="705"/>
      <c r="G294" s="706" t="s">
        <v>120</v>
      </c>
      <c r="H294" s="1039">
        <v>0.2</v>
      </c>
      <c r="I294" s="706" t="s">
        <v>122</v>
      </c>
      <c r="J294" s="707">
        <f t="shared" si="10"/>
        <v>0</v>
      </c>
      <c r="K294" s="257" t="s">
        <v>2697</v>
      </c>
      <c r="L294" s="3"/>
      <c r="N294" s="9"/>
    </row>
    <row r="295" spans="1:14" s="4" customFormat="1" ht="15" customHeight="1">
      <c r="B295" s="1222"/>
      <c r="C295" s="1223"/>
      <c r="D295" s="703" t="s">
        <v>552</v>
      </c>
      <c r="E295" s="704"/>
      <c r="F295" s="705"/>
      <c r="G295" s="706" t="s">
        <v>120</v>
      </c>
      <c r="H295" s="1039">
        <v>0.5</v>
      </c>
      <c r="I295" s="706" t="s">
        <v>122</v>
      </c>
      <c r="J295" s="707">
        <f t="shared" si="10"/>
        <v>0</v>
      </c>
      <c r="K295" s="257" t="s">
        <v>2698</v>
      </c>
      <c r="L295" s="3"/>
      <c r="N295" s="9"/>
    </row>
    <row r="296" spans="1:14" s="4" customFormat="1" ht="15" customHeight="1" thickBot="1">
      <c r="B296" s="757"/>
      <c r="C296" s="758"/>
      <c r="D296" s="703" t="s">
        <v>1668</v>
      </c>
      <c r="E296" s="704"/>
      <c r="F296" s="705"/>
      <c r="G296" s="706" t="s">
        <v>120</v>
      </c>
      <c r="H296" s="1039">
        <v>0.2</v>
      </c>
      <c r="I296" s="706" t="s">
        <v>122</v>
      </c>
      <c r="J296" s="707">
        <f t="shared" si="10"/>
        <v>0</v>
      </c>
      <c r="K296" s="257" t="s">
        <v>2699</v>
      </c>
      <c r="L296" s="3"/>
      <c r="N296" s="9"/>
    </row>
    <row r="297" spans="1:14" s="4" customFormat="1" ht="15" customHeight="1">
      <c r="B297" s="106"/>
      <c r="C297" s="107"/>
      <c r="D297" s="106"/>
      <c r="E297" s="106"/>
      <c r="F297" s="93"/>
      <c r="G297" s="107"/>
      <c r="H297" s="1332" t="s">
        <v>2700</v>
      </c>
      <c r="I297" s="1333"/>
      <c r="J297" s="90"/>
      <c r="K297" s="3"/>
      <c r="N297" s="9"/>
    </row>
    <row r="298" spans="1:14" s="4" customFormat="1" ht="15" customHeight="1" thickBot="1">
      <c r="B298" s="3"/>
      <c r="C298" s="3"/>
      <c r="D298" s="3"/>
      <c r="E298" s="3"/>
      <c r="F298" s="92"/>
      <c r="G298" s="3"/>
      <c r="H298" s="1361" t="s">
        <v>121</v>
      </c>
      <c r="I298" s="1362"/>
      <c r="J298" s="89">
        <f>SUM(J254:J296)</f>
        <v>0</v>
      </c>
      <c r="K298" s="3" t="s">
        <v>1594</v>
      </c>
      <c r="M298" s="4" t="s">
        <v>1535</v>
      </c>
      <c r="N298" s="9"/>
    </row>
    <row r="299" spans="1:14" s="5" customFormat="1" ht="3.75" customHeight="1">
      <c r="B299" s="152"/>
      <c r="C299" s="152"/>
      <c r="D299" s="152"/>
      <c r="E299" s="152"/>
      <c r="F299" s="153"/>
      <c r="G299" s="152"/>
      <c r="H299" s="681"/>
      <c r="I299" s="681"/>
      <c r="J299" s="93"/>
      <c r="K299" s="152"/>
      <c r="N299" s="8"/>
    </row>
    <row r="300" spans="1:14" s="3" customFormat="1" ht="13.5" customHeight="1">
      <c r="A300" s="3" t="s">
        <v>2524</v>
      </c>
      <c r="B300" s="151"/>
      <c r="C300" s="151"/>
      <c r="D300" s="151"/>
      <c r="E300" s="151"/>
      <c r="F300" s="151"/>
      <c r="G300" s="151"/>
      <c r="H300" s="151"/>
      <c r="I300" s="151"/>
      <c r="J300" s="151"/>
      <c r="N300" s="106"/>
    </row>
    <row r="301" spans="1:14" s="3" customFormat="1" ht="13.5" customHeight="1">
      <c r="A301" s="3" t="s">
        <v>1673</v>
      </c>
      <c r="B301" s="150"/>
      <c r="C301" s="149"/>
      <c r="D301" s="148"/>
      <c r="E301" s="148"/>
      <c r="F301" s="148"/>
      <c r="G301" s="148"/>
      <c r="H301" s="148"/>
      <c r="I301" s="148"/>
      <c r="J301" s="148"/>
      <c r="K301" s="147"/>
      <c r="N301" s="106"/>
    </row>
    <row r="302" spans="1:14" s="3" customFormat="1" ht="13.5" customHeight="1">
      <c r="A302" s="3" t="s">
        <v>2673</v>
      </c>
      <c r="B302" s="148"/>
      <c r="C302" s="148"/>
      <c r="D302" s="148"/>
      <c r="E302" s="148"/>
      <c r="F302" s="148"/>
      <c r="G302" s="148"/>
      <c r="H302" s="148"/>
      <c r="I302" s="148"/>
      <c r="J302" s="148"/>
      <c r="K302" s="147"/>
      <c r="N302" s="106"/>
    </row>
    <row r="303" spans="1:14" s="3" customFormat="1" ht="13.5" customHeight="1">
      <c r="A303" s="3" t="s">
        <v>540</v>
      </c>
      <c r="B303" s="148"/>
      <c r="C303" s="148"/>
      <c r="D303" s="148"/>
      <c r="E303" s="148"/>
      <c r="F303" s="148"/>
      <c r="G303" s="148"/>
      <c r="H303" s="148"/>
      <c r="I303" s="148"/>
      <c r="J303" s="148"/>
      <c r="N303" s="106"/>
    </row>
    <row r="304" spans="1:14" s="3" customFormat="1" ht="13.5" customHeight="1">
      <c r="B304" s="150"/>
      <c r="C304" s="149"/>
      <c r="D304" s="148"/>
      <c r="E304" s="148"/>
      <c r="F304" s="148"/>
      <c r="G304" s="148"/>
      <c r="H304" s="148"/>
      <c r="I304" s="148"/>
      <c r="J304" s="148"/>
      <c r="K304" s="147"/>
      <c r="N304" s="106"/>
    </row>
    <row r="305" spans="1:14" ht="18.75" customHeight="1">
      <c r="A305" s="99">
        <v>17</v>
      </c>
      <c r="B305" s="4" t="s">
        <v>396</v>
      </c>
    </row>
    <row r="306" spans="1:14" ht="11.25" customHeight="1">
      <c r="A306" s="104"/>
    </row>
    <row r="307" spans="1:14" ht="18.75" customHeight="1">
      <c r="A307" s="104"/>
      <c r="B307" s="1589" t="s">
        <v>170</v>
      </c>
      <c r="C307" s="1590"/>
      <c r="D307" s="1589" t="s">
        <v>142</v>
      </c>
      <c r="E307" s="1590"/>
      <c r="F307" s="692" t="s">
        <v>187</v>
      </c>
      <c r="G307" s="645"/>
      <c r="H307" s="645" t="s">
        <v>140</v>
      </c>
      <c r="I307" s="645"/>
      <c r="J307" s="692" t="s">
        <v>91</v>
      </c>
      <c r="K307" s="3"/>
    </row>
    <row r="308" spans="1:14" ht="15" customHeight="1">
      <c r="A308" s="104"/>
      <c r="B308" s="686"/>
      <c r="C308" s="682"/>
      <c r="D308" s="672"/>
      <c r="E308" s="673"/>
      <c r="F308" s="688"/>
      <c r="G308" s="676"/>
      <c r="H308" s="676"/>
      <c r="I308" s="676"/>
      <c r="J308" s="120" t="s">
        <v>1540</v>
      </c>
      <c r="K308" s="3"/>
      <c r="N308" s="2"/>
    </row>
    <row r="309" spans="1:14" s="4" customFormat="1" ht="15" customHeight="1">
      <c r="B309" s="693">
        <v>1</v>
      </c>
      <c r="C309" s="694" t="s">
        <v>125</v>
      </c>
      <c r="D309" s="695" t="s">
        <v>1541</v>
      </c>
      <c r="E309" s="648" t="s">
        <v>146</v>
      </c>
      <c r="F309" s="696"/>
      <c r="G309" s="649" t="s">
        <v>1535</v>
      </c>
      <c r="H309" s="759">
        <v>0.33400000000000002</v>
      </c>
      <c r="I309" s="645" t="s">
        <v>1537</v>
      </c>
      <c r="J309" s="699">
        <f t="shared" ref="J309:J318" si="11">ROUND(F309*H309,0)</f>
        <v>0</v>
      </c>
      <c r="K309" s="3" t="s">
        <v>1544</v>
      </c>
      <c r="L309" s="3"/>
      <c r="N309" s="2"/>
    </row>
    <row r="310" spans="1:14" s="4" customFormat="1" ht="15" customHeight="1">
      <c r="B310" s="131"/>
      <c r="C310" s="673"/>
      <c r="D310" s="695" t="s">
        <v>1546</v>
      </c>
      <c r="E310" s="648" t="s">
        <v>145</v>
      </c>
      <c r="F310" s="696"/>
      <c r="G310" s="649" t="s">
        <v>1535</v>
      </c>
      <c r="H310" s="760">
        <v>0.125</v>
      </c>
      <c r="I310" s="649" t="s">
        <v>1537</v>
      </c>
      <c r="J310" s="698">
        <f t="shared" si="11"/>
        <v>0</v>
      </c>
      <c r="K310" s="3" t="s">
        <v>1545</v>
      </c>
      <c r="N310" s="2"/>
    </row>
    <row r="311" spans="1:14" s="4" customFormat="1" ht="15" customHeight="1">
      <c r="B311" s="693">
        <v>2</v>
      </c>
      <c r="C311" s="694" t="s">
        <v>124</v>
      </c>
      <c r="D311" s="695" t="s">
        <v>1541</v>
      </c>
      <c r="E311" s="648" t="s">
        <v>146</v>
      </c>
      <c r="F311" s="696"/>
      <c r="G311" s="649" t="s">
        <v>1535</v>
      </c>
      <c r="H311" s="761">
        <v>0.35199999999999998</v>
      </c>
      <c r="I311" s="675" t="s">
        <v>1537</v>
      </c>
      <c r="J311" s="138">
        <f t="shared" si="11"/>
        <v>0</v>
      </c>
      <c r="K311" s="3" t="s">
        <v>1547</v>
      </c>
      <c r="L311" s="3"/>
      <c r="N311" s="2"/>
    </row>
    <row r="312" spans="1:14" s="4" customFormat="1" ht="15" customHeight="1">
      <c r="B312" s="131"/>
      <c r="C312" s="673"/>
      <c r="D312" s="695" t="s">
        <v>1546</v>
      </c>
      <c r="E312" s="648" t="s">
        <v>145</v>
      </c>
      <c r="F312" s="696"/>
      <c r="G312" s="649" t="s">
        <v>1535</v>
      </c>
      <c r="H312" s="760">
        <v>0.16700000000000001</v>
      </c>
      <c r="I312" s="649" t="s">
        <v>1537</v>
      </c>
      <c r="J312" s="698">
        <f t="shared" si="11"/>
        <v>0</v>
      </c>
      <c r="K312" s="3" t="s">
        <v>1548</v>
      </c>
      <c r="N312" s="2"/>
    </row>
    <row r="313" spans="1:14" s="4" customFormat="1" ht="15" customHeight="1">
      <c r="B313" s="693">
        <v>3</v>
      </c>
      <c r="C313" s="694" t="s">
        <v>123</v>
      </c>
      <c r="D313" s="695" t="s">
        <v>1541</v>
      </c>
      <c r="E313" s="648" t="s">
        <v>146</v>
      </c>
      <c r="F313" s="696"/>
      <c r="G313" s="649" t="s">
        <v>1535</v>
      </c>
      <c r="H313" s="761">
        <v>0.35499999999999998</v>
      </c>
      <c r="I313" s="675" t="s">
        <v>1537</v>
      </c>
      <c r="J313" s="138">
        <f t="shared" si="11"/>
        <v>0</v>
      </c>
      <c r="K313" s="3" t="s">
        <v>1549</v>
      </c>
      <c r="L313" s="3"/>
      <c r="N313" s="2"/>
    </row>
    <row r="314" spans="1:14" s="4" customFormat="1" ht="15" customHeight="1">
      <c r="B314" s="131"/>
      <c r="C314" s="673"/>
      <c r="D314" s="695" t="s">
        <v>1546</v>
      </c>
      <c r="E314" s="648" t="s">
        <v>145</v>
      </c>
      <c r="F314" s="696"/>
      <c r="G314" s="649" t="s">
        <v>1535</v>
      </c>
      <c r="H314" s="759">
        <v>0.29399999999999998</v>
      </c>
      <c r="I314" s="645" t="s">
        <v>1537</v>
      </c>
      <c r="J314" s="699">
        <f t="shared" si="11"/>
        <v>0</v>
      </c>
      <c r="K314" s="3" t="s">
        <v>1555</v>
      </c>
      <c r="N314" s="2"/>
    </row>
    <row r="315" spans="1:14" s="4" customFormat="1" ht="15" customHeight="1">
      <c r="B315" s="693">
        <v>4</v>
      </c>
      <c r="C315" s="694" t="s">
        <v>498</v>
      </c>
      <c r="D315" s="695" t="s">
        <v>1541</v>
      </c>
      <c r="E315" s="648" t="s">
        <v>146</v>
      </c>
      <c r="F315" s="696"/>
      <c r="G315" s="649" t="s">
        <v>1535</v>
      </c>
      <c r="H315" s="760">
        <v>0.377</v>
      </c>
      <c r="I315" s="649" t="s">
        <v>1537</v>
      </c>
      <c r="J315" s="698">
        <f t="shared" si="11"/>
        <v>0</v>
      </c>
      <c r="K315" s="3" t="s">
        <v>1552</v>
      </c>
      <c r="L315" s="3"/>
      <c r="N315" s="2"/>
    </row>
    <row r="316" spans="1:14" s="4" customFormat="1" ht="15" customHeight="1">
      <c r="B316" s="131"/>
      <c r="C316" s="673"/>
      <c r="D316" s="695" t="s">
        <v>1546</v>
      </c>
      <c r="E316" s="648" t="s">
        <v>145</v>
      </c>
      <c r="F316" s="696"/>
      <c r="G316" s="649" t="s">
        <v>1535</v>
      </c>
      <c r="H316" s="760">
        <v>0.33300000000000002</v>
      </c>
      <c r="I316" s="649" t="s">
        <v>1537</v>
      </c>
      <c r="J316" s="698">
        <f t="shared" si="11"/>
        <v>0</v>
      </c>
      <c r="K316" s="3" t="s">
        <v>1556</v>
      </c>
      <c r="N316" s="2"/>
    </row>
    <row r="317" spans="1:14" s="4" customFormat="1" ht="15" customHeight="1">
      <c r="B317" s="693">
        <v>5</v>
      </c>
      <c r="C317" s="694" t="s">
        <v>535</v>
      </c>
      <c r="D317" s="695" t="s">
        <v>1541</v>
      </c>
      <c r="E317" s="648" t="s">
        <v>146</v>
      </c>
      <c r="F317" s="696"/>
      <c r="G317" s="649" t="s">
        <v>1535</v>
      </c>
      <c r="H317" s="762">
        <v>0.39900000000000002</v>
      </c>
      <c r="I317" s="676" t="s">
        <v>1537</v>
      </c>
      <c r="J317" s="293">
        <f t="shared" si="11"/>
        <v>0</v>
      </c>
      <c r="K317" s="3" t="s">
        <v>1557</v>
      </c>
      <c r="L317" s="3"/>
      <c r="N317" s="9"/>
    </row>
    <row r="318" spans="1:14" s="4" customFormat="1" ht="15" customHeight="1" thickBot="1">
      <c r="B318" s="131"/>
      <c r="C318" s="673"/>
      <c r="D318" s="695" t="s">
        <v>1546</v>
      </c>
      <c r="E318" s="648" t="s">
        <v>145</v>
      </c>
      <c r="F318" s="696"/>
      <c r="G318" s="649" t="s">
        <v>1535</v>
      </c>
      <c r="H318" s="763">
        <v>0.36399999999999999</v>
      </c>
      <c r="I318" s="263" t="s">
        <v>1537</v>
      </c>
      <c r="J318" s="446">
        <f t="shared" si="11"/>
        <v>0</v>
      </c>
      <c r="K318" s="3" t="s">
        <v>1558</v>
      </c>
      <c r="N318" s="9"/>
    </row>
    <row r="319" spans="1:14" s="4" customFormat="1" ht="15" customHeight="1">
      <c r="B319" s="106"/>
      <c r="C319" s="107"/>
      <c r="D319" s="106"/>
      <c r="E319" s="106"/>
      <c r="F319" s="93"/>
      <c r="G319" s="107"/>
      <c r="H319" s="1332" t="s">
        <v>1667</v>
      </c>
      <c r="I319" s="1333"/>
      <c r="J319" s="90"/>
      <c r="K319" s="3"/>
      <c r="N319" s="9"/>
    </row>
    <row r="320" spans="1:14" s="4" customFormat="1" ht="15" customHeight="1" thickBot="1">
      <c r="B320" s="3"/>
      <c r="C320" s="3"/>
      <c r="D320" s="3"/>
      <c r="E320" s="3"/>
      <c r="F320" s="92"/>
      <c r="G320" s="3"/>
      <c r="H320" s="1361" t="s">
        <v>121</v>
      </c>
      <c r="I320" s="1362"/>
      <c r="J320" s="89">
        <f>SUM(J309:J318)</f>
        <v>0</v>
      </c>
      <c r="K320" s="3" t="s">
        <v>1595</v>
      </c>
      <c r="M320" s="4" t="s">
        <v>1535</v>
      </c>
      <c r="N320" s="9"/>
    </row>
    <row r="321" spans="1:14" s="4" customFormat="1" ht="18.75" customHeight="1">
      <c r="F321" s="105"/>
      <c r="J321" s="105"/>
      <c r="N321" s="9"/>
    </row>
    <row r="322" spans="1:14" ht="18.75" customHeight="1">
      <c r="A322" s="99">
        <v>18</v>
      </c>
      <c r="B322" s="4" t="s">
        <v>395</v>
      </c>
    </row>
    <row r="323" spans="1:14" ht="11.25" customHeight="1">
      <c r="A323" s="104"/>
    </row>
    <row r="324" spans="1:14" ht="18.75" customHeight="1">
      <c r="A324" s="104"/>
      <c r="B324" s="1589" t="s">
        <v>170</v>
      </c>
      <c r="C324" s="1590"/>
      <c r="D324" s="1589" t="s">
        <v>142</v>
      </c>
      <c r="E324" s="1590"/>
      <c r="F324" s="692" t="s">
        <v>187</v>
      </c>
      <c r="G324" s="645"/>
      <c r="H324" s="645" t="s">
        <v>140</v>
      </c>
      <c r="I324" s="645"/>
      <c r="J324" s="692" t="s">
        <v>91</v>
      </c>
      <c r="K324" s="3"/>
    </row>
    <row r="325" spans="1:14" ht="15" customHeight="1">
      <c r="A325" s="104"/>
      <c r="B325" s="686"/>
      <c r="C325" s="682"/>
      <c r="D325" s="672"/>
      <c r="E325" s="673"/>
      <c r="F325" s="688"/>
      <c r="G325" s="676"/>
      <c r="H325" s="676"/>
      <c r="I325" s="676"/>
      <c r="J325" s="120" t="s">
        <v>1540</v>
      </c>
      <c r="K325" s="3"/>
    </row>
    <row r="326" spans="1:14" s="4" customFormat="1" ht="15" customHeight="1">
      <c r="B326" s="693">
        <v>1</v>
      </c>
      <c r="C326" s="694" t="s">
        <v>126</v>
      </c>
      <c r="D326" s="695" t="s">
        <v>1541</v>
      </c>
      <c r="E326" s="648" t="s">
        <v>146</v>
      </c>
      <c r="F326" s="696"/>
      <c r="G326" s="649" t="s">
        <v>1535</v>
      </c>
      <c r="H326" s="714">
        <v>0.252</v>
      </c>
      <c r="I326" s="649" t="s">
        <v>1537</v>
      </c>
      <c r="J326" s="698">
        <f t="shared" ref="J326:J337" si="12">ROUND(F326*H326,0)</f>
        <v>0</v>
      </c>
      <c r="K326" s="3" t="s">
        <v>1544</v>
      </c>
      <c r="N326" s="142"/>
    </row>
    <row r="327" spans="1:14" s="4" customFormat="1" ht="15" customHeight="1">
      <c r="B327" s="131"/>
      <c r="C327" s="673"/>
      <c r="D327" s="695" t="s">
        <v>1546</v>
      </c>
      <c r="E327" s="648" t="s">
        <v>145</v>
      </c>
      <c r="F327" s="696"/>
      <c r="G327" s="649" t="s">
        <v>1535</v>
      </c>
      <c r="H327" s="714">
        <v>6.7000000000000004E-2</v>
      </c>
      <c r="I327" s="645" t="s">
        <v>1537</v>
      </c>
      <c r="J327" s="699">
        <f t="shared" si="12"/>
        <v>0</v>
      </c>
      <c r="K327" s="3" t="s">
        <v>1545</v>
      </c>
      <c r="N327" s="2"/>
    </row>
    <row r="328" spans="1:14" s="4" customFormat="1" ht="15" customHeight="1">
      <c r="B328" s="693">
        <v>2</v>
      </c>
      <c r="C328" s="694" t="s">
        <v>125</v>
      </c>
      <c r="D328" s="695" t="s">
        <v>1541</v>
      </c>
      <c r="E328" s="648" t="s">
        <v>146</v>
      </c>
      <c r="F328" s="696"/>
      <c r="G328" s="649" t="s">
        <v>1535</v>
      </c>
      <c r="H328" s="714">
        <v>0.26700000000000002</v>
      </c>
      <c r="I328" s="649" t="s">
        <v>1537</v>
      </c>
      <c r="J328" s="698">
        <f t="shared" si="12"/>
        <v>0</v>
      </c>
      <c r="K328" s="3" t="s">
        <v>1547</v>
      </c>
      <c r="N328" s="2"/>
    </row>
    <row r="329" spans="1:14" s="4" customFormat="1" ht="15" customHeight="1">
      <c r="B329" s="131"/>
      <c r="C329" s="673"/>
      <c r="D329" s="695" t="s">
        <v>1546</v>
      </c>
      <c r="E329" s="648" t="s">
        <v>145</v>
      </c>
      <c r="F329" s="696"/>
      <c r="G329" s="649" t="s">
        <v>1535</v>
      </c>
      <c r="H329" s="714">
        <v>0.1</v>
      </c>
      <c r="I329" s="645" t="s">
        <v>1537</v>
      </c>
      <c r="J329" s="699">
        <f t="shared" si="12"/>
        <v>0</v>
      </c>
      <c r="K329" s="3" t="s">
        <v>1548</v>
      </c>
      <c r="N329" s="2"/>
    </row>
    <row r="330" spans="1:14" s="4" customFormat="1" ht="15" customHeight="1">
      <c r="B330" s="693">
        <v>3</v>
      </c>
      <c r="C330" s="694" t="s">
        <v>124</v>
      </c>
      <c r="D330" s="695" t="s">
        <v>1541</v>
      </c>
      <c r="E330" s="648" t="s">
        <v>146</v>
      </c>
      <c r="F330" s="696"/>
      <c r="G330" s="649" t="s">
        <v>1535</v>
      </c>
      <c r="H330" s="714">
        <v>0.28199999999999997</v>
      </c>
      <c r="I330" s="649" t="s">
        <v>1537</v>
      </c>
      <c r="J330" s="698">
        <f t="shared" si="12"/>
        <v>0</v>
      </c>
      <c r="K330" s="3" t="s">
        <v>1549</v>
      </c>
      <c r="N330" s="2"/>
    </row>
    <row r="331" spans="1:14" s="4" customFormat="1" ht="15" customHeight="1">
      <c r="B331" s="131"/>
      <c r="C331" s="673"/>
      <c r="D331" s="695" t="s">
        <v>1546</v>
      </c>
      <c r="E331" s="648" t="s">
        <v>145</v>
      </c>
      <c r="F331" s="696"/>
      <c r="G331" s="649" t="s">
        <v>1535</v>
      </c>
      <c r="H331" s="714">
        <v>0.13300000000000001</v>
      </c>
      <c r="I331" s="645" t="s">
        <v>1537</v>
      </c>
      <c r="J331" s="699">
        <f t="shared" si="12"/>
        <v>0</v>
      </c>
      <c r="K331" s="3" t="s">
        <v>1555</v>
      </c>
      <c r="N331" s="2"/>
    </row>
    <row r="332" spans="1:14" s="4" customFormat="1" ht="15" customHeight="1">
      <c r="B332" s="693">
        <v>4</v>
      </c>
      <c r="C332" s="694" t="s">
        <v>123</v>
      </c>
      <c r="D332" s="695" t="s">
        <v>1541</v>
      </c>
      <c r="E332" s="648" t="s">
        <v>146</v>
      </c>
      <c r="F332" s="696"/>
      <c r="G332" s="649" t="s">
        <v>1535</v>
      </c>
      <c r="H332" s="714">
        <v>0.28399999999999997</v>
      </c>
      <c r="I332" s="649" t="s">
        <v>1537</v>
      </c>
      <c r="J332" s="698">
        <f t="shared" si="12"/>
        <v>0</v>
      </c>
      <c r="K332" s="3" t="s">
        <v>1552</v>
      </c>
      <c r="N332" s="2"/>
    </row>
    <row r="333" spans="1:14" s="4" customFormat="1" ht="15" customHeight="1">
      <c r="B333" s="131"/>
      <c r="C333" s="673"/>
      <c r="D333" s="695" t="s">
        <v>1546</v>
      </c>
      <c r="E333" s="648" t="s">
        <v>145</v>
      </c>
      <c r="F333" s="696"/>
      <c r="G333" s="649" t="s">
        <v>1535</v>
      </c>
      <c r="H333" s="714">
        <v>0.23499999999999999</v>
      </c>
      <c r="I333" s="645" t="s">
        <v>1537</v>
      </c>
      <c r="J333" s="699">
        <f t="shared" si="12"/>
        <v>0</v>
      </c>
      <c r="K333" s="3" t="s">
        <v>1556</v>
      </c>
      <c r="N333" s="2"/>
    </row>
    <row r="334" spans="1:14" s="4" customFormat="1" ht="15" customHeight="1">
      <c r="B334" s="693">
        <v>5</v>
      </c>
      <c r="C334" s="694" t="s">
        <v>498</v>
      </c>
      <c r="D334" s="695" t="s">
        <v>1541</v>
      </c>
      <c r="E334" s="648" t="s">
        <v>146</v>
      </c>
      <c r="F334" s="696"/>
      <c r="G334" s="649" t="s">
        <v>1535</v>
      </c>
      <c r="H334" s="714">
        <v>0.30099999999999999</v>
      </c>
      <c r="I334" s="649" t="s">
        <v>1537</v>
      </c>
      <c r="J334" s="698">
        <f t="shared" si="12"/>
        <v>0</v>
      </c>
      <c r="K334" s="3" t="s">
        <v>1557</v>
      </c>
      <c r="N334" s="2"/>
    </row>
    <row r="335" spans="1:14" s="4" customFormat="1" ht="15" customHeight="1">
      <c r="B335" s="131"/>
      <c r="C335" s="673"/>
      <c r="D335" s="695" t="s">
        <v>1546</v>
      </c>
      <c r="E335" s="648" t="s">
        <v>145</v>
      </c>
      <c r="F335" s="696"/>
      <c r="G335" s="649" t="s">
        <v>1535</v>
      </c>
      <c r="H335" s="714">
        <v>0.26700000000000002</v>
      </c>
      <c r="I335" s="649" t="s">
        <v>1537</v>
      </c>
      <c r="J335" s="698">
        <f t="shared" si="12"/>
        <v>0</v>
      </c>
      <c r="K335" s="3" t="s">
        <v>1558</v>
      </c>
      <c r="N335" s="2"/>
    </row>
    <row r="336" spans="1:14" s="4" customFormat="1" ht="15" customHeight="1">
      <c r="B336" s="693">
        <v>6</v>
      </c>
      <c r="C336" s="694" t="s">
        <v>535</v>
      </c>
      <c r="D336" s="695" t="s">
        <v>1541</v>
      </c>
      <c r="E336" s="648" t="s">
        <v>146</v>
      </c>
      <c r="F336" s="696"/>
      <c r="G336" s="649" t="s">
        <v>1535</v>
      </c>
      <c r="H336" s="714">
        <v>0.31900000000000001</v>
      </c>
      <c r="I336" s="649" t="s">
        <v>1537</v>
      </c>
      <c r="J336" s="698">
        <f t="shared" si="12"/>
        <v>0</v>
      </c>
      <c r="K336" s="3" t="s">
        <v>1559</v>
      </c>
      <c r="N336" s="2"/>
    </row>
    <row r="337" spans="1:14" s="4" customFormat="1" ht="15" customHeight="1" thickBot="1">
      <c r="B337" s="131"/>
      <c r="C337" s="673"/>
      <c r="D337" s="695" t="s">
        <v>1546</v>
      </c>
      <c r="E337" s="648" t="s">
        <v>145</v>
      </c>
      <c r="F337" s="696"/>
      <c r="G337" s="649" t="s">
        <v>1535</v>
      </c>
      <c r="H337" s="714">
        <v>0.29099999999999998</v>
      </c>
      <c r="I337" s="645" t="s">
        <v>1537</v>
      </c>
      <c r="J337" s="699">
        <f t="shared" si="12"/>
        <v>0</v>
      </c>
      <c r="K337" s="3" t="s">
        <v>1560</v>
      </c>
      <c r="N337" s="2"/>
    </row>
    <row r="338" spans="1:14" s="4" customFormat="1" ht="15" customHeight="1">
      <c r="B338" s="106"/>
      <c r="C338" s="107"/>
      <c r="D338" s="106"/>
      <c r="E338" s="106"/>
      <c r="F338" s="93"/>
      <c r="G338" s="681"/>
      <c r="H338" s="1332" t="s">
        <v>1674</v>
      </c>
      <c r="I338" s="1333"/>
      <c r="J338" s="90"/>
      <c r="K338" s="3"/>
      <c r="N338" s="9"/>
    </row>
    <row r="339" spans="1:14" s="4" customFormat="1" ht="15" customHeight="1" thickBot="1">
      <c r="B339" s="3"/>
      <c r="C339" s="3"/>
      <c r="D339" s="3"/>
      <c r="E339" s="3"/>
      <c r="F339" s="92"/>
      <c r="G339" s="3"/>
      <c r="H339" s="1361" t="s">
        <v>121</v>
      </c>
      <c r="I339" s="1362"/>
      <c r="J339" s="89">
        <f>SUM(J326:J337)</f>
        <v>0</v>
      </c>
      <c r="K339" s="3" t="s">
        <v>1675</v>
      </c>
      <c r="M339" s="4" t="s">
        <v>1535</v>
      </c>
      <c r="N339" s="9"/>
    </row>
    <row r="340" spans="1:14" s="4" customFormat="1" ht="18.75" customHeight="1">
      <c r="F340" s="105"/>
      <c r="J340" s="105"/>
      <c r="N340" s="9"/>
    </row>
    <row r="341" spans="1:14" ht="18.75" customHeight="1">
      <c r="A341" s="99">
        <v>19</v>
      </c>
      <c r="B341" s="4" t="s">
        <v>394</v>
      </c>
    </row>
    <row r="342" spans="1:14" ht="11.25" customHeight="1">
      <c r="A342" s="104"/>
    </row>
    <row r="343" spans="1:14" ht="18.75" customHeight="1">
      <c r="A343" s="104"/>
      <c r="B343" s="1589" t="s">
        <v>170</v>
      </c>
      <c r="C343" s="1590"/>
      <c r="D343" s="1589" t="s">
        <v>142</v>
      </c>
      <c r="E343" s="1590"/>
      <c r="F343" s="692" t="s">
        <v>187</v>
      </c>
      <c r="G343" s="645"/>
      <c r="H343" s="645" t="s">
        <v>140</v>
      </c>
      <c r="I343" s="645"/>
      <c r="J343" s="692" t="s">
        <v>91</v>
      </c>
      <c r="K343" s="3"/>
    </row>
    <row r="344" spans="1:14" ht="15" customHeight="1">
      <c r="A344" s="104"/>
      <c r="B344" s="686"/>
      <c r="C344" s="682"/>
      <c r="D344" s="672"/>
      <c r="E344" s="673"/>
      <c r="F344" s="688"/>
      <c r="G344" s="676"/>
      <c r="H344" s="676"/>
      <c r="I344" s="676"/>
      <c r="J344" s="120" t="s">
        <v>1540</v>
      </c>
      <c r="K344" s="3"/>
    </row>
    <row r="345" spans="1:14" s="4" customFormat="1" ht="15" customHeight="1">
      <c r="B345" s="693">
        <v>1</v>
      </c>
      <c r="C345" s="694" t="s">
        <v>124</v>
      </c>
      <c r="D345" s="695" t="s">
        <v>1541</v>
      </c>
      <c r="E345" s="648" t="s">
        <v>146</v>
      </c>
      <c r="F345" s="696"/>
      <c r="G345" s="649" t="s">
        <v>1535</v>
      </c>
      <c r="H345" s="714">
        <v>0.21099999999999999</v>
      </c>
      <c r="I345" s="649" t="s">
        <v>1537</v>
      </c>
      <c r="J345" s="698">
        <f t="shared" ref="J345:J356" si="13">ROUND(F345*H345,0)</f>
        <v>0</v>
      </c>
      <c r="K345" s="3" t="s">
        <v>1544</v>
      </c>
      <c r="N345" s="142"/>
    </row>
    <row r="346" spans="1:14" s="4" customFormat="1" ht="15" customHeight="1">
      <c r="B346" s="131"/>
      <c r="C346" s="673"/>
      <c r="D346" s="695" t="s">
        <v>1546</v>
      </c>
      <c r="E346" s="648" t="s">
        <v>145</v>
      </c>
      <c r="F346" s="696"/>
      <c r="G346" s="649" t="s">
        <v>1535</v>
      </c>
      <c r="H346" s="714">
        <v>0.1</v>
      </c>
      <c r="I346" s="645" t="s">
        <v>1537</v>
      </c>
      <c r="J346" s="699">
        <f t="shared" si="13"/>
        <v>0</v>
      </c>
      <c r="K346" s="3" t="s">
        <v>1545</v>
      </c>
      <c r="N346" s="2"/>
    </row>
    <row r="347" spans="1:14" s="4" customFormat="1" ht="15" customHeight="1">
      <c r="B347" s="693">
        <v>2</v>
      </c>
      <c r="C347" s="694" t="s">
        <v>123</v>
      </c>
      <c r="D347" s="695" t="s">
        <v>1541</v>
      </c>
      <c r="E347" s="648" t="s">
        <v>146</v>
      </c>
      <c r="F347" s="696"/>
      <c r="G347" s="649" t="s">
        <v>1535</v>
      </c>
      <c r="H347" s="714">
        <v>0.21299999999999999</v>
      </c>
      <c r="I347" s="649" t="s">
        <v>1537</v>
      </c>
      <c r="J347" s="698">
        <f t="shared" si="13"/>
        <v>0</v>
      </c>
      <c r="K347" s="3" t="s">
        <v>1547</v>
      </c>
      <c r="N347" s="2"/>
    </row>
    <row r="348" spans="1:14" s="4" customFormat="1" ht="15" customHeight="1">
      <c r="B348" s="131"/>
      <c r="C348" s="673"/>
      <c r="D348" s="695" t="s">
        <v>1546</v>
      </c>
      <c r="E348" s="648" t="s">
        <v>145</v>
      </c>
      <c r="F348" s="696"/>
      <c r="G348" s="649" t="s">
        <v>1535</v>
      </c>
      <c r="H348" s="714">
        <v>0.17699999999999999</v>
      </c>
      <c r="I348" s="645" t="s">
        <v>1537</v>
      </c>
      <c r="J348" s="699">
        <f t="shared" si="13"/>
        <v>0</v>
      </c>
      <c r="K348" s="3" t="s">
        <v>1548</v>
      </c>
      <c r="N348" s="2"/>
    </row>
    <row r="349" spans="1:14" s="4" customFormat="1" ht="15" customHeight="1">
      <c r="B349" s="693">
        <v>3</v>
      </c>
      <c r="C349" s="694" t="s">
        <v>498</v>
      </c>
      <c r="D349" s="695" t="s">
        <v>1541</v>
      </c>
      <c r="E349" s="648" t="s">
        <v>146</v>
      </c>
      <c r="F349" s="696"/>
      <c r="G349" s="649" t="s">
        <v>1535</v>
      </c>
      <c r="H349" s="714">
        <v>0.22600000000000001</v>
      </c>
      <c r="I349" s="649" t="s">
        <v>1537</v>
      </c>
      <c r="J349" s="698">
        <f t="shared" si="13"/>
        <v>0</v>
      </c>
      <c r="K349" s="3" t="s">
        <v>1549</v>
      </c>
      <c r="N349" s="2"/>
    </row>
    <row r="350" spans="1:14" s="4" customFormat="1" ht="15" customHeight="1">
      <c r="B350" s="131"/>
      <c r="C350" s="673"/>
      <c r="D350" s="695" t="s">
        <v>1546</v>
      </c>
      <c r="E350" s="648" t="s">
        <v>145</v>
      </c>
      <c r="F350" s="696"/>
      <c r="G350" s="649" t="s">
        <v>1535</v>
      </c>
      <c r="H350" s="714">
        <v>0.2</v>
      </c>
      <c r="I350" s="645" t="s">
        <v>1537</v>
      </c>
      <c r="J350" s="699">
        <f t="shared" si="13"/>
        <v>0</v>
      </c>
      <c r="K350" s="3" t="s">
        <v>1555</v>
      </c>
      <c r="N350" s="2"/>
    </row>
    <row r="351" spans="1:14" s="4" customFormat="1" ht="15" customHeight="1">
      <c r="B351" s="693">
        <v>4</v>
      </c>
      <c r="C351" s="694" t="s">
        <v>535</v>
      </c>
      <c r="D351" s="695" t="s">
        <v>1541</v>
      </c>
      <c r="E351" s="648" t="s">
        <v>146</v>
      </c>
      <c r="F351" s="696"/>
      <c r="G351" s="649" t="s">
        <v>1535</v>
      </c>
      <c r="H351" s="714">
        <v>0.23899999999999999</v>
      </c>
      <c r="I351" s="649" t="s">
        <v>1537</v>
      </c>
      <c r="J351" s="698">
        <f t="shared" si="13"/>
        <v>0</v>
      </c>
      <c r="K351" s="3" t="s">
        <v>1552</v>
      </c>
      <c r="N351" s="2"/>
    </row>
    <row r="352" spans="1:14" s="4" customFormat="1" ht="15" customHeight="1">
      <c r="B352" s="131"/>
      <c r="C352" s="673"/>
      <c r="D352" s="695" t="s">
        <v>1546</v>
      </c>
      <c r="E352" s="648" t="s">
        <v>145</v>
      </c>
      <c r="F352" s="696"/>
      <c r="G352" s="649" t="s">
        <v>1535</v>
      </c>
      <c r="H352" s="714">
        <v>0.218</v>
      </c>
      <c r="I352" s="645" t="s">
        <v>1537</v>
      </c>
      <c r="J352" s="699">
        <f t="shared" si="13"/>
        <v>0</v>
      </c>
      <c r="K352" s="3" t="s">
        <v>1556</v>
      </c>
      <c r="N352" s="2"/>
    </row>
    <row r="353" spans="1:14" s="4" customFormat="1" ht="15" customHeight="1">
      <c r="B353" s="693">
        <v>5</v>
      </c>
      <c r="C353" s="694" t="s">
        <v>653</v>
      </c>
      <c r="D353" s="695" t="s">
        <v>1541</v>
      </c>
      <c r="E353" s="648" t="s">
        <v>146</v>
      </c>
      <c r="F353" s="696"/>
      <c r="G353" s="649" t="s">
        <v>1535</v>
      </c>
      <c r="H353" s="714">
        <v>0.253</v>
      </c>
      <c r="I353" s="649" t="s">
        <v>1537</v>
      </c>
      <c r="J353" s="698">
        <f t="shared" si="13"/>
        <v>0</v>
      </c>
      <c r="K353" s="3" t="s">
        <v>1557</v>
      </c>
      <c r="N353" s="2"/>
    </row>
    <row r="354" spans="1:14" s="4" customFormat="1" ht="15" customHeight="1">
      <c r="B354" s="131"/>
      <c r="C354" s="673"/>
      <c r="D354" s="695" t="s">
        <v>1546</v>
      </c>
      <c r="E354" s="648" t="s">
        <v>145</v>
      </c>
      <c r="F354" s="696"/>
      <c r="G354" s="649" t="s">
        <v>1535</v>
      </c>
      <c r="H354" s="714">
        <v>0.23599999999999999</v>
      </c>
      <c r="I354" s="645" t="s">
        <v>1537</v>
      </c>
      <c r="J354" s="699">
        <f t="shared" si="13"/>
        <v>0</v>
      </c>
      <c r="K354" s="3" t="s">
        <v>1558</v>
      </c>
      <c r="N354" s="2"/>
    </row>
    <row r="355" spans="1:14" s="4" customFormat="1" ht="15" customHeight="1">
      <c r="B355" s="693">
        <v>6</v>
      </c>
      <c r="C355" s="694" t="s">
        <v>784</v>
      </c>
      <c r="D355" s="695" t="s">
        <v>1541</v>
      </c>
      <c r="E355" s="648" t="s">
        <v>146</v>
      </c>
      <c r="F355" s="696"/>
      <c r="G355" s="649" t="s">
        <v>1535</v>
      </c>
      <c r="H355" s="714">
        <v>0.26600000000000001</v>
      </c>
      <c r="I355" s="649" t="s">
        <v>1537</v>
      </c>
      <c r="J355" s="698">
        <f t="shared" si="13"/>
        <v>0</v>
      </c>
      <c r="K355" s="3" t="s">
        <v>1559</v>
      </c>
      <c r="N355" s="2"/>
    </row>
    <row r="356" spans="1:14" s="4" customFormat="1" ht="15" customHeight="1" thickBot="1">
      <c r="B356" s="131"/>
      <c r="C356" s="673"/>
      <c r="D356" s="695" t="s">
        <v>1546</v>
      </c>
      <c r="E356" s="648" t="s">
        <v>145</v>
      </c>
      <c r="F356" s="696"/>
      <c r="G356" s="649" t="s">
        <v>1535</v>
      </c>
      <c r="H356" s="714">
        <v>0.253</v>
      </c>
      <c r="I356" s="645" t="s">
        <v>1537</v>
      </c>
      <c r="J356" s="699">
        <f t="shared" si="13"/>
        <v>0</v>
      </c>
      <c r="K356" s="3" t="s">
        <v>1560</v>
      </c>
      <c r="N356" s="2"/>
    </row>
    <row r="357" spans="1:14" s="4" customFormat="1" ht="15" customHeight="1">
      <c r="B357" s="106"/>
      <c r="C357" s="107"/>
      <c r="D357" s="106"/>
      <c r="E357" s="106"/>
      <c r="F357" s="93"/>
      <c r="G357" s="681"/>
      <c r="H357" s="1332" t="s">
        <v>1674</v>
      </c>
      <c r="I357" s="1333"/>
      <c r="J357" s="90"/>
      <c r="K357" s="3"/>
      <c r="N357" s="9"/>
    </row>
    <row r="358" spans="1:14" s="4" customFormat="1" ht="15" customHeight="1" thickBot="1">
      <c r="B358" s="3"/>
      <c r="C358" s="3"/>
      <c r="D358" s="3"/>
      <c r="E358" s="3"/>
      <c r="F358" s="92"/>
      <c r="G358" s="3"/>
      <c r="H358" s="1361" t="s">
        <v>121</v>
      </c>
      <c r="I358" s="1362"/>
      <c r="J358" s="89">
        <f>SUM(J345:J356)</f>
        <v>0</v>
      </c>
      <c r="K358" s="3" t="s">
        <v>1596</v>
      </c>
      <c r="M358" s="4" t="s">
        <v>1535</v>
      </c>
      <c r="N358" s="9"/>
    </row>
    <row r="359" spans="1:14" ht="18.75" customHeight="1">
      <c r="A359" s="4"/>
      <c r="B359" s="4"/>
      <c r="C359" s="4"/>
      <c r="D359" s="4"/>
      <c r="E359" s="4"/>
      <c r="F359" s="105"/>
      <c r="G359" s="4"/>
      <c r="H359" s="4"/>
      <c r="I359" s="4"/>
      <c r="J359" s="105"/>
      <c r="K359" s="4"/>
      <c r="L359" s="4"/>
    </row>
    <row r="360" spans="1:14" ht="18.75" customHeight="1">
      <c r="A360" s="99">
        <v>20</v>
      </c>
      <c r="B360" s="4" t="s">
        <v>541</v>
      </c>
    </row>
    <row r="361" spans="1:14" ht="11.25" customHeight="1">
      <c r="A361" s="104"/>
    </row>
    <row r="362" spans="1:14" ht="18.75" customHeight="1">
      <c r="A362" s="104"/>
      <c r="B362" s="1589" t="s">
        <v>170</v>
      </c>
      <c r="C362" s="1590"/>
      <c r="D362" s="1589" t="s">
        <v>142</v>
      </c>
      <c r="E362" s="1590"/>
      <c r="F362" s="692" t="s">
        <v>187</v>
      </c>
      <c r="G362" s="645"/>
      <c r="H362" s="645" t="s">
        <v>140</v>
      </c>
      <c r="I362" s="645"/>
      <c r="J362" s="692" t="s">
        <v>91</v>
      </c>
      <c r="K362" s="3"/>
    </row>
    <row r="363" spans="1:14" ht="15" customHeight="1">
      <c r="A363" s="104"/>
      <c r="B363" s="686"/>
      <c r="C363" s="682"/>
      <c r="D363" s="672"/>
      <c r="E363" s="673"/>
      <c r="F363" s="688"/>
      <c r="G363" s="676"/>
      <c r="H363" s="676"/>
      <c r="I363" s="676"/>
      <c r="J363" s="120" t="s">
        <v>1540</v>
      </c>
      <c r="K363" s="3"/>
    </row>
    <row r="364" spans="1:14" s="4" customFormat="1" ht="15" customHeight="1">
      <c r="B364" s="693">
        <v>1</v>
      </c>
      <c r="C364" s="694" t="s">
        <v>498</v>
      </c>
      <c r="D364" s="695" t="s">
        <v>1541</v>
      </c>
      <c r="E364" s="648" t="s">
        <v>146</v>
      </c>
      <c r="F364" s="696"/>
      <c r="G364" s="649" t="s">
        <v>1535</v>
      </c>
      <c r="H364" s="714">
        <v>0.22600000000000001</v>
      </c>
      <c r="I364" s="649" t="s">
        <v>1537</v>
      </c>
      <c r="J364" s="698">
        <f t="shared" ref="J364:J369" si="14">ROUND(F364*H364,0)</f>
        <v>0</v>
      </c>
      <c r="K364" s="3" t="s">
        <v>1544</v>
      </c>
      <c r="N364" s="9"/>
    </row>
    <row r="365" spans="1:14" s="4" customFormat="1" ht="15" customHeight="1">
      <c r="B365" s="131"/>
      <c r="C365" s="673"/>
      <c r="D365" s="695" t="s">
        <v>1546</v>
      </c>
      <c r="E365" s="648" t="s">
        <v>145</v>
      </c>
      <c r="F365" s="696"/>
      <c r="G365" s="649" t="s">
        <v>1535</v>
      </c>
      <c r="H365" s="714">
        <v>0.2</v>
      </c>
      <c r="I365" s="645" t="s">
        <v>1537</v>
      </c>
      <c r="J365" s="699">
        <f t="shared" si="14"/>
        <v>0</v>
      </c>
      <c r="K365" s="3" t="s">
        <v>1545</v>
      </c>
      <c r="N365" s="9"/>
    </row>
    <row r="366" spans="1:14" s="4" customFormat="1" ht="15" customHeight="1">
      <c r="B366" s="693">
        <v>2</v>
      </c>
      <c r="C366" s="694" t="s">
        <v>535</v>
      </c>
      <c r="D366" s="695" t="s">
        <v>1541</v>
      </c>
      <c r="E366" s="648" t="s">
        <v>146</v>
      </c>
      <c r="F366" s="696"/>
      <c r="G366" s="649" t="s">
        <v>1535</v>
      </c>
      <c r="H366" s="714">
        <v>0.23899999999999999</v>
      </c>
      <c r="I366" s="649" t="s">
        <v>1537</v>
      </c>
      <c r="J366" s="698">
        <f t="shared" si="14"/>
        <v>0</v>
      </c>
      <c r="K366" s="3" t="s">
        <v>1547</v>
      </c>
      <c r="N366" s="9"/>
    </row>
    <row r="367" spans="1:14" s="4" customFormat="1" ht="15" customHeight="1">
      <c r="B367" s="131"/>
      <c r="C367" s="673"/>
      <c r="D367" s="695" t="s">
        <v>1546</v>
      </c>
      <c r="E367" s="648" t="s">
        <v>145</v>
      </c>
      <c r="F367" s="696"/>
      <c r="G367" s="649" t="s">
        <v>1535</v>
      </c>
      <c r="H367" s="714">
        <v>0.218</v>
      </c>
      <c r="I367" s="645" t="s">
        <v>1537</v>
      </c>
      <c r="J367" s="699">
        <f t="shared" si="14"/>
        <v>0</v>
      </c>
      <c r="K367" s="3" t="s">
        <v>1548</v>
      </c>
      <c r="N367" s="9"/>
    </row>
    <row r="368" spans="1:14" s="4" customFormat="1" ht="15" customHeight="1">
      <c r="B368" s="693">
        <v>3</v>
      </c>
      <c r="C368" s="694" t="s">
        <v>653</v>
      </c>
      <c r="D368" s="695" t="s">
        <v>1541</v>
      </c>
      <c r="E368" s="648" t="s">
        <v>146</v>
      </c>
      <c r="F368" s="696"/>
      <c r="G368" s="649" t="s">
        <v>1535</v>
      </c>
      <c r="H368" s="714">
        <v>0.253</v>
      </c>
      <c r="I368" s="649" t="s">
        <v>1537</v>
      </c>
      <c r="J368" s="698">
        <f t="shared" si="14"/>
        <v>0</v>
      </c>
      <c r="K368" s="3" t="s">
        <v>1549</v>
      </c>
      <c r="N368" s="9"/>
    </row>
    <row r="369" spans="1:14" s="4" customFormat="1" ht="15" customHeight="1" thickBot="1">
      <c r="B369" s="131"/>
      <c r="C369" s="673"/>
      <c r="D369" s="695" t="s">
        <v>1546</v>
      </c>
      <c r="E369" s="648" t="s">
        <v>145</v>
      </c>
      <c r="F369" s="696"/>
      <c r="G369" s="649" t="s">
        <v>1535</v>
      </c>
      <c r="H369" s="714">
        <v>0.23599999999999999</v>
      </c>
      <c r="I369" s="645" t="s">
        <v>1537</v>
      </c>
      <c r="J369" s="699">
        <f t="shared" si="14"/>
        <v>0</v>
      </c>
      <c r="K369" s="3" t="s">
        <v>1555</v>
      </c>
      <c r="N369" s="9"/>
    </row>
    <row r="370" spans="1:14" s="4" customFormat="1" ht="15" customHeight="1">
      <c r="B370" s="106"/>
      <c r="C370" s="107"/>
      <c r="D370" s="106"/>
      <c r="E370" s="106"/>
      <c r="F370" s="93"/>
      <c r="G370" s="681"/>
      <c r="H370" s="1332" t="s">
        <v>1583</v>
      </c>
      <c r="I370" s="1333"/>
      <c r="J370" s="90"/>
      <c r="K370" s="3"/>
      <c r="N370" s="9"/>
    </row>
    <row r="371" spans="1:14" s="4" customFormat="1" ht="15" customHeight="1" thickBot="1">
      <c r="B371" s="3"/>
      <c r="C371" s="3"/>
      <c r="D371" s="3"/>
      <c r="E371" s="3"/>
      <c r="F371" s="92"/>
      <c r="G371" s="3"/>
      <c r="H371" s="1361" t="s">
        <v>121</v>
      </c>
      <c r="I371" s="1362"/>
      <c r="J371" s="89">
        <f>SUM(J364:J369)</f>
        <v>0</v>
      </c>
      <c r="K371" s="3" t="s">
        <v>1597</v>
      </c>
      <c r="M371" s="4" t="s">
        <v>1535</v>
      </c>
      <c r="N371" s="9"/>
    </row>
    <row r="372" spans="1:14" ht="18.75" customHeight="1">
      <c r="A372" s="4"/>
      <c r="B372" s="4"/>
      <c r="C372" s="4"/>
      <c r="D372" s="4"/>
      <c r="E372" s="4"/>
      <c r="F372" s="105"/>
      <c r="G372" s="4"/>
      <c r="H372" s="4"/>
      <c r="I372" s="4"/>
      <c r="J372" s="105"/>
      <c r="K372" s="4"/>
      <c r="L372" s="4"/>
    </row>
    <row r="373" spans="1:14" ht="18.75" customHeight="1">
      <c r="A373" s="99">
        <v>21</v>
      </c>
      <c r="B373" s="4" t="s">
        <v>837</v>
      </c>
    </row>
    <row r="374" spans="1:14" ht="11.25" customHeight="1">
      <c r="A374" s="104"/>
    </row>
    <row r="375" spans="1:14" ht="18.75" customHeight="1">
      <c r="A375" s="104"/>
      <c r="B375" s="1589" t="s">
        <v>170</v>
      </c>
      <c r="C375" s="1590"/>
      <c r="D375" s="1589" t="s">
        <v>142</v>
      </c>
      <c r="E375" s="1590"/>
      <c r="F375" s="692" t="s">
        <v>187</v>
      </c>
      <c r="G375" s="645"/>
      <c r="H375" s="645" t="s">
        <v>140</v>
      </c>
      <c r="I375" s="645"/>
      <c r="J375" s="692" t="s">
        <v>91</v>
      </c>
      <c r="K375" s="3"/>
    </row>
    <row r="376" spans="1:14" ht="15" customHeight="1">
      <c r="A376" s="104"/>
      <c r="B376" s="686"/>
      <c r="C376" s="682"/>
      <c r="D376" s="672"/>
      <c r="E376" s="673"/>
      <c r="F376" s="688"/>
      <c r="G376" s="676"/>
      <c r="H376" s="676"/>
      <c r="I376" s="676"/>
      <c r="J376" s="120" t="s">
        <v>1540</v>
      </c>
      <c r="K376" s="3"/>
    </row>
    <row r="377" spans="1:14" s="4" customFormat="1" ht="15" customHeight="1">
      <c r="B377" s="647">
        <v>1</v>
      </c>
      <c r="C377" s="648" t="s">
        <v>784</v>
      </c>
      <c r="D377" s="1338"/>
      <c r="E377" s="1339"/>
      <c r="F377" s="696"/>
      <c r="G377" s="649" t="s">
        <v>1535</v>
      </c>
      <c r="H377" s="749">
        <v>0.42199999999999999</v>
      </c>
      <c r="I377" s="645" t="s">
        <v>1537</v>
      </c>
      <c r="J377" s="699">
        <f t="shared" ref="J377:J382" si="15">ROUND(F377*H377,0)</f>
        <v>0</v>
      </c>
      <c r="K377" s="3" t="s">
        <v>1544</v>
      </c>
      <c r="N377" s="9"/>
    </row>
    <row r="378" spans="1:14" s="4" customFormat="1" ht="15" customHeight="1">
      <c r="B378" s="647">
        <v>2</v>
      </c>
      <c r="C378" s="648" t="s">
        <v>833</v>
      </c>
      <c r="D378" s="1338"/>
      <c r="E378" s="1339"/>
      <c r="F378" s="696"/>
      <c r="G378" s="649" t="s">
        <v>1535</v>
      </c>
      <c r="H378" s="749">
        <v>0.45200000000000001</v>
      </c>
      <c r="I378" s="645" t="s">
        <v>1537</v>
      </c>
      <c r="J378" s="699">
        <f t="shared" si="15"/>
        <v>0</v>
      </c>
      <c r="K378" s="3" t="s">
        <v>1545</v>
      </c>
      <c r="N378" s="9"/>
    </row>
    <row r="379" spans="1:14" s="4" customFormat="1" ht="15" customHeight="1">
      <c r="B379" s="647">
        <v>3</v>
      </c>
      <c r="C379" s="648" t="s">
        <v>961</v>
      </c>
      <c r="D379" s="1338"/>
      <c r="E379" s="1339"/>
      <c r="F379" s="696"/>
      <c r="G379" s="649" t="s">
        <v>1535</v>
      </c>
      <c r="H379" s="749">
        <v>0.47599999999999998</v>
      </c>
      <c r="I379" s="645" t="s">
        <v>1537</v>
      </c>
      <c r="J379" s="699">
        <f t="shared" si="15"/>
        <v>0</v>
      </c>
      <c r="K379" s="3" t="s">
        <v>1547</v>
      </c>
      <c r="N379" s="9"/>
    </row>
    <row r="380" spans="1:14" s="4" customFormat="1" ht="15" customHeight="1">
      <c r="B380" s="647">
        <v>4</v>
      </c>
      <c r="C380" s="648" t="s">
        <v>1051</v>
      </c>
      <c r="D380" s="1338"/>
      <c r="E380" s="1339"/>
      <c r="F380" s="696"/>
      <c r="G380" s="649" t="s">
        <v>1535</v>
      </c>
      <c r="H380" s="749">
        <v>0.5</v>
      </c>
      <c r="I380" s="645" t="s">
        <v>1537</v>
      </c>
      <c r="J380" s="699">
        <f t="shared" si="15"/>
        <v>0</v>
      </c>
      <c r="K380" s="3" t="s">
        <v>1548</v>
      </c>
      <c r="N380" s="9"/>
    </row>
    <row r="381" spans="1:14" s="4" customFormat="1" ht="15" customHeight="1">
      <c r="B381" s="647">
        <v>5</v>
      </c>
      <c r="C381" s="648" t="s">
        <v>1100</v>
      </c>
      <c r="D381" s="1338"/>
      <c r="E381" s="1339"/>
      <c r="F381" s="696"/>
      <c r="G381" s="649" t="s">
        <v>1535</v>
      </c>
      <c r="H381" s="749">
        <v>0.5</v>
      </c>
      <c r="I381" s="645" t="s">
        <v>1537</v>
      </c>
      <c r="J381" s="699">
        <f t="shared" si="15"/>
        <v>0</v>
      </c>
      <c r="K381" s="3" t="s">
        <v>1549</v>
      </c>
      <c r="N381" s="9"/>
    </row>
    <row r="382" spans="1:14" s="4" customFormat="1" ht="15" customHeight="1">
      <c r="B382" s="764">
        <f>B381+1</f>
        <v>6</v>
      </c>
      <c r="C382" s="704" t="s">
        <v>1330</v>
      </c>
      <c r="D382" s="1607"/>
      <c r="E382" s="1608"/>
      <c r="F382" s="705"/>
      <c r="G382" s="706" t="s">
        <v>1535</v>
      </c>
      <c r="H382" s="749">
        <v>0.5</v>
      </c>
      <c r="I382" s="710" t="s">
        <v>1537</v>
      </c>
      <c r="J382" s="711">
        <f t="shared" si="15"/>
        <v>0</v>
      </c>
      <c r="K382" s="257" t="s">
        <v>1555</v>
      </c>
      <c r="N382" s="9"/>
    </row>
    <row r="383" spans="1:14" s="4" customFormat="1" ht="15" customHeight="1" thickBot="1">
      <c r="B383" s="764">
        <f>B382+1</f>
        <v>7</v>
      </c>
      <c r="C383" s="704" t="s">
        <v>1672</v>
      </c>
      <c r="D383" s="1607"/>
      <c r="E383" s="1608"/>
      <c r="F383" s="705"/>
      <c r="G383" s="706" t="s">
        <v>120</v>
      </c>
      <c r="H383" s="749">
        <v>0.5</v>
      </c>
      <c r="I383" s="710" t="s">
        <v>122</v>
      </c>
      <c r="J383" s="711">
        <f t="shared" ref="J383" si="16">ROUND(F383*H383,0)</f>
        <v>0</v>
      </c>
      <c r="K383" s="257" t="s">
        <v>558</v>
      </c>
      <c r="N383" s="9"/>
    </row>
    <row r="384" spans="1:14" s="4" customFormat="1" ht="15" customHeight="1">
      <c r="B384" s="106"/>
      <c r="C384" s="107"/>
      <c r="D384" s="106"/>
      <c r="E384" s="106"/>
      <c r="F384" s="93"/>
      <c r="G384" s="681"/>
      <c r="H384" s="1332" t="s">
        <v>2525</v>
      </c>
      <c r="I384" s="1333"/>
      <c r="J384" s="90"/>
      <c r="K384" s="3"/>
      <c r="N384" s="9"/>
    </row>
    <row r="385" spans="1:14" s="4" customFormat="1" ht="15" customHeight="1" thickBot="1">
      <c r="B385" s="3"/>
      <c r="C385" s="3"/>
      <c r="D385" s="3"/>
      <c r="E385" s="3"/>
      <c r="F385" s="92"/>
      <c r="G385" s="3"/>
      <c r="H385" s="1361" t="s">
        <v>121</v>
      </c>
      <c r="I385" s="1362"/>
      <c r="J385" s="89">
        <f>SUM(J377:J383)</f>
        <v>0</v>
      </c>
      <c r="K385" s="3" t="s">
        <v>1598</v>
      </c>
      <c r="M385" s="4" t="s">
        <v>1535</v>
      </c>
      <c r="N385" s="9"/>
    </row>
    <row r="386" spans="1:14" s="5" customFormat="1" ht="18.600000000000001" customHeight="1">
      <c r="B386" s="152"/>
      <c r="C386" s="152"/>
      <c r="D386" s="152"/>
      <c r="E386" s="152"/>
      <c r="F386" s="153"/>
      <c r="G386" s="152"/>
      <c r="H386" s="681"/>
      <c r="I386" s="681"/>
      <c r="J386" s="93"/>
      <c r="K386" s="152"/>
      <c r="N386" s="8"/>
    </row>
    <row r="387" spans="1:14" ht="18.75" customHeight="1">
      <c r="A387" s="99">
        <v>22</v>
      </c>
      <c r="B387" s="4" t="s">
        <v>938</v>
      </c>
    </row>
    <row r="388" spans="1:14" ht="11.25" customHeight="1">
      <c r="A388" s="104"/>
    </row>
    <row r="389" spans="1:14" ht="18.75" customHeight="1">
      <c r="A389" s="104"/>
      <c r="B389" s="1589" t="s">
        <v>170</v>
      </c>
      <c r="C389" s="1590"/>
      <c r="D389" s="1589" t="s">
        <v>142</v>
      </c>
      <c r="E389" s="1590"/>
      <c r="F389" s="692" t="s">
        <v>187</v>
      </c>
      <c r="G389" s="645"/>
      <c r="H389" s="645" t="s">
        <v>140</v>
      </c>
      <c r="I389" s="645"/>
      <c r="J389" s="692" t="s">
        <v>91</v>
      </c>
      <c r="K389" s="3"/>
    </row>
    <row r="390" spans="1:14" ht="15" customHeight="1">
      <c r="A390" s="104"/>
      <c r="B390" s="686"/>
      <c r="C390" s="682"/>
      <c r="D390" s="672"/>
      <c r="E390" s="673"/>
      <c r="F390" s="688"/>
      <c r="G390" s="676"/>
      <c r="H390" s="676"/>
      <c r="I390" s="676"/>
      <c r="J390" s="120" t="s">
        <v>1540</v>
      </c>
      <c r="K390" s="3"/>
    </row>
    <row r="391" spans="1:14" s="4" customFormat="1" ht="15" customHeight="1">
      <c r="B391" s="693">
        <v>1</v>
      </c>
      <c r="C391" s="694" t="s">
        <v>784</v>
      </c>
      <c r="D391" s="695" t="s">
        <v>1541</v>
      </c>
      <c r="E391" s="648" t="s">
        <v>146</v>
      </c>
      <c r="F391" s="696"/>
      <c r="G391" s="649" t="s">
        <v>1535</v>
      </c>
      <c r="H391" s="714">
        <v>0.621</v>
      </c>
      <c r="I391" s="649" t="s">
        <v>1537</v>
      </c>
      <c r="J391" s="698">
        <f t="shared" ref="J391:J402" si="17">ROUND(F391*H391,0)</f>
        <v>0</v>
      </c>
      <c r="K391" s="3" t="s">
        <v>1544</v>
      </c>
      <c r="N391" s="142"/>
    </row>
    <row r="392" spans="1:14" s="4" customFormat="1" ht="15" customHeight="1">
      <c r="B392" s="131"/>
      <c r="C392" s="673"/>
      <c r="D392" s="695" t="s">
        <v>1546</v>
      </c>
      <c r="E392" s="648" t="s">
        <v>145</v>
      </c>
      <c r="F392" s="696"/>
      <c r="G392" s="649" t="s">
        <v>1535</v>
      </c>
      <c r="H392" s="714">
        <v>0.59</v>
      </c>
      <c r="I392" s="645" t="s">
        <v>1537</v>
      </c>
      <c r="J392" s="699">
        <f t="shared" si="17"/>
        <v>0</v>
      </c>
      <c r="K392" s="3" t="s">
        <v>1545</v>
      </c>
      <c r="N392" s="2"/>
    </row>
    <row r="393" spans="1:14" s="4" customFormat="1" ht="15" customHeight="1">
      <c r="B393" s="693">
        <v>2</v>
      </c>
      <c r="C393" s="694" t="s">
        <v>833</v>
      </c>
      <c r="D393" s="695" t="s">
        <v>1541</v>
      </c>
      <c r="E393" s="648" t="s">
        <v>146</v>
      </c>
      <c r="F393" s="696"/>
      <c r="G393" s="649" t="s">
        <v>1535</v>
      </c>
      <c r="H393" s="714">
        <v>0.65300000000000002</v>
      </c>
      <c r="I393" s="649" t="s">
        <v>1537</v>
      </c>
      <c r="J393" s="698">
        <f t="shared" si="17"/>
        <v>0</v>
      </c>
      <c r="K393" s="3" t="s">
        <v>1547</v>
      </c>
      <c r="N393" s="2"/>
    </row>
    <row r="394" spans="1:14" s="4" customFormat="1" ht="15" customHeight="1">
      <c r="B394" s="131"/>
      <c r="C394" s="673"/>
      <c r="D394" s="695" t="s">
        <v>1546</v>
      </c>
      <c r="E394" s="648" t="s">
        <v>145</v>
      </c>
      <c r="F394" s="696"/>
      <c r="G394" s="649" t="s">
        <v>1535</v>
      </c>
      <c r="H394" s="714">
        <v>0.63300000000000001</v>
      </c>
      <c r="I394" s="645" t="s">
        <v>1537</v>
      </c>
      <c r="J394" s="699">
        <f t="shared" si="17"/>
        <v>0</v>
      </c>
      <c r="K394" s="3" t="s">
        <v>1548</v>
      </c>
      <c r="N394" s="2"/>
    </row>
    <row r="395" spans="1:14" s="4" customFormat="1" ht="15" customHeight="1">
      <c r="B395" s="693">
        <v>3</v>
      </c>
      <c r="C395" s="694" t="s">
        <v>1052</v>
      </c>
      <c r="D395" s="695" t="s">
        <v>1541</v>
      </c>
      <c r="E395" s="648" t="s">
        <v>146</v>
      </c>
      <c r="F395" s="696"/>
      <c r="G395" s="649" t="s">
        <v>1535</v>
      </c>
      <c r="H395" s="714">
        <v>0.67700000000000005</v>
      </c>
      <c r="I395" s="649" t="s">
        <v>1537</v>
      </c>
      <c r="J395" s="698">
        <f t="shared" si="17"/>
        <v>0</v>
      </c>
      <c r="K395" s="3" t="s">
        <v>1549</v>
      </c>
      <c r="N395" s="2"/>
    </row>
    <row r="396" spans="1:14" s="4" customFormat="1" ht="15" customHeight="1">
      <c r="B396" s="131"/>
      <c r="C396" s="673"/>
      <c r="D396" s="695" t="s">
        <v>1546</v>
      </c>
      <c r="E396" s="648" t="s">
        <v>145</v>
      </c>
      <c r="F396" s="696"/>
      <c r="G396" s="649" t="s">
        <v>1535</v>
      </c>
      <c r="H396" s="714">
        <v>0.66700000000000004</v>
      </c>
      <c r="I396" s="645" t="s">
        <v>1537</v>
      </c>
      <c r="J396" s="699">
        <f t="shared" si="17"/>
        <v>0</v>
      </c>
      <c r="K396" s="3" t="s">
        <v>1555</v>
      </c>
      <c r="N396" s="2"/>
    </row>
    <row r="397" spans="1:14" s="4" customFormat="1" ht="15" customHeight="1">
      <c r="B397" s="693">
        <v>4</v>
      </c>
      <c r="C397" s="694" t="s">
        <v>1101</v>
      </c>
      <c r="D397" s="695" t="s">
        <v>1541</v>
      </c>
      <c r="E397" s="648" t="s">
        <v>146</v>
      </c>
      <c r="F397" s="696"/>
      <c r="G397" s="649" t="s">
        <v>1535</v>
      </c>
      <c r="H397" s="714">
        <v>0.7</v>
      </c>
      <c r="I397" s="649" t="s">
        <v>1537</v>
      </c>
      <c r="J397" s="698">
        <f t="shared" si="17"/>
        <v>0</v>
      </c>
      <c r="K397" s="3" t="s">
        <v>1552</v>
      </c>
      <c r="N397" s="2"/>
    </row>
    <row r="398" spans="1:14" s="4" customFormat="1" ht="15" customHeight="1">
      <c r="B398" s="131"/>
      <c r="C398" s="673"/>
      <c r="D398" s="695" t="s">
        <v>1546</v>
      </c>
      <c r="E398" s="648" t="s">
        <v>145</v>
      </c>
      <c r="F398" s="696"/>
      <c r="G398" s="649" t="s">
        <v>1535</v>
      </c>
      <c r="H398" s="714">
        <v>0.7</v>
      </c>
      <c r="I398" s="645" t="s">
        <v>1537</v>
      </c>
      <c r="J398" s="699">
        <f t="shared" si="17"/>
        <v>0</v>
      </c>
      <c r="K398" s="3" t="s">
        <v>1556</v>
      </c>
      <c r="N398" s="2"/>
    </row>
    <row r="399" spans="1:14" s="4" customFormat="1" ht="15" customHeight="1">
      <c r="B399" s="693">
        <v>5</v>
      </c>
      <c r="C399" s="694" t="s">
        <v>1331</v>
      </c>
      <c r="D399" s="695" t="s">
        <v>1541</v>
      </c>
      <c r="E399" s="648" t="s">
        <v>146</v>
      </c>
      <c r="F399" s="696"/>
      <c r="G399" s="649" t="s">
        <v>1535</v>
      </c>
      <c r="H399" s="714">
        <v>0.7</v>
      </c>
      <c r="I399" s="649" t="s">
        <v>1537</v>
      </c>
      <c r="J399" s="698">
        <f t="shared" si="17"/>
        <v>0</v>
      </c>
      <c r="K399" s="3" t="s">
        <v>1557</v>
      </c>
      <c r="N399" s="2"/>
    </row>
    <row r="400" spans="1:14" s="4" customFormat="1" ht="15" customHeight="1">
      <c r="B400" s="131"/>
      <c r="C400" s="673"/>
      <c r="D400" s="695" t="s">
        <v>1546</v>
      </c>
      <c r="E400" s="648" t="s">
        <v>145</v>
      </c>
      <c r="F400" s="696"/>
      <c r="G400" s="649" t="s">
        <v>1535</v>
      </c>
      <c r="H400" s="714">
        <v>0.7</v>
      </c>
      <c r="I400" s="645" t="s">
        <v>1537</v>
      </c>
      <c r="J400" s="699">
        <f t="shared" si="17"/>
        <v>0</v>
      </c>
      <c r="K400" s="3" t="s">
        <v>1558</v>
      </c>
      <c r="N400" s="2"/>
    </row>
    <row r="401" spans="1:14" s="4" customFormat="1" ht="15" customHeight="1">
      <c r="B401" s="701">
        <f>B399+1</f>
        <v>6</v>
      </c>
      <c r="C401" s="702" t="s">
        <v>1330</v>
      </c>
      <c r="D401" s="703" t="s">
        <v>1676</v>
      </c>
      <c r="E401" s="704" t="s">
        <v>146</v>
      </c>
      <c r="F401" s="705"/>
      <c r="G401" s="706" t="s">
        <v>1663</v>
      </c>
      <c r="H401" s="714">
        <v>0.7</v>
      </c>
      <c r="I401" s="706" t="s">
        <v>1664</v>
      </c>
      <c r="J401" s="707">
        <f t="shared" si="17"/>
        <v>0</v>
      </c>
      <c r="K401" s="257" t="s">
        <v>1677</v>
      </c>
      <c r="N401" s="2"/>
    </row>
    <row r="402" spans="1:14" s="4" customFormat="1" ht="15" customHeight="1">
      <c r="B402" s="708"/>
      <c r="C402" s="709"/>
      <c r="D402" s="703" t="s">
        <v>1662</v>
      </c>
      <c r="E402" s="704" t="s">
        <v>145</v>
      </c>
      <c r="F402" s="705"/>
      <c r="G402" s="706" t="s">
        <v>1663</v>
      </c>
      <c r="H402" s="714">
        <v>0.7</v>
      </c>
      <c r="I402" s="710" t="s">
        <v>1664</v>
      </c>
      <c r="J402" s="711">
        <f t="shared" si="17"/>
        <v>0</v>
      </c>
      <c r="K402" s="257" t="s">
        <v>1678</v>
      </c>
      <c r="N402" s="2"/>
    </row>
    <row r="403" spans="1:14" s="4" customFormat="1" ht="15" customHeight="1">
      <c r="B403" s="701">
        <f>B401+1</f>
        <v>7</v>
      </c>
      <c r="C403" s="702" t="s">
        <v>1672</v>
      </c>
      <c r="D403" s="703" t="s">
        <v>556</v>
      </c>
      <c r="E403" s="704" t="s">
        <v>146</v>
      </c>
      <c r="F403" s="705"/>
      <c r="G403" s="706" t="s">
        <v>120</v>
      </c>
      <c r="H403" s="714">
        <v>0.7</v>
      </c>
      <c r="I403" s="706" t="s">
        <v>122</v>
      </c>
      <c r="J403" s="707">
        <f t="shared" ref="J403:J404" si="18">ROUND(F403*H403,0)</f>
        <v>0</v>
      </c>
      <c r="K403" s="257" t="s">
        <v>580</v>
      </c>
      <c r="N403" s="2"/>
    </row>
    <row r="404" spans="1:14" s="4" customFormat="1" ht="15" customHeight="1" thickBot="1">
      <c r="B404" s="708"/>
      <c r="C404" s="1180"/>
      <c r="D404" s="703" t="s">
        <v>552</v>
      </c>
      <c r="E404" s="704" t="s">
        <v>145</v>
      </c>
      <c r="F404" s="705"/>
      <c r="G404" s="706" t="s">
        <v>120</v>
      </c>
      <c r="H404" s="714">
        <v>0.7</v>
      </c>
      <c r="I404" s="710" t="s">
        <v>122</v>
      </c>
      <c r="J404" s="711">
        <f t="shared" si="18"/>
        <v>0</v>
      </c>
      <c r="K404" s="257" t="s">
        <v>600</v>
      </c>
      <c r="N404" s="2"/>
    </row>
    <row r="405" spans="1:14" s="4" customFormat="1" ht="15" customHeight="1">
      <c r="B405" s="106"/>
      <c r="C405" s="107"/>
      <c r="D405" s="106"/>
      <c r="E405" s="106"/>
      <c r="F405" s="93"/>
      <c r="G405" s="681"/>
      <c r="H405" s="1332" t="s">
        <v>1611</v>
      </c>
      <c r="I405" s="1333"/>
      <c r="J405" s="90"/>
      <c r="K405" s="3"/>
      <c r="N405" s="9"/>
    </row>
    <row r="406" spans="1:14" s="4" customFormat="1" ht="15" customHeight="1" thickBot="1">
      <c r="B406" s="3"/>
      <c r="C406" s="3"/>
      <c r="D406" s="3"/>
      <c r="E406" s="3"/>
      <c r="F406" s="92"/>
      <c r="G406" s="3"/>
      <c r="H406" s="1361" t="s">
        <v>121</v>
      </c>
      <c r="I406" s="1362"/>
      <c r="J406" s="89">
        <f>SUM(J391:J404)</f>
        <v>0</v>
      </c>
      <c r="K406" s="3" t="s">
        <v>1680</v>
      </c>
      <c r="M406" s="4" t="s">
        <v>1535</v>
      </c>
      <c r="N406" s="9"/>
    </row>
    <row r="407" spans="1:14" s="5" customFormat="1" ht="18.600000000000001" customHeight="1">
      <c r="B407" s="152"/>
      <c r="C407" s="152"/>
      <c r="D407" s="152"/>
      <c r="E407" s="152"/>
      <c r="F407" s="153"/>
      <c r="G407" s="152"/>
      <c r="H407" s="681"/>
      <c r="I407" s="681"/>
      <c r="J407" s="93"/>
      <c r="K407" s="152"/>
      <c r="N407" s="8"/>
    </row>
    <row r="408" spans="1:14" ht="18.75" customHeight="1">
      <c r="A408" s="99">
        <v>23</v>
      </c>
      <c r="B408" s="4" t="s">
        <v>1053</v>
      </c>
    </row>
    <row r="409" spans="1:14" ht="11.25" customHeight="1">
      <c r="A409" s="104"/>
    </row>
    <row r="410" spans="1:14" ht="18.75" customHeight="1">
      <c r="A410" s="104"/>
      <c r="B410" s="1589" t="s">
        <v>170</v>
      </c>
      <c r="C410" s="1590"/>
      <c r="D410" s="1589" t="s">
        <v>142</v>
      </c>
      <c r="E410" s="1590"/>
      <c r="F410" s="692" t="s">
        <v>187</v>
      </c>
      <c r="G410" s="645"/>
      <c r="H410" s="645" t="s">
        <v>140</v>
      </c>
      <c r="I410" s="645"/>
      <c r="J410" s="692" t="s">
        <v>91</v>
      </c>
      <c r="K410" s="3"/>
    </row>
    <row r="411" spans="1:14" ht="15" customHeight="1">
      <c r="A411" s="104"/>
      <c r="B411" s="686"/>
      <c r="C411" s="682"/>
      <c r="D411" s="672"/>
      <c r="E411" s="673"/>
      <c r="F411" s="688"/>
      <c r="G411" s="676"/>
      <c r="H411" s="676"/>
      <c r="I411" s="676"/>
      <c r="J411" s="120" t="s">
        <v>1540</v>
      </c>
      <c r="K411" s="3"/>
    </row>
    <row r="412" spans="1:14" s="4" customFormat="1" ht="15" customHeight="1">
      <c r="B412" s="647">
        <v>1</v>
      </c>
      <c r="C412" s="648" t="s">
        <v>1052</v>
      </c>
      <c r="D412" s="1338"/>
      <c r="E412" s="1339"/>
      <c r="F412" s="696"/>
      <c r="G412" s="649" t="s">
        <v>1535</v>
      </c>
      <c r="H412" s="716">
        <v>0.47599999999999998</v>
      </c>
      <c r="I412" s="645" t="s">
        <v>1537</v>
      </c>
      <c r="J412" s="699">
        <f>ROUND(F412*H412,0)</f>
        <v>0</v>
      </c>
      <c r="K412" s="3" t="s">
        <v>1544</v>
      </c>
      <c r="N412" s="9"/>
    </row>
    <row r="413" spans="1:14" s="4" customFormat="1" ht="15" customHeight="1">
      <c r="B413" s="647">
        <v>2</v>
      </c>
      <c r="C413" s="648" t="s">
        <v>1101</v>
      </c>
      <c r="D413" s="1338"/>
      <c r="E413" s="1339"/>
      <c r="F413" s="696"/>
      <c r="G413" s="649" t="s">
        <v>1535</v>
      </c>
      <c r="H413" s="716">
        <v>0.5</v>
      </c>
      <c r="I413" s="645" t="s">
        <v>1537</v>
      </c>
      <c r="J413" s="699">
        <f>ROUND(F413*H413,0)</f>
        <v>0</v>
      </c>
      <c r="K413" s="3" t="s">
        <v>1545</v>
      </c>
      <c r="N413" s="9"/>
    </row>
    <row r="414" spans="1:14" s="4" customFormat="1" ht="15" customHeight="1">
      <c r="B414" s="647">
        <v>3</v>
      </c>
      <c r="C414" s="648" t="s">
        <v>1331</v>
      </c>
      <c r="D414" s="1338"/>
      <c r="E414" s="1339"/>
      <c r="F414" s="696"/>
      <c r="G414" s="649" t="s">
        <v>1535</v>
      </c>
      <c r="H414" s="716">
        <v>0.5</v>
      </c>
      <c r="I414" s="645" t="s">
        <v>1537</v>
      </c>
      <c r="J414" s="699">
        <f>ROUND(F414*H414,0)</f>
        <v>0</v>
      </c>
      <c r="K414" s="3" t="s">
        <v>1547</v>
      </c>
      <c r="N414" s="9"/>
    </row>
    <row r="415" spans="1:14" s="4" customFormat="1" ht="15" customHeight="1">
      <c r="B415" s="764">
        <f>B414+1</f>
        <v>4</v>
      </c>
      <c r="C415" s="704" t="s">
        <v>1330</v>
      </c>
      <c r="D415" s="1607"/>
      <c r="E415" s="1608"/>
      <c r="F415" s="705"/>
      <c r="G415" s="706" t="s">
        <v>1659</v>
      </c>
      <c r="H415" s="749">
        <v>0.5</v>
      </c>
      <c r="I415" s="710" t="s">
        <v>1660</v>
      </c>
      <c r="J415" s="711">
        <f>ROUND(F415*H415,0)</f>
        <v>0</v>
      </c>
      <c r="K415" s="257" t="s">
        <v>1681</v>
      </c>
      <c r="N415" s="9"/>
    </row>
    <row r="416" spans="1:14" s="4" customFormat="1" ht="15" customHeight="1" thickBot="1">
      <c r="B416" s="764">
        <f>B415+1</f>
        <v>5</v>
      </c>
      <c r="C416" s="704" t="s">
        <v>1672</v>
      </c>
      <c r="D416" s="1607"/>
      <c r="E416" s="1608"/>
      <c r="F416" s="705"/>
      <c r="G416" s="706" t="s">
        <v>120</v>
      </c>
      <c r="H416" s="749">
        <v>0.5</v>
      </c>
      <c r="I416" s="710" t="s">
        <v>122</v>
      </c>
      <c r="J416" s="711">
        <f>ROUND(F416*H416,0)</f>
        <v>0</v>
      </c>
      <c r="K416" s="257" t="s">
        <v>560</v>
      </c>
      <c r="N416" s="9"/>
    </row>
    <row r="417" spans="1:14" s="4" customFormat="1" ht="15" customHeight="1">
      <c r="B417" s="106"/>
      <c r="C417" s="107"/>
      <c r="D417" s="106"/>
      <c r="E417" s="106"/>
      <c r="F417" s="93"/>
      <c r="G417" s="681"/>
      <c r="H417" s="1332" t="s">
        <v>2526</v>
      </c>
      <c r="I417" s="1333"/>
      <c r="J417" s="90"/>
      <c r="K417" s="3"/>
      <c r="N417" s="9"/>
    </row>
    <row r="418" spans="1:14" s="4" customFormat="1" ht="15" customHeight="1" thickBot="1">
      <c r="B418" s="3"/>
      <c r="C418" s="3"/>
      <c r="D418" s="3"/>
      <c r="E418" s="3"/>
      <c r="F418" s="92"/>
      <c r="G418" s="3"/>
      <c r="H418" s="1361" t="s">
        <v>121</v>
      </c>
      <c r="I418" s="1362"/>
      <c r="J418" s="130">
        <f>SUM(J412:J416)</f>
        <v>0</v>
      </c>
      <c r="K418" s="3" t="s">
        <v>1682</v>
      </c>
      <c r="M418" s="4" t="s">
        <v>1535</v>
      </c>
      <c r="N418" s="9"/>
    </row>
    <row r="419" spans="1:14" s="4" customFormat="1" ht="15" customHeight="1">
      <c r="B419" s="3"/>
      <c r="C419" s="3"/>
      <c r="D419" s="3"/>
      <c r="E419" s="3"/>
      <c r="F419" s="92"/>
      <c r="G419" s="3"/>
      <c r="H419" s="681"/>
      <c r="I419" s="681"/>
      <c r="J419" s="93"/>
      <c r="K419" s="3"/>
      <c r="N419" s="9"/>
    </row>
    <row r="420" spans="1:14" ht="18.75" customHeight="1">
      <c r="A420" s="99">
        <v>24</v>
      </c>
      <c r="B420" s="4" t="s">
        <v>1102</v>
      </c>
    </row>
    <row r="421" spans="1:14" ht="11.25" customHeight="1">
      <c r="A421" s="104"/>
    </row>
    <row r="422" spans="1:14" ht="18.75" customHeight="1">
      <c r="A422" s="104"/>
      <c r="B422" s="1589" t="s">
        <v>170</v>
      </c>
      <c r="C422" s="1590"/>
      <c r="D422" s="1589" t="s">
        <v>142</v>
      </c>
      <c r="E422" s="1590"/>
      <c r="F422" s="692" t="s">
        <v>187</v>
      </c>
      <c r="G422" s="645"/>
      <c r="H422" s="645" t="s">
        <v>140</v>
      </c>
      <c r="I422" s="645"/>
      <c r="J422" s="692" t="s">
        <v>91</v>
      </c>
      <c r="K422" s="3"/>
    </row>
    <row r="423" spans="1:14" ht="15" customHeight="1">
      <c r="A423" s="104"/>
      <c r="B423" s="686"/>
      <c r="C423" s="682"/>
      <c r="D423" s="672"/>
      <c r="E423" s="673"/>
      <c r="F423" s="688"/>
      <c r="G423" s="676"/>
      <c r="H423" s="676"/>
      <c r="I423" s="676"/>
      <c r="J423" s="120" t="s">
        <v>1540</v>
      </c>
      <c r="K423" s="3"/>
    </row>
    <row r="424" spans="1:14" s="4" customFormat="1" ht="15" customHeight="1">
      <c r="B424" s="693">
        <v>1</v>
      </c>
      <c r="C424" s="694" t="s">
        <v>1052</v>
      </c>
      <c r="D424" s="695" t="s">
        <v>1541</v>
      </c>
      <c r="E424" s="648" t="s">
        <v>146</v>
      </c>
      <c r="F424" s="696"/>
      <c r="G424" s="649" t="s">
        <v>1535</v>
      </c>
      <c r="H424" s="746">
        <v>0.47699999999999998</v>
      </c>
      <c r="I424" s="649" t="s">
        <v>1537</v>
      </c>
      <c r="J424" s="698">
        <f t="shared" ref="J424:J431" si="19">ROUND(F424*H424,0)</f>
        <v>0</v>
      </c>
      <c r="K424" s="3" t="s">
        <v>1544</v>
      </c>
      <c r="N424" s="9"/>
    </row>
    <row r="425" spans="1:14" s="4" customFormat="1" ht="15" customHeight="1">
      <c r="B425" s="131"/>
      <c r="C425" s="673"/>
      <c r="D425" s="695" t="s">
        <v>1546</v>
      </c>
      <c r="E425" s="648" t="s">
        <v>145</v>
      </c>
      <c r="F425" s="696"/>
      <c r="G425" s="649" t="s">
        <v>1535</v>
      </c>
      <c r="H425" s="746">
        <v>0.47099999999999997</v>
      </c>
      <c r="I425" s="645" t="s">
        <v>1537</v>
      </c>
      <c r="J425" s="699">
        <f t="shared" si="19"/>
        <v>0</v>
      </c>
      <c r="K425" s="3" t="s">
        <v>1545</v>
      </c>
      <c r="N425" s="9"/>
    </row>
    <row r="426" spans="1:14" s="4" customFormat="1" ht="15" customHeight="1">
      <c r="B426" s="693">
        <v>2</v>
      </c>
      <c r="C426" s="694" t="s">
        <v>1101</v>
      </c>
      <c r="D426" s="695" t="s">
        <v>1541</v>
      </c>
      <c r="E426" s="648" t="s">
        <v>146</v>
      </c>
      <c r="F426" s="696"/>
      <c r="G426" s="649" t="s">
        <v>1535</v>
      </c>
      <c r="H426" s="746">
        <v>0.5</v>
      </c>
      <c r="I426" s="649" t="s">
        <v>1537</v>
      </c>
      <c r="J426" s="698">
        <f t="shared" si="19"/>
        <v>0</v>
      </c>
      <c r="K426" s="3" t="s">
        <v>1547</v>
      </c>
      <c r="N426" s="9"/>
    </row>
    <row r="427" spans="1:14" s="4" customFormat="1" ht="15" customHeight="1">
      <c r="B427" s="131"/>
      <c r="C427" s="673"/>
      <c r="D427" s="695" t="s">
        <v>1546</v>
      </c>
      <c r="E427" s="648" t="s">
        <v>145</v>
      </c>
      <c r="F427" s="696"/>
      <c r="G427" s="649" t="s">
        <v>1535</v>
      </c>
      <c r="H427" s="746">
        <v>0.5</v>
      </c>
      <c r="I427" s="645" t="s">
        <v>1537</v>
      </c>
      <c r="J427" s="699">
        <f t="shared" si="19"/>
        <v>0</v>
      </c>
      <c r="K427" s="3" t="s">
        <v>1548</v>
      </c>
      <c r="N427" s="9"/>
    </row>
    <row r="428" spans="1:14" s="4" customFormat="1" ht="15" customHeight="1">
      <c r="B428" s="693">
        <v>3</v>
      </c>
      <c r="C428" s="694" t="s">
        <v>1331</v>
      </c>
      <c r="D428" s="695" t="s">
        <v>1541</v>
      </c>
      <c r="E428" s="648" t="s">
        <v>146</v>
      </c>
      <c r="F428" s="696"/>
      <c r="G428" s="649" t="s">
        <v>1535</v>
      </c>
      <c r="H428" s="746">
        <v>0.5</v>
      </c>
      <c r="I428" s="649" t="s">
        <v>1537</v>
      </c>
      <c r="J428" s="698">
        <f t="shared" si="19"/>
        <v>0</v>
      </c>
      <c r="K428" s="3" t="s">
        <v>1549</v>
      </c>
      <c r="N428" s="9"/>
    </row>
    <row r="429" spans="1:14" s="4" customFormat="1" ht="15" customHeight="1">
      <c r="B429" s="131"/>
      <c r="C429" s="673"/>
      <c r="D429" s="695" t="s">
        <v>1546</v>
      </c>
      <c r="E429" s="648" t="s">
        <v>145</v>
      </c>
      <c r="F429" s="696"/>
      <c r="G429" s="649" t="s">
        <v>1535</v>
      </c>
      <c r="H429" s="746">
        <v>0.5</v>
      </c>
      <c r="I429" s="645" t="s">
        <v>1537</v>
      </c>
      <c r="J429" s="699">
        <f t="shared" si="19"/>
        <v>0</v>
      </c>
      <c r="K429" s="3" t="s">
        <v>1555</v>
      </c>
      <c r="N429" s="9"/>
    </row>
    <row r="430" spans="1:14" s="4" customFormat="1" ht="15" customHeight="1">
      <c r="B430" s="701">
        <f>B428+1</f>
        <v>4</v>
      </c>
      <c r="C430" s="702" t="s">
        <v>1330</v>
      </c>
      <c r="D430" s="703" t="s">
        <v>1541</v>
      </c>
      <c r="E430" s="704" t="s">
        <v>146</v>
      </c>
      <c r="F430" s="705"/>
      <c r="G430" s="706" t="s">
        <v>1535</v>
      </c>
      <c r="H430" s="714">
        <v>0.5</v>
      </c>
      <c r="I430" s="706" t="s">
        <v>1537</v>
      </c>
      <c r="J430" s="707">
        <f t="shared" si="19"/>
        <v>0</v>
      </c>
      <c r="K430" s="257" t="s">
        <v>1552</v>
      </c>
      <c r="N430" s="9"/>
    </row>
    <row r="431" spans="1:14" s="4" customFormat="1" ht="15" customHeight="1">
      <c r="B431" s="708"/>
      <c r="C431" s="709"/>
      <c r="D431" s="703" t="s">
        <v>1546</v>
      </c>
      <c r="E431" s="704" t="s">
        <v>145</v>
      </c>
      <c r="F431" s="705"/>
      <c r="G431" s="706" t="s">
        <v>1535</v>
      </c>
      <c r="H431" s="714">
        <v>0.5</v>
      </c>
      <c r="I431" s="710" t="s">
        <v>1537</v>
      </c>
      <c r="J431" s="711">
        <f t="shared" si="19"/>
        <v>0</v>
      </c>
      <c r="K431" s="257" t="s">
        <v>1556</v>
      </c>
      <c r="N431" s="9"/>
    </row>
    <row r="432" spans="1:14" s="4" customFormat="1" ht="15" customHeight="1">
      <c r="B432" s="701">
        <f>B430+1</f>
        <v>5</v>
      </c>
      <c r="C432" s="702" t="s">
        <v>1672</v>
      </c>
      <c r="D432" s="703" t="s">
        <v>556</v>
      </c>
      <c r="E432" s="704" t="s">
        <v>146</v>
      </c>
      <c r="F432" s="705"/>
      <c r="G432" s="706" t="s">
        <v>120</v>
      </c>
      <c r="H432" s="714">
        <v>0.5</v>
      </c>
      <c r="I432" s="706" t="s">
        <v>122</v>
      </c>
      <c r="J432" s="707">
        <f t="shared" ref="J432:J433" si="20">ROUND(F432*H432,0)</f>
        <v>0</v>
      </c>
      <c r="K432" s="257" t="s">
        <v>553</v>
      </c>
      <c r="N432" s="9"/>
    </row>
    <row r="433" spans="1:14" s="4" customFormat="1" ht="15" customHeight="1" thickBot="1">
      <c r="B433" s="708"/>
      <c r="C433" s="1180"/>
      <c r="D433" s="703" t="s">
        <v>552</v>
      </c>
      <c r="E433" s="704" t="s">
        <v>145</v>
      </c>
      <c r="F433" s="705"/>
      <c r="G433" s="706" t="s">
        <v>120</v>
      </c>
      <c r="H433" s="714">
        <v>0.5</v>
      </c>
      <c r="I433" s="710" t="s">
        <v>122</v>
      </c>
      <c r="J433" s="711">
        <f t="shared" si="20"/>
        <v>0</v>
      </c>
      <c r="K433" s="257" t="s">
        <v>551</v>
      </c>
      <c r="N433" s="9"/>
    </row>
    <row r="434" spans="1:14" s="4" customFormat="1" ht="15" customHeight="1">
      <c r="B434" s="106"/>
      <c r="C434" s="107"/>
      <c r="D434" s="106"/>
      <c r="E434" s="106"/>
      <c r="F434" s="93"/>
      <c r="G434" s="681"/>
      <c r="H434" s="1332" t="s">
        <v>2527</v>
      </c>
      <c r="I434" s="1333"/>
      <c r="J434" s="90"/>
      <c r="K434" s="3"/>
      <c r="N434" s="9"/>
    </row>
    <row r="435" spans="1:14" s="4" customFormat="1" ht="15" customHeight="1" thickBot="1">
      <c r="B435" s="3"/>
      <c r="C435" s="3"/>
      <c r="D435" s="3"/>
      <c r="E435" s="3"/>
      <c r="F435" s="92"/>
      <c r="G435" s="3"/>
      <c r="H435" s="1361" t="s">
        <v>121</v>
      </c>
      <c r="I435" s="1362"/>
      <c r="J435" s="130">
        <f>SUM(J424:J433)</f>
        <v>0</v>
      </c>
      <c r="K435" s="3" t="s">
        <v>1683</v>
      </c>
      <c r="M435" s="4" t="s">
        <v>1535</v>
      </c>
      <c r="N435" s="9"/>
    </row>
    <row r="436" spans="1:14" s="4" customFormat="1" ht="15" customHeight="1">
      <c r="B436" s="3"/>
      <c r="C436" s="3"/>
      <c r="D436" s="3"/>
      <c r="E436" s="3"/>
      <c r="F436" s="92"/>
      <c r="G436" s="3"/>
      <c r="H436" s="681"/>
      <c r="I436" s="681"/>
      <c r="J436" s="93"/>
      <c r="K436" s="3"/>
      <c r="N436" s="9"/>
    </row>
    <row r="437" spans="1:14" ht="18.75" customHeight="1">
      <c r="A437" s="99">
        <v>25</v>
      </c>
      <c r="B437" s="4" t="s">
        <v>1103</v>
      </c>
    </row>
    <row r="438" spans="1:14" ht="11.25" customHeight="1">
      <c r="A438" s="104"/>
    </row>
    <row r="439" spans="1:14" ht="18.75" customHeight="1">
      <c r="A439" s="104"/>
      <c r="B439" s="1589" t="s">
        <v>170</v>
      </c>
      <c r="C439" s="1590"/>
      <c r="D439" s="1589" t="s">
        <v>142</v>
      </c>
      <c r="E439" s="1590"/>
      <c r="F439" s="692" t="s">
        <v>187</v>
      </c>
      <c r="G439" s="645"/>
      <c r="H439" s="645" t="s">
        <v>140</v>
      </c>
      <c r="I439" s="645"/>
      <c r="J439" s="692" t="s">
        <v>91</v>
      </c>
      <c r="K439" s="3"/>
    </row>
    <row r="440" spans="1:14" ht="15" customHeight="1">
      <c r="A440" s="104"/>
      <c r="B440" s="686"/>
      <c r="C440" s="682"/>
      <c r="D440" s="672"/>
      <c r="E440" s="673"/>
      <c r="F440" s="688"/>
      <c r="G440" s="676"/>
      <c r="H440" s="676"/>
      <c r="I440" s="676"/>
      <c r="J440" s="120" t="s">
        <v>1540</v>
      </c>
      <c r="K440" s="3"/>
    </row>
    <row r="441" spans="1:14" s="4" customFormat="1" ht="15" customHeight="1">
      <c r="B441" s="693">
        <v>1</v>
      </c>
      <c r="C441" s="694" t="s">
        <v>1101</v>
      </c>
      <c r="D441" s="695" t="s">
        <v>1541</v>
      </c>
      <c r="E441" s="648" t="s">
        <v>146</v>
      </c>
      <c r="F441" s="696"/>
      <c r="G441" s="649" t="s">
        <v>1535</v>
      </c>
      <c r="H441" s="746">
        <v>0.5</v>
      </c>
      <c r="I441" s="649" t="s">
        <v>1537</v>
      </c>
      <c r="J441" s="698">
        <f>ROUND(F441*H441,0)</f>
        <v>0</v>
      </c>
      <c r="K441" s="3" t="s">
        <v>1544</v>
      </c>
      <c r="N441" s="9"/>
    </row>
    <row r="442" spans="1:14" s="4" customFormat="1" ht="15" customHeight="1">
      <c r="B442" s="131"/>
      <c r="C442" s="673"/>
      <c r="D442" s="695" t="s">
        <v>1546</v>
      </c>
      <c r="E442" s="648" t="s">
        <v>145</v>
      </c>
      <c r="F442" s="696"/>
      <c r="G442" s="649" t="s">
        <v>1535</v>
      </c>
      <c r="H442" s="746">
        <v>0.5</v>
      </c>
      <c r="I442" s="645" t="s">
        <v>1537</v>
      </c>
      <c r="J442" s="699">
        <f>ROUND(F442*H442,0)</f>
        <v>0</v>
      </c>
      <c r="K442" s="3" t="s">
        <v>1545</v>
      </c>
      <c r="N442" s="9"/>
    </row>
    <row r="443" spans="1:14" s="4" customFormat="1" ht="15" customHeight="1">
      <c r="B443" s="693">
        <v>2</v>
      </c>
      <c r="C443" s="694" t="s">
        <v>1331</v>
      </c>
      <c r="D443" s="695" t="s">
        <v>1541</v>
      </c>
      <c r="E443" s="648" t="s">
        <v>146</v>
      </c>
      <c r="F443" s="696"/>
      <c r="G443" s="649" t="s">
        <v>1535</v>
      </c>
      <c r="H443" s="746">
        <v>0.5</v>
      </c>
      <c r="I443" s="649" t="s">
        <v>1537</v>
      </c>
      <c r="J443" s="698">
        <f>ROUND(F443*H443,0)</f>
        <v>0</v>
      </c>
      <c r="K443" s="3" t="s">
        <v>1547</v>
      </c>
      <c r="N443" s="9"/>
    </row>
    <row r="444" spans="1:14" s="4" customFormat="1" ht="15" customHeight="1" thickBot="1">
      <c r="B444" s="131"/>
      <c r="C444" s="673"/>
      <c r="D444" s="695" t="s">
        <v>1546</v>
      </c>
      <c r="E444" s="648" t="s">
        <v>145</v>
      </c>
      <c r="F444" s="696"/>
      <c r="G444" s="649" t="s">
        <v>1535</v>
      </c>
      <c r="H444" s="746">
        <v>0.5</v>
      </c>
      <c r="I444" s="645" t="s">
        <v>1537</v>
      </c>
      <c r="J444" s="699">
        <f>ROUND(F444*H444,0)</f>
        <v>0</v>
      </c>
      <c r="K444" s="3" t="s">
        <v>1548</v>
      </c>
      <c r="N444" s="9"/>
    </row>
    <row r="445" spans="1:14" s="4" customFormat="1" ht="15" customHeight="1">
      <c r="B445" s="106"/>
      <c r="C445" s="107"/>
      <c r="D445" s="106"/>
      <c r="E445" s="106"/>
      <c r="F445" s="93"/>
      <c r="G445" s="681"/>
      <c r="H445" s="1332" t="s">
        <v>1684</v>
      </c>
      <c r="I445" s="1333"/>
      <c r="J445" s="90"/>
      <c r="K445" s="3"/>
      <c r="N445" s="9"/>
    </row>
    <row r="446" spans="1:14" s="4" customFormat="1" ht="15" customHeight="1" thickBot="1">
      <c r="B446" s="3"/>
      <c r="C446" s="3"/>
      <c r="D446" s="3"/>
      <c r="E446" s="3"/>
      <c r="F446" s="92"/>
      <c r="G446" s="3"/>
      <c r="H446" s="1361" t="s">
        <v>121</v>
      </c>
      <c r="I446" s="1362"/>
      <c r="J446" s="130">
        <f>SUM(J441:J444)</f>
        <v>0</v>
      </c>
      <c r="K446" s="3" t="s">
        <v>1685</v>
      </c>
      <c r="M446" s="4" t="s">
        <v>1535</v>
      </c>
      <c r="N446" s="9"/>
    </row>
    <row r="447" spans="1:14" s="4" customFormat="1" ht="15" customHeight="1">
      <c r="B447" s="3"/>
      <c r="C447" s="3"/>
      <c r="D447" s="3"/>
      <c r="E447" s="3"/>
      <c r="F447" s="92"/>
      <c r="G447" s="3"/>
      <c r="H447" s="681"/>
      <c r="I447" s="681"/>
      <c r="J447" s="93"/>
      <c r="K447" s="3"/>
      <c r="N447" s="9"/>
    </row>
    <row r="448" spans="1:14" ht="18.75" customHeight="1">
      <c r="A448" s="464">
        <f>A437+1</f>
        <v>26</v>
      </c>
      <c r="B448" s="256" t="s">
        <v>1686</v>
      </c>
      <c r="F448" s="210"/>
      <c r="H448" s="214"/>
      <c r="J448" s="210"/>
      <c r="M448" s="142"/>
      <c r="N448" s="2"/>
    </row>
    <row r="449" spans="1:14" ht="18.75" customHeight="1">
      <c r="A449" s="104"/>
      <c r="F449" s="210"/>
      <c r="H449" s="214"/>
      <c r="J449" s="210"/>
      <c r="M449" s="142"/>
      <c r="N449" s="2"/>
    </row>
    <row r="450" spans="1:14" ht="18.75" customHeight="1">
      <c r="A450" s="104"/>
      <c r="B450" s="1589" t="s">
        <v>170</v>
      </c>
      <c r="C450" s="1590"/>
      <c r="D450" s="1589" t="s">
        <v>142</v>
      </c>
      <c r="E450" s="1590"/>
      <c r="F450" s="644" t="s">
        <v>187</v>
      </c>
      <c r="G450" s="645"/>
      <c r="H450" s="646" t="s">
        <v>140</v>
      </c>
      <c r="I450" s="645"/>
      <c r="J450" s="644" t="s">
        <v>91</v>
      </c>
      <c r="K450" s="3"/>
      <c r="M450" s="142"/>
      <c r="N450" s="2"/>
    </row>
    <row r="451" spans="1:14" ht="18.75" customHeight="1">
      <c r="A451" s="104"/>
      <c r="B451" s="686"/>
      <c r="C451" s="682"/>
      <c r="D451" s="672"/>
      <c r="E451" s="673"/>
      <c r="F451" s="397"/>
      <c r="G451" s="676"/>
      <c r="H451" s="674"/>
      <c r="I451" s="676"/>
      <c r="J451" s="391" t="s">
        <v>1687</v>
      </c>
      <c r="K451" s="3"/>
      <c r="M451" s="142"/>
      <c r="N451" s="2"/>
    </row>
    <row r="452" spans="1:14" ht="18.75" customHeight="1">
      <c r="A452" s="104"/>
      <c r="B452" s="701">
        <v>1</v>
      </c>
      <c r="C452" s="702" t="s">
        <v>1688</v>
      </c>
      <c r="D452" s="703" t="s">
        <v>1689</v>
      </c>
      <c r="E452" s="704" t="s">
        <v>146</v>
      </c>
      <c r="F452" s="705"/>
      <c r="G452" s="706" t="s">
        <v>1690</v>
      </c>
      <c r="H452" s="714">
        <v>0.5</v>
      </c>
      <c r="I452" s="706" t="s">
        <v>1691</v>
      </c>
      <c r="J452" s="707">
        <f t="shared" ref="J452:J453" si="21">ROUND(F452*H452,0)</f>
        <v>0</v>
      </c>
      <c r="K452" s="257" t="s">
        <v>1692</v>
      </c>
      <c r="M452" s="142"/>
      <c r="N452" s="2"/>
    </row>
    <row r="453" spans="1:14" ht="18.75" customHeight="1">
      <c r="A453" s="104"/>
      <c r="B453" s="708"/>
      <c r="C453" s="709"/>
      <c r="D453" s="703" t="s">
        <v>1693</v>
      </c>
      <c r="E453" s="704" t="s">
        <v>145</v>
      </c>
      <c r="F453" s="705"/>
      <c r="G453" s="706" t="s">
        <v>1690</v>
      </c>
      <c r="H453" s="714">
        <v>0.5</v>
      </c>
      <c r="I453" s="710" t="s">
        <v>1691</v>
      </c>
      <c r="J453" s="711">
        <f t="shared" si="21"/>
        <v>0</v>
      </c>
      <c r="K453" s="257" t="s">
        <v>1694</v>
      </c>
      <c r="M453" s="142"/>
      <c r="N453" s="2"/>
    </row>
    <row r="454" spans="1:14" ht="18.75" customHeight="1">
      <c r="A454" s="104"/>
      <c r="B454" s="701">
        <v>2</v>
      </c>
      <c r="C454" s="702" t="s">
        <v>2528</v>
      </c>
      <c r="D454" s="703" t="s">
        <v>556</v>
      </c>
      <c r="E454" s="704" t="s">
        <v>146</v>
      </c>
      <c r="F454" s="705"/>
      <c r="G454" s="706" t="s">
        <v>120</v>
      </c>
      <c r="H454" s="714">
        <v>0.5</v>
      </c>
      <c r="I454" s="706" t="s">
        <v>122</v>
      </c>
      <c r="J454" s="707">
        <f t="shared" ref="J454:J455" si="22">ROUND(F454*H454,0)</f>
        <v>0</v>
      </c>
      <c r="K454" s="257" t="s">
        <v>133</v>
      </c>
      <c r="M454" s="142"/>
      <c r="N454" s="2"/>
    </row>
    <row r="455" spans="1:14" ht="18.75" customHeight="1" thickBot="1">
      <c r="A455" s="104"/>
      <c r="B455" s="708"/>
      <c r="C455" s="1180"/>
      <c r="D455" s="703" t="s">
        <v>552</v>
      </c>
      <c r="E455" s="704" t="s">
        <v>145</v>
      </c>
      <c r="F455" s="705"/>
      <c r="G455" s="706" t="s">
        <v>120</v>
      </c>
      <c r="H455" s="714">
        <v>0.5</v>
      </c>
      <c r="I455" s="710" t="s">
        <v>122</v>
      </c>
      <c r="J455" s="711">
        <f t="shared" si="22"/>
        <v>0</v>
      </c>
      <c r="K455" s="257" t="s">
        <v>561</v>
      </c>
      <c r="M455" s="142"/>
      <c r="N455" s="2"/>
    </row>
    <row r="456" spans="1:14" ht="18.75" customHeight="1">
      <c r="A456" s="4"/>
      <c r="B456" s="765"/>
      <c r="C456" s="766"/>
      <c r="D456" s="765"/>
      <c r="E456" s="765"/>
      <c r="F456" s="767"/>
      <c r="G456" s="768"/>
      <c r="H456" s="1408" t="s">
        <v>1224</v>
      </c>
      <c r="I456" s="1409"/>
      <c r="J456" s="769"/>
      <c r="K456" s="465"/>
      <c r="M456" s="142"/>
      <c r="N456" s="2"/>
    </row>
    <row r="457" spans="1:14" ht="18.75" customHeight="1" thickBot="1">
      <c r="A457" s="4"/>
      <c r="B457" s="257"/>
      <c r="C457" s="257"/>
      <c r="D457" s="257"/>
      <c r="E457" s="257"/>
      <c r="F457" s="315"/>
      <c r="G457" s="257"/>
      <c r="H457" s="1410" t="s">
        <v>121</v>
      </c>
      <c r="I457" s="1411"/>
      <c r="J457" s="728">
        <f>SUM(J452:J455)</f>
        <v>0</v>
      </c>
      <c r="K457" s="257" t="s">
        <v>1695</v>
      </c>
      <c r="M457" s="4" t="s">
        <v>1535</v>
      </c>
      <c r="N457" s="2"/>
    </row>
    <row r="458" spans="1:14" s="4" customFormat="1" ht="15" customHeight="1">
      <c r="B458" s="3"/>
      <c r="C458" s="3"/>
      <c r="D458" s="3"/>
      <c r="E458" s="3"/>
      <c r="F458" s="92"/>
      <c r="G458" s="3"/>
      <c r="H458" s="681"/>
      <c r="I458" s="681"/>
      <c r="J458" s="93"/>
      <c r="K458" s="3"/>
      <c r="N458" s="9"/>
    </row>
    <row r="459" spans="1:14" ht="18.75" customHeight="1">
      <c r="A459" s="464">
        <f>A448+1</f>
        <v>27</v>
      </c>
      <c r="B459" s="256" t="s">
        <v>1696</v>
      </c>
      <c r="F459" s="210"/>
      <c r="H459" s="214"/>
      <c r="J459" s="210"/>
      <c r="M459" s="142"/>
      <c r="N459" s="2"/>
    </row>
    <row r="460" spans="1:14" ht="18.75" customHeight="1">
      <c r="A460" s="104"/>
      <c r="B460" s="256" t="s">
        <v>1697</v>
      </c>
      <c r="F460" s="210"/>
      <c r="H460" s="214"/>
      <c r="J460" s="210"/>
      <c r="M460" s="142"/>
      <c r="N460" s="2"/>
    </row>
    <row r="461" spans="1:14" ht="18.75" customHeight="1">
      <c r="A461" s="104"/>
      <c r="B461" s="1589" t="s">
        <v>170</v>
      </c>
      <c r="C461" s="1590"/>
      <c r="D461" s="1589" t="s">
        <v>142</v>
      </c>
      <c r="E461" s="1590"/>
      <c r="F461" s="644" t="s">
        <v>187</v>
      </c>
      <c r="G461" s="645"/>
      <c r="H461" s="646" t="s">
        <v>140</v>
      </c>
      <c r="I461" s="645"/>
      <c r="J461" s="644" t="s">
        <v>91</v>
      </c>
      <c r="K461" s="3"/>
      <c r="M461" s="142"/>
      <c r="N461" s="2"/>
    </row>
    <row r="462" spans="1:14" ht="18.75" customHeight="1">
      <c r="A462" s="104"/>
      <c r="B462" s="686"/>
      <c r="C462" s="682"/>
      <c r="D462" s="672"/>
      <c r="E462" s="673"/>
      <c r="F462" s="397"/>
      <c r="G462" s="676"/>
      <c r="H462" s="674"/>
      <c r="I462" s="676"/>
      <c r="J462" s="391" t="s">
        <v>1698</v>
      </c>
      <c r="K462" s="3"/>
      <c r="M462" s="142"/>
      <c r="N462" s="2"/>
    </row>
    <row r="463" spans="1:14" ht="18.75" customHeight="1">
      <c r="A463" s="104"/>
      <c r="B463" s="701">
        <v>1</v>
      </c>
      <c r="C463" s="702" t="s">
        <v>1688</v>
      </c>
      <c r="D463" s="703" t="s">
        <v>1658</v>
      </c>
      <c r="E463" s="704" t="s">
        <v>146</v>
      </c>
      <c r="F463" s="705"/>
      <c r="G463" s="706" t="s">
        <v>1659</v>
      </c>
      <c r="H463" s="714">
        <v>0.3</v>
      </c>
      <c r="I463" s="706" t="s">
        <v>1660</v>
      </c>
      <c r="J463" s="707">
        <f t="shared" ref="J463:J464" si="23">ROUND(F463*H463,0)</f>
        <v>0</v>
      </c>
      <c r="K463" s="257" t="s">
        <v>1699</v>
      </c>
      <c r="M463" s="142"/>
      <c r="N463" s="2"/>
    </row>
    <row r="464" spans="1:14" ht="18.75" customHeight="1" thickBot="1">
      <c r="A464" s="104"/>
      <c r="B464" s="708"/>
      <c r="C464" s="709"/>
      <c r="D464" s="703" t="s">
        <v>1700</v>
      </c>
      <c r="E464" s="704" t="s">
        <v>145</v>
      </c>
      <c r="F464" s="705"/>
      <c r="G464" s="706" t="s">
        <v>1659</v>
      </c>
      <c r="H464" s="714">
        <v>0.3</v>
      </c>
      <c r="I464" s="710" t="s">
        <v>1660</v>
      </c>
      <c r="J464" s="711">
        <f t="shared" si="23"/>
        <v>0</v>
      </c>
      <c r="K464" s="257" t="s">
        <v>1701</v>
      </c>
      <c r="M464" s="142"/>
      <c r="N464" s="2"/>
    </row>
    <row r="465" spans="1:14" ht="18.75" customHeight="1">
      <c r="A465" s="4"/>
      <c r="B465" s="765"/>
      <c r="C465" s="766"/>
      <c r="D465" s="765"/>
      <c r="E465" s="765"/>
      <c r="F465" s="767"/>
      <c r="G465" s="768"/>
      <c r="H465" s="1408" t="s">
        <v>1379</v>
      </c>
      <c r="I465" s="1409"/>
      <c r="J465" s="769"/>
      <c r="K465" s="465"/>
      <c r="M465" s="142"/>
      <c r="N465" s="2"/>
    </row>
    <row r="466" spans="1:14" ht="18.75" customHeight="1" thickBot="1">
      <c r="A466" s="4"/>
      <c r="B466" s="257"/>
      <c r="C466" s="257"/>
      <c r="D466" s="257"/>
      <c r="E466" s="257"/>
      <c r="F466" s="315"/>
      <c r="G466" s="257"/>
      <c r="H466" s="1410" t="s">
        <v>121</v>
      </c>
      <c r="I466" s="1411"/>
      <c r="J466" s="728">
        <f>SUM(J463:J464)</f>
        <v>0</v>
      </c>
      <c r="K466" s="257" t="s">
        <v>1702</v>
      </c>
      <c r="M466" s="4" t="s">
        <v>1535</v>
      </c>
      <c r="N466" s="2"/>
    </row>
    <row r="467" spans="1:14" s="4" customFormat="1" ht="15" customHeight="1">
      <c r="B467" s="3"/>
      <c r="C467" s="3"/>
      <c r="D467" s="3"/>
      <c r="E467" s="3"/>
      <c r="F467" s="92"/>
      <c r="G467" s="3"/>
      <c r="H467" s="1176"/>
      <c r="I467" s="1176"/>
      <c r="J467" s="93"/>
      <c r="K467" s="3"/>
      <c r="N467" s="9"/>
    </row>
    <row r="468" spans="1:14" ht="18.75" customHeight="1">
      <c r="A468" s="464">
        <f>A459+1</f>
        <v>28</v>
      </c>
      <c r="B468" s="256" t="s">
        <v>1696</v>
      </c>
      <c r="F468" s="210"/>
      <c r="H468" s="214"/>
      <c r="J468" s="210"/>
      <c r="M468" s="142"/>
      <c r="N468" s="2"/>
    </row>
    <row r="469" spans="1:14" ht="18.75" customHeight="1">
      <c r="A469" s="104"/>
      <c r="B469" s="256" t="s">
        <v>2545</v>
      </c>
      <c r="F469" s="210"/>
      <c r="H469" s="214"/>
      <c r="J469" s="210"/>
      <c r="M469" s="142"/>
      <c r="N469" s="2"/>
    </row>
    <row r="470" spans="1:14" ht="18.75" customHeight="1">
      <c r="A470" s="104"/>
      <c r="B470" s="256" t="s">
        <v>2555</v>
      </c>
      <c r="F470" s="210"/>
      <c r="H470" s="214"/>
      <c r="J470" s="210"/>
      <c r="M470" s="142"/>
      <c r="N470" s="2"/>
    </row>
    <row r="471" spans="1:14" ht="18.75" customHeight="1">
      <c r="A471" s="104"/>
      <c r="B471" s="1589" t="s">
        <v>170</v>
      </c>
      <c r="C471" s="1590"/>
      <c r="D471" s="1589" t="s">
        <v>142</v>
      </c>
      <c r="E471" s="1590"/>
      <c r="F471" s="644" t="s">
        <v>187</v>
      </c>
      <c r="G471" s="645"/>
      <c r="H471" s="646" t="s">
        <v>140</v>
      </c>
      <c r="I471" s="645"/>
      <c r="J471" s="644" t="s">
        <v>91</v>
      </c>
      <c r="K471" s="3"/>
      <c r="M471" s="142"/>
      <c r="N471" s="2"/>
    </row>
    <row r="472" spans="1:14" ht="18.75" customHeight="1">
      <c r="A472" s="104"/>
      <c r="B472" s="1178"/>
      <c r="C472" s="1177"/>
      <c r="D472" s="1171"/>
      <c r="E472" s="1172"/>
      <c r="F472" s="397"/>
      <c r="G472" s="1175"/>
      <c r="H472" s="1173"/>
      <c r="I472" s="1175"/>
      <c r="J472" s="391" t="s">
        <v>139</v>
      </c>
      <c r="K472" s="3"/>
      <c r="M472" s="142"/>
      <c r="N472" s="2"/>
    </row>
    <row r="473" spans="1:14" ht="18.75" customHeight="1">
      <c r="A473" s="104"/>
      <c r="B473" s="701">
        <v>1</v>
      </c>
      <c r="C473" s="702" t="s">
        <v>2528</v>
      </c>
      <c r="D473" s="703" t="s">
        <v>556</v>
      </c>
      <c r="E473" s="704" t="s">
        <v>146</v>
      </c>
      <c r="F473" s="705"/>
      <c r="G473" s="706" t="s">
        <v>120</v>
      </c>
      <c r="H473" s="714">
        <v>0.3</v>
      </c>
      <c r="I473" s="706" t="s">
        <v>122</v>
      </c>
      <c r="J473" s="707">
        <f t="shared" ref="J473:J474" si="24">ROUND(F473*H473,0)</f>
        <v>0</v>
      </c>
      <c r="K473" s="257" t="s">
        <v>137</v>
      </c>
      <c r="M473" s="142"/>
      <c r="N473" s="2"/>
    </row>
    <row r="474" spans="1:14" ht="18.75" customHeight="1">
      <c r="A474" s="104"/>
      <c r="B474" s="708"/>
      <c r="C474" s="1180"/>
      <c r="D474" s="703" t="s">
        <v>552</v>
      </c>
      <c r="E474" s="704" t="s">
        <v>145</v>
      </c>
      <c r="F474" s="705"/>
      <c r="G474" s="706" t="s">
        <v>120</v>
      </c>
      <c r="H474" s="714">
        <v>0.3</v>
      </c>
      <c r="I474" s="710" t="s">
        <v>122</v>
      </c>
      <c r="J474" s="711">
        <f t="shared" si="24"/>
        <v>0</v>
      </c>
      <c r="K474" s="257" t="s">
        <v>135</v>
      </c>
      <c r="M474" s="142"/>
      <c r="N474" s="2"/>
    </row>
    <row r="475" spans="1:14" ht="18.75" customHeight="1" thickBot="1">
      <c r="A475" s="104"/>
      <c r="B475" s="1380" t="s">
        <v>149</v>
      </c>
      <c r="C475" s="1381"/>
      <c r="D475" s="1338"/>
      <c r="E475" s="1339"/>
      <c r="F475" s="141"/>
      <c r="G475" s="140"/>
      <c r="H475" s="164"/>
      <c r="I475" s="140"/>
      <c r="J475" s="699">
        <f>SUM(J473:J474)</f>
        <v>0</v>
      </c>
      <c r="K475" s="257" t="s">
        <v>133</v>
      </c>
      <c r="M475" s="142"/>
      <c r="N475" s="2"/>
    </row>
    <row r="476" spans="1:14" s="4" customFormat="1" ht="13.5">
      <c r="B476" s="1349"/>
      <c r="C476" s="1350"/>
      <c r="D476" s="1349"/>
      <c r="E476" s="1350"/>
      <c r="F476" s="742" t="s">
        <v>2546</v>
      </c>
      <c r="G476" s="645"/>
      <c r="H476" s="743" t="s">
        <v>2661</v>
      </c>
      <c r="I476" s="1179"/>
      <c r="J476" s="90"/>
      <c r="K476" s="3"/>
      <c r="N476" s="3"/>
    </row>
    <row r="477" spans="1:14" s="4" customFormat="1" ht="15" customHeight="1">
      <c r="B477" s="1351"/>
      <c r="C477" s="1352"/>
      <c r="D477" s="1351"/>
      <c r="E477" s="1352"/>
      <c r="F477" s="138">
        <f>J475</f>
        <v>0</v>
      </c>
      <c r="G477" s="1174" t="s">
        <v>120</v>
      </c>
      <c r="H477" s="261" t="e">
        <f>'附表３（財政力指数）'!S28</f>
        <v>#DIV/0!</v>
      </c>
      <c r="I477" s="1178" t="s">
        <v>122</v>
      </c>
      <c r="J477" s="137">
        <f>IFERROR(ROUND(F477*H477,0),0)</f>
        <v>0</v>
      </c>
      <c r="K477" s="257" t="s">
        <v>1705</v>
      </c>
      <c r="M477" s="4" t="s">
        <v>120</v>
      </c>
      <c r="N477" s="3"/>
    </row>
    <row r="478" spans="1:14" s="4" customFormat="1" ht="14.25" thickBot="1">
      <c r="B478" s="1353"/>
      <c r="C478" s="1354"/>
      <c r="D478" s="1353"/>
      <c r="E478" s="1354"/>
      <c r="F478" s="136"/>
      <c r="G478" s="135"/>
      <c r="H478" s="134" t="s">
        <v>2547</v>
      </c>
      <c r="I478" s="133"/>
      <c r="J478" s="132"/>
      <c r="K478" s="3"/>
    </row>
    <row r="479" spans="1:14" s="4" customFormat="1" ht="15" customHeight="1">
      <c r="B479" s="3"/>
      <c r="C479" s="3"/>
      <c r="D479" s="3"/>
      <c r="E479" s="3"/>
      <c r="F479" s="92"/>
      <c r="G479" s="3"/>
      <c r="H479" s="1176"/>
      <c r="I479" s="1176"/>
      <c r="J479" s="93"/>
      <c r="K479" s="3"/>
      <c r="N479" s="9"/>
    </row>
    <row r="480" spans="1:14" ht="18.75" customHeight="1">
      <c r="A480" s="464">
        <f>A468+1</f>
        <v>29</v>
      </c>
      <c r="B480" s="256" t="s">
        <v>1696</v>
      </c>
      <c r="F480" s="210"/>
      <c r="H480" s="214"/>
      <c r="J480" s="210"/>
      <c r="M480" s="142"/>
      <c r="N480" s="2"/>
    </row>
    <row r="481" spans="1:14" ht="18.75" customHeight="1">
      <c r="A481" s="104"/>
      <c r="B481" s="256" t="s">
        <v>2548</v>
      </c>
      <c r="F481" s="210"/>
      <c r="H481" s="214"/>
      <c r="J481" s="210"/>
      <c r="M481" s="142"/>
      <c r="N481" s="2"/>
    </row>
    <row r="482" spans="1:14" ht="18.75" customHeight="1">
      <c r="A482" s="104"/>
      <c r="B482" s="256" t="s">
        <v>2556</v>
      </c>
      <c r="F482" s="210"/>
      <c r="H482" s="214"/>
      <c r="J482" s="210"/>
      <c r="M482" s="142"/>
      <c r="N482" s="2"/>
    </row>
    <row r="483" spans="1:14" ht="18.75" customHeight="1">
      <c r="A483" s="104"/>
      <c r="B483" s="1589" t="s">
        <v>170</v>
      </c>
      <c r="C483" s="1590"/>
      <c r="D483" s="1589" t="s">
        <v>142</v>
      </c>
      <c r="E483" s="1590"/>
      <c r="F483" s="644" t="s">
        <v>187</v>
      </c>
      <c r="G483" s="645"/>
      <c r="H483" s="646" t="s">
        <v>140</v>
      </c>
      <c r="I483" s="645"/>
      <c r="J483" s="644" t="s">
        <v>91</v>
      </c>
      <c r="K483" s="3"/>
      <c r="M483" s="142"/>
      <c r="N483" s="2"/>
    </row>
    <row r="484" spans="1:14" ht="18.75" customHeight="1">
      <c r="A484" s="104"/>
      <c r="B484" s="1178"/>
      <c r="C484" s="1177"/>
      <c r="D484" s="1171"/>
      <c r="E484" s="1172"/>
      <c r="F484" s="397"/>
      <c r="G484" s="1175"/>
      <c r="H484" s="1173"/>
      <c r="I484" s="1175"/>
      <c r="J484" s="391" t="s">
        <v>139</v>
      </c>
      <c r="K484" s="3"/>
      <c r="M484" s="142"/>
      <c r="N484" s="2"/>
    </row>
    <row r="485" spans="1:14" ht="18.75" customHeight="1">
      <c r="A485" s="104"/>
      <c r="B485" s="701">
        <v>1</v>
      </c>
      <c r="C485" s="702" t="s">
        <v>2528</v>
      </c>
      <c r="D485" s="703" t="s">
        <v>556</v>
      </c>
      <c r="E485" s="704" t="s">
        <v>146</v>
      </c>
      <c r="F485" s="705"/>
      <c r="G485" s="706" t="s">
        <v>120</v>
      </c>
      <c r="H485" s="714">
        <v>0.3</v>
      </c>
      <c r="I485" s="706" t="s">
        <v>122</v>
      </c>
      <c r="J485" s="707">
        <f t="shared" ref="J485:J486" si="25">ROUND(F485*H485,0)</f>
        <v>0</v>
      </c>
      <c r="K485" s="257" t="s">
        <v>137</v>
      </c>
      <c r="M485" s="142"/>
      <c r="N485" s="2"/>
    </row>
    <row r="486" spans="1:14" ht="18.75" customHeight="1">
      <c r="A486" s="104"/>
      <c r="B486" s="708"/>
      <c r="C486" s="1180"/>
      <c r="D486" s="703" t="s">
        <v>552</v>
      </c>
      <c r="E486" s="704" t="s">
        <v>145</v>
      </c>
      <c r="F486" s="705"/>
      <c r="G486" s="706" t="s">
        <v>120</v>
      </c>
      <c r="H486" s="714">
        <v>0.3</v>
      </c>
      <c r="I486" s="710" t="s">
        <v>122</v>
      </c>
      <c r="J486" s="711">
        <f t="shared" si="25"/>
        <v>0</v>
      </c>
      <c r="K486" s="257" t="s">
        <v>135</v>
      </c>
      <c r="M486" s="142"/>
      <c r="N486" s="2"/>
    </row>
    <row r="487" spans="1:14" ht="18.75" customHeight="1" thickBot="1">
      <c r="A487" s="104"/>
      <c r="B487" s="1380" t="s">
        <v>149</v>
      </c>
      <c r="C487" s="1381"/>
      <c r="D487" s="1338"/>
      <c r="E487" s="1339"/>
      <c r="F487" s="141"/>
      <c r="G487" s="140"/>
      <c r="H487" s="164"/>
      <c r="I487" s="140"/>
      <c r="J487" s="699">
        <f>SUM(J485:J486)</f>
        <v>0</v>
      </c>
      <c r="K487" s="257" t="s">
        <v>133</v>
      </c>
      <c r="M487" s="142"/>
      <c r="N487" s="2"/>
    </row>
    <row r="488" spans="1:14" s="4" customFormat="1" ht="13.5">
      <c r="B488" s="1349"/>
      <c r="C488" s="1350"/>
      <c r="D488" s="1349"/>
      <c r="E488" s="1350"/>
      <c r="F488" s="742" t="s">
        <v>2546</v>
      </c>
      <c r="G488" s="645"/>
      <c r="H488" s="743" t="s">
        <v>2661</v>
      </c>
      <c r="I488" s="1179"/>
      <c r="J488" s="90"/>
      <c r="K488" s="3"/>
      <c r="N488" s="3"/>
    </row>
    <row r="489" spans="1:14" s="4" customFormat="1" ht="15" customHeight="1">
      <c r="B489" s="1351"/>
      <c r="C489" s="1352"/>
      <c r="D489" s="1351"/>
      <c r="E489" s="1352"/>
      <c r="F489" s="138">
        <f>J487</f>
        <v>0</v>
      </c>
      <c r="G489" s="1174" t="s">
        <v>120</v>
      </c>
      <c r="H489" s="261" t="e">
        <f>'附表３（財政力指数）'!S45</f>
        <v>#DIV/0!</v>
      </c>
      <c r="I489" s="1178" t="s">
        <v>122</v>
      </c>
      <c r="J489" s="137">
        <f>IFERROR(ROUND(F489*H489,0),0)</f>
        <v>0</v>
      </c>
      <c r="K489" s="257" t="s">
        <v>1711</v>
      </c>
      <c r="M489" s="4" t="s">
        <v>120</v>
      </c>
      <c r="N489" s="3"/>
    </row>
    <row r="490" spans="1:14" s="4" customFormat="1" ht="14.25" thickBot="1">
      <c r="B490" s="1353"/>
      <c r="C490" s="1354"/>
      <c r="D490" s="1353"/>
      <c r="E490" s="1354"/>
      <c r="F490" s="136"/>
      <c r="G490" s="135"/>
      <c r="H490" s="134" t="s">
        <v>2547</v>
      </c>
      <c r="I490" s="133"/>
      <c r="J490" s="132"/>
      <c r="K490" s="3"/>
    </row>
    <row r="491" spans="1:14" s="4" customFormat="1" ht="15" customHeight="1">
      <c r="B491" s="3"/>
      <c r="C491" s="3"/>
      <c r="D491" s="3"/>
      <c r="E491" s="3"/>
      <c r="F491" s="92"/>
      <c r="G491" s="3"/>
      <c r="H491" s="681"/>
      <c r="I491" s="681"/>
      <c r="J491" s="93"/>
      <c r="K491" s="3"/>
      <c r="N491" s="9"/>
    </row>
    <row r="492" spans="1:14" ht="18.75" customHeight="1">
      <c r="A492" s="464">
        <f>A480+1</f>
        <v>30</v>
      </c>
      <c r="B492" s="256" t="s">
        <v>1696</v>
      </c>
      <c r="F492" s="210"/>
      <c r="H492" s="214"/>
      <c r="J492" s="210"/>
      <c r="M492" s="142"/>
      <c r="N492" s="2"/>
    </row>
    <row r="493" spans="1:14" ht="18.75" customHeight="1">
      <c r="A493" s="104"/>
      <c r="B493" s="256" t="s">
        <v>2549</v>
      </c>
      <c r="F493" s="210"/>
      <c r="H493" s="214"/>
      <c r="J493" s="210"/>
      <c r="M493" s="142"/>
      <c r="N493" s="2"/>
    </row>
    <row r="494" spans="1:14" ht="18.75" customHeight="1">
      <c r="A494" s="104"/>
      <c r="B494" s="1589" t="s">
        <v>170</v>
      </c>
      <c r="C494" s="1590"/>
      <c r="D494" s="1589" t="s">
        <v>142</v>
      </c>
      <c r="E494" s="1590"/>
      <c r="F494" s="644" t="s">
        <v>187</v>
      </c>
      <c r="G494" s="645"/>
      <c r="H494" s="646" t="s">
        <v>140</v>
      </c>
      <c r="I494" s="645"/>
      <c r="J494" s="644" t="s">
        <v>91</v>
      </c>
      <c r="K494" s="3"/>
      <c r="M494" s="142"/>
      <c r="N494" s="2"/>
    </row>
    <row r="495" spans="1:14" ht="18.75" customHeight="1">
      <c r="A495" s="104"/>
      <c r="B495" s="1178"/>
      <c r="C495" s="1177"/>
      <c r="D495" s="1171"/>
      <c r="E495" s="1172"/>
      <c r="F495" s="397"/>
      <c r="G495" s="1175"/>
      <c r="H495" s="1173"/>
      <c r="I495" s="1175"/>
      <c r="J495" s="391" t="s">
        <v>139</v>
      </c>
      <c r="K495" s="3"/>
      <c r="M495" s="142"/>
      <c r="N495" s="2"/>
    </row>
    <row r="496" spans="1:14" ht="18.75" customHeight="1">
      <c r="A496" s="104"/>
      <c r="B496" s="701">
        <v>1</v>
      </c>
      <c r="C496" s="702" t="s">
        <v>2528</v>
      </c>
      <c r="D496" s="703" t="s">
        <v>556</v>
      </c>
      <c r="E496" s="704" t="s">
        <v>146</v>
      </c>
      <c r="F496" s="705"/>
      <c r="G496" s="706" t="s">
        <v>120</v>
      </c>
      <c r="H496" s="714">
        <v>0.3</v>
      </c>
      <c r="I496" s="706" t="s">
        <v>122</v>
      </c>
      <c r="J496" s="707">
        <f t="shared" ref="J496:J497" si="26">ROUND(F496*H496,0)</f>
        <v>0</v>
      </c>
      <c r="K496" s="257" t="s">
        <v>137</v>
      </c>
      <c r="M496" s="142"/>
      <c r="N496" s="2"/>
    </row>
    <row r="497" spans="1:14" ht="18.75" customHeight="1" thickBot="1">
      <c r="A497" s="104"/>
      <c r="B497" s="708"/>
      <c r="C497" s="1180"/>
      <c r="D497" s="703" t="s">
        <v>552</v>
      </c>
      <c r="E497" s="704" t="s">
        <v>145</v>
      </c>
      <c r="F497" s="705"/>
      <c r="G497" s="706" t="s">
        <v>120</v>
      </c>
      <c r="H497" s="714">
        <v>0.3</v>
      </c>
      <c r="I497" s="710" t="s">
        <v>122</v>
      </c>
      <c r="J497" s="711">
        <f t="shared" si="26"/>
        <v>0</v>
      </c>
      <c r="K497" s="257" t="s">
        <v>135</v>
      </c>
      <c r="M497" s="142"/>
      <c r="N497" s="2"/>
    </row>
    <row r="498" spans="1:14" ht="18.75" customHeight="1">
      <c r="A498" s="4"/>
      <c r="B498" s="765"/>
      <c r="C498" s="766"/>
      <c r="D498" s="765"/>
      <c r="E498" s="765"/>
      <c r="F498" s="767"/>
      <c r="G498" s="768"/>
      <c r="H498" s="1408" t="s">
        <v>1379</v>
      </c>
      <c r="I498" s="1409"/>
      <c r="J498" s="769"/>
      <c r="K498" s="465"/>
      <c r="M498" s="142"/>
      <c r="N498" s="2"/>
    </row>
    <row r="499" spans="1:14" ht="18.75" customHeight="1" thickBot="1">
      <c r="A499" s="4"/>
      <c r="B499" s="257"/>
      <c r="C499" s="257"/>
      <c r="D499" s="257"/>
      <c r="E499" s="257"/>
      <c r="F499" s="315"/>
      <c r="G499" s="257"/>
      <c r="H499" s="1410" t="s">
        <v>121</v>
      </c>
      <c r="I499" s="1411"/>
      <c r="J499" s="728">
        <f>SUM(J496:J497)</f>
        <v>0</v>
      </c>
      <c r="K499" s="257" t="s">
        <v>2055</v>
      </c>
      <c r="M499" s="4" t="s">
        <v>120</v>
      </c>
      <c r="N499" s="2"/>
    </row>
    <row r="500" spans="1:14" ht="18.75" customHeight="1">
      <c r="A500" s="464">
        <f>A492+1</f>
        <v>31</v>
      </c>
      <c r="B500" s="4" t="s">
        <v>1703</v>
      </c>
      <c r="F500" s="210"/>
      <c r="H500" s="214"/>
      <c r="J500" s="210"/>
      <c r="M500" s="142"/>
      <c r="N500" s="2"/>
    </row>
    <row r="501" spans="1:14" ht="18.75" customHeight="1">
      <c r="A501" s="104"/>
      <c r="F501" s="210"/>
      <c r="H501" s="214"/>
      <c r="J501" s="210"/>
      <c r="M501" s="142"/>
      <c r="N501" s="2"/>
    </row>
    <row r="502" spans="1:14" ht="18.75" customHeight="1">
      <c r="A502" s="104"/>
      <c r="B502" s="1589" t="s">
        <v>170</v>
      </c>
      <c r="C502" s="1590"/>
      <c r="D502" s="1589" t="s">
        <v>142</v>
      </c>
      <c r="E502" s="1590"/>
      <c r="F502" s="644" t="s">
        <v>187</v>
      </c>
      <c r="G502" s="645"/>
      <c r="H502" s="646" t="s">
        <v>140</v>
      </c>
      <c r="I502" s="645"/>
      <c r="J502" s="644" t="s">
        <v>91</v>
      </c>
      <c r="K502" s="3"/>
      <c r="M502" s="142"/>
      <c r="N502" s="2"/>
    </row>
    <row r="503" spans="1:14" ht="18.75" customHeight="1">
      <c r="A503" s="104"/>
      <c r="B503" s="686"/>
      <c r="C503" s="682"/>
      <c r="D503" s="672"/>
      <c r="E503" s="673"/>
      <c r="F503" s="397"/>
      <c r="G503" s="676"/>
      <c r="H503" s="674"/>
      <c r="I503" s="676"/>
      <c r="J503" s="391" t="s">
        <v>1687</v>
      </c>
      <c r="K503" s="3"/>
      <c r="M503" s="142"/>
      <c r="N503" s="2"/>
    </row>
    <row r="504" spans="1:14" ht="18.75" customHeight="1">
      <c r="A504" s="104"/>
      <c r="B504" s="693">
        <v>1</v>
      </c>
      <c r="C504" s="694" t="s">
        <v>1331</v>
      </c>
      <c r="D504" s="695" t="s">
        <v>1689</v>
      </c>
      <c r="E504" s="648" t="s">
        <v>146</v>
      </c>
      <c r="F504" s="696"/>
      <c r="G504" s="649" t="s">
        <v>1690</v>
      </c>
      <c r="H504" s="746">
        <v>0.3</v>
      </c>
      <c r="I504" s="649" t="s">
        <v>1691</v>
      </c>
      <c r="J504" s="698">
        <f t="shared" ref="J504:J507" si="27">ROUND(F504*H504,0)</f>
        <v>0</v>
      </c>
      <c r="K504" s="3" t="s">
        <v>1692</v>
      </c>
      <c r="M504" s="142"/>
      <c r="N504" s="2"/>
    </row>
    <row r="505" spans="1:14" ht="18.75" customHeight="1">
      <c r="A505" s="104"/>
      <c r="B505" s="131"/>
      <c r="C505" s="673"/>
      <c r="D505" s="695" t="s">
        <v>1693</v>
      </c>
      <c r="E505" s="648" t="s">
        <v>145</v>
      </c>
      <c r="F505" s="696"/>
      <c r="G505" s="649" t="s">
        <v>1690</v>
      </c>
      <c r="H505" s="746">
        <v>0.3</v>
      </c>
      <c r="I505" s="645" t="s">
        <v>1691</v>
      </c>
      <c r="J505" s="699">
        <f t="shared" si="27"/>
        <v>0</v>
      </c>
      <c r="K505" s="3" t="s">
        <v>1694</v>
      </c>
      <c r="M505" s="142"/>
      <c r="N505" s="2"/>
    </row>
    <row r="506" spans="1:14" ht="18.75" customHeight="1">
      <c r="A506" s="104"/>
      <c r="B506" s="701">
        <f>B504+1</f>
        <v>2</v>
      </c>
      <c r="C506" s="702" t="s">
        <v>1330</v>
      </c>
      <c r="D506" s="703" t="s">
        <v>1658</v>
      </c>
      <c r="E506" s="704" t="s">
        <v>146</v>
      </c>
      <c r="F506" s="705"/>
      <c r="G506" s="706" t="s">
        <v>1659</v>
      </c>
      <c r="H506" s="714">
        <v>0.3</v>
      </c>
      <c r="I506" s="706" t="s">
        <v>1660</v>
      </c>
      <c r="J506" s="707">
        <f t="shared" si="27"/>
        <v>0</v>
      </c>
      <c r="K506" s="3" t="s">
        <v>1704</v>
      </c>
      <c r="M506" s="142"/>
      <c r="N506" s="2"/>
    </row>
    <row r="507" spans="1:14" ht="18.75" customHeight="1">
      <c r="A507" s="4"/>
      <c r="B507" s="708"/>
      <c r="C507" s="709"/>
      <c r="D507" s="703" t="s">
        <v>1700</v>
      </c>
      <c r="E507" s="704" t="s">
        <v>145</v>
      </c>
      <c r="F507" s="705"/>
      <c r="G507" s="706" t="s">
        <v>1659</v>
      </c>
      <c r="H507" s="714">
        <v>0.3</v>
      </c>
      <c r="I507" s="710" t="s">
        <v>1660</v>
      </c>
      <c r="J507" s="711">
        <f t="shared" si="27"/>
        <v>0</v>
      </c>
      <c r="K507" s="3" t="s">
        <v>1681</v>
      </c>
      <c r="L507" s="4"/>
      <c r="M507" s="142"/>
      <c r="N507" s="2"/>
    </row>
    <row r="508" spans="1:14" ht="18.75" customHeight="1">
      <c r="A508" s="104"/>
      <c r="B508" s="701">
        <f>B506+1</f>
        <v>3</v>
      </c>
      <c r="C508" s="702" t="s">
        <v>1672</v>
      </c>
      <c r="D508" s="703" t="s">
        <v>556</v>
      </c>
      <c r="E508" s="704" t="s">
        <v>146</v>
      </c>
      <c r="F508" s="705"/>
      <c r="G508" s="706" t="s">
        <v>120</v>
      </c>
      <c r="H508" s="714">
        <v>0.3</v>
      </c>
      <c r="I508" s="706" t="s">
        <v>122</v>
      </c>
      <c r="J508" s="707">
        <f t="shared" ref="J508:J509" si="28">ROUND(F508*H508,0)</f>
        <v>0</v>
      </c>
      <c r="K508" s="257" t="s">
        <v>560</v>
      </c>
      <c r="M508" s="142"/>
      <c r="N508" s="2"/>
    </row>
    <row r="509" spans="1:14" ht="18.75" customHeight="1" thickBot="1">
      <c r="A509" s="4"/>
      <c r="B509" s="708"/>
      <c r="C509" s="1180"/>
      <c r="D509" s="703" t="s">
        <v>552</v>
      </c>
      <c r="E509" s="704" t="s">
        <v>145</v>
      </c>
      <c r="F509" s="705"/>
      <c r="G509" s="706" t="s">
        <v>120</v>
      </c>
      <c r="H509" s="714">
        <v>0.3</v>
      </c>
      <c r="I509" s="710" t="s">
        <v>122</v>
      </c>
      <c r="J509" s="711">
        <f t="shared" si="28"/>
        <v>0</v>
      </c>
      <c r="K509" s="257" t="s">
        <v>559</v>
      </c>
      <c r="L509" s="4"/>
      <c r="M509" s="142"/>
      <c r="N509" s="2"/>
    </row>
    <row r="510" spans="1:14" ht="18.75" customHeight="1">
      <c r="A510" s="4"/>
      <c r="B510" s="106"/>
      <c r="C510" s="107"/>
      <c r="D510" s="106"/>
      <c r="E510" s="106"/>
      <c r="F510" s="650"/>
      <c r="G510" s="681"/>
      <c r="H510" s="1408" t="s">
        <v>1583</v>
      </c>
      <c r="I510" s="1409"/>
      <c r="J510" s="402"/>
      <c r="M510" s="142"/>
      <c r="N510" s="2"/>
    </row>
    <row r="511" spans="1:14" ht="18.75" customHeight="1" thickBot="1">
      <c r="A511" s="4"/>
      <c r="B511" s="3"/>
      <c r="C511" s="3"/>
      <c r="D511" s="3"/>
      <c r="E511" s="3"/>
      <c r="F511" s="92"/>
      <c r="G511" s="3"/>
      <c r="H511" s="1361" t="s">
        <v>121</v>
      </c>
      <c r="I511" s="1362"/>
      <c r="J511" s="89">
        <f>SUM(J504:J509)</f>
        <v>0</v>
      </c>
      <c r="K511" s="257" t="s">
        <v>1715</v>
      </c>
      <c r="M511" s="4" t="s">
        <v>1535</v>
      </c>
      <c r="N511" s="2"/>
    </row>
    <row r="512" spans="1:14" ht="18.75" customHeight="1">
      <c r="A512" s="4"/>
      <c r="B512" s="3"/>
      <c r="C512" s="3"/>
      <c r="D512" s="3"/>
      <c r="E512" s="3"/>
      <c r="F512" s="92"/>
      <c r="G512" s="3"/>
      <c r="H512" s="681"/>
      <c r="I512" s="681"/>
      <c r="J512" s="93"/>
      <c r="K512" s="3"/>
      <c r="L512" s="4"/>
      <c r="M512" s="142"/>
      <c r="N512" s="2"/>
    </row>
    <row r="513" spans="1:14" ht="18.75" customHeight="1">
      <c r="A513" s="464">
        <f>A500+1</f>
        <v>32</v>
      </c>
      <c r="B513" s="256" t="s">
        <v>1706</v>
      </c>
      <c r="C513" s="465"/>
      <c r="D513" s="465"/>
      <c r="E513" s="465"/>
      <c r="F513" s="718"/>
      <c r="G513" s="465"/>
      <c r="H513" s="465"/>
      <c r="I513" s="465"/>
      <c r="J513" s="718"/>
      <c r="K513" s="465"/>
      <c r="L513" s="465"/>
    </row>
    <row r="514" spans="1:14" ht="11.25" customHeight="1">
      <c r="A514" s="466"/>
      <c r="B514" s="465"/>
      <c r="C514" s="465"/>
      <c r="D514" s="465"/>
      <c r="E514" s="465"/>
      <c r="F514" s="718"/>
      <c r="G514" s="465"/>
      <c r="H514" s="465"/>
      <c r="I514" s="465"/>
      <c r="J514" s="718"/>
      <c r="K514" s="465"/>
      <c r="L514" s="465"/>
    </row>
    <row r="515" spans="1:14" ht="18.75" customHeight="1">
      <c r="A515" s="466"/>
      <c r="B515" s="1603" t="s">
        <v>170</v>
      </c>
      <c r="C515" s="1604"/>
      <c r="D515" s="1603" t="s">
        <v>142</v>
      </c>
      <c r="E515" s="1604"/>
      <c r="F515" s="719" t="s">
        <v>187</v>
      </c>
      <c r="G515" s="710"/>
      <c r="H515" s="710" t="s">
        <v>140</v>
      </c>
      <c r="I515" s="710"/>
      <c r="J515" s="719" t="s">
        <v>91</v>
      </c>
      <c r="K515" s="257"/>
      <c r="L515" s="465"/>
    </row>
    <row r="516" spans="1:14" ht="15" customHeight="1">
      <c r="A516" s="466"/>
      <c r="B516" s="720"/>
      <c r="C516" s="721"/>
      <c r="D516" s="722"/>
      <c r="E516" s="709"/>
      <c r="F516" s="723"/>
      <c r="G516" s="724"/>
      <c r="H516" s="724"/>
      <c r="I516" s="724"/>
      <c r="J516" s="770" t="s">
        <v>1707</v>
      </c>
      <c r="K516" s="257"/>
      <c r="L516" s="465"/>
    </row>
    <row r="517" spans="1:14" s="4" customFormat="1" ht="15" customHeight="1">
      <c r="A517" s="256"/>
      <c r="B517" s="764">
        <v>1</v>
      </c>
      <c r="C517" s="704" t="s">
        <v>1330</v>
      </c>
      <c r="D517" s="1607"/>
      <c r="E517" s="1608"/>
      <c r="F517" s="705"/>
      <c r="G517" s="706" t="s">
        <v>1708</v>
      </c>
      <c r="H517" s="749">
        <v>0.5</v>
      </c>
      <c r="I517" s="710" t="s">
        <v>1709</v>
      </c>
      <c r="J517" s="711">
        <f>ROUND(F517*H517,0)</f>
        <v>0</v>
      </c>
      <c r="K517" s="257" t="s">
        <v>1710</v>
      </c>
      <c r="L517" s="256"/>
      <c r="N517" s="9"/>
    </row>
    <row r="518" spans="1:14" s="4" customFormat="1" ht="15" customHeight="1" thickBot="1">
      <c r="A518" s="256"/>
      <c r="B518" s="764">
        <v>2</v>
      </c>
      <c r="C518" s="704" t="s">
        <v>1672</v>
      </c>
      <c r="D518" s="1607"/>
      <c r="E518" s="1608"/>
      <c r="F518" s="705"/>
      <c r="G518" s="706" t="s">
        <v>120</v>
      </c>
      <c r="H518" s="749">
        <v>0.5</v>
      </c>
      <c r="I518" s="710" t="s">
        <v>122</v>
      </c>
      <c r="J518" s="711">
        <f>ROUND(F518*H518,0)</f>
        <v>0</v>
      </c>
      <c r="K518" s="257" t="s">
        <v>135</v>
      </c>
      <c r="L518" s="256"/>
      <c r="N518" s="9"/>
    </row>
    <row r="519" spans="1:14" s="4" customFormat="1" ht="15" customHeight="1">
      <c r="A519" s="256"/>
      <c r="B519" s="765"/>
      <c r="C519" s="766"/>
      <c r="D519" s="765"/>
      <c r="E519" s="765"/>
      <c r="F519" s="771"/>
      <c r="G519" s="768"/>
      <c r="H519" s="1408" t="s">
        <v>1379</v>
      </c>
      <c r="I519" s="1409"/>
      <c r="J519" s="727"/>
      <c r="K519" s="257"/>
      <c r="L519" s="256"/>
      <c r="N519" s="9"/>
    </row>
    <row r="520" spans="1:14" s="4" customFormat="1" ht="15" customHeight="1" thickBot="1">
      <c r="A520" s="256"/>
      <c r="B520" s="257"/>
      <c r="C520" s="257"/>
      <c r="D520" s="257"/>
      <c r="E520" s="257"/>
      <c r="F520" s="315"/>
      <c r="G520" s="257"/>
      <c r="H520" s="1410" t="s">
        <v>121</v>
      </c>
      <c r="I520" s="1411"/>
      <c r="J520" s="728">
        <f>SUM(J517:J518)</f>
        <v>0</v>
      </c>
      <c r="K520" s="257" t="s">
        <v>2550</v>
      </c>
      <c r="L520" s="256"/>
      <c r="M520" s="4" t="s">
        <v>1535</v>
      </c>
      <c r="N520" s="9"/>
    </row>
    <row r="521" spans="1:14" s="5" customFormat="1" ht="18.600000000000001" customHeight="1">
      <c r="B521" s="152"/>
      <c r="C521" s="152"/>
      <c r="D521" s="152"/>
      <c r="E521" s="152"/>
      <c r="F521" s="153"/>
      <c r="G521" s="152"/>
      <c r="H521" s="681"/>
      <c r="I521" s="681"/>
      <c r="J521" s="93"/>
      <c r="K521" s="152"/>
      <c r="N521" s="8"/>
    </row>
    <row r="522" spans="1:14" ht="18.75" customHeight="1">
      <c r="A522" s="464">
        <f>A513+1</f>
        <v>33</v>
      </c>
      <c r="B522" s="4" t="s">
        <v>1508</v>
      </c>
      <c r="F522" s="210"/>
      <c r="H522" s="214"/>
      <c r="J522" s="210"/>
      <c r="M522" s="142"/>
      <c r="N522" s="2"/>
    </row>
    <row r="523" spans="1:14" ht="18.75" customHeight="1">
      <c r="A523" s="104"/>
      <c r="B523" s="142"/>
      <c r="C523" s="1015"/>
      <c r="D523" s="689"/>
      <c r="E523" s="689"/>
      <c r="F523" s="210"/>
      <c r="G523" s="343"/>
      <c r="H523" s="1016"/>
      <c r="J523" s="210"/>
      <c r="M523" s="142"/>
      <c r="N523" s="2"/>
    </row>
    <row r="524" spans="1:14" ht="15" customHeight="1">
      <c r="A524" s="1014"/>
      <c r="B524" s="1603" t="s">
        <v>170</v>
      </c>
      <c r="C524" s="1604"/>
      <c r="D524" s="1605" t="s">
        <v>2059</v>
      </c>
      <c r="E524" s="1606"/>
      <c r="F524" s="1598" t="s">
        <v>2692</v>
      </c>
      <c r="G524" s="710"/>
      <c r="H524" s="1596" t="s">
        <v>2061</v>
      </c>
      <c r="I524" s="710"/>
      <c r="J524" s="1017" t="s">
        <v>2060</v>
      </c>
      <c r="K524" s="3"/>
      <c r="M524" s="142"/>
      <c r="N524" s="2"/>
    </row>
    <row r="525" spans="1:14" ht="15" customHeight="1">
      <c r="A525" s="1014"/>
      <c r="B525" s="744"/>
      <c r="C525" s="745"/>
      <c r="D525" s="1018"/>
      <c r="E525" s="1019"/>
      <c r="F525" s="1599"/>
      <c r="G525" s="724"/>
      <c r="H525" s="1597"/>
      <c r="I525" s="724"/>
      <c r="J525" s="1020" t="s">
        <v>2057</v>
      </c>
      <c r="K525" s="3"/>
      <c r="M525" s="142"/>
      <c r="N525" s="2"/>
    </row>
    <row r="526" spans="1:14" ht="15" customHeight="1">
      <c r="A526" s="1014"/>
      <c r="B526" s="881">
        <v>1</v>
      </c>
      <c r="C526" s="1021" t="s">
        <v>1331</v>
      </c>
      <c r="D526" s="1612"/>
      <c r="E526" s="1601"/>
      <c r="F526" s="1022"/>
      <c r="G526" s="706" t="s">
        <v>120</v>
      </c>
      <c r="H526" s="1023"/>
      <c r="I526" s="706" t="s">
        <v>120</v>
      </c>
      <c r="J526" s="1024">
        <f>IFERROR(ROUND(F526*H526,0),0)</f>
        <v>0</v>
      </c>
      <c r="K526" s="257" t="s">
        <v>137</v>
      </c>
      <c r="M526" s="142"/>
      <c r="N526" s="2"/>
    </row>
    <row r="527" spans="1:14" ht="15" customHeight="1">
      <c r="A527" s="1014"/>
      <c r="B527" s="1025"/>
      <c r="C527" s="1026"/>
      <c r="D527" s="1025"/>
      <c r="E527" s="726"/>
      <c r="F527" s="1027"/>
      <c r="G527" s="1027"/>
      <c r="H527" s="1027"/>
      <c r="I527" s="768"/>
      <c r="J527" s="1028"/>
      <c r="K527" s="257"/>
      <c r="M527" s="142"/>
      <c r="N527" s="2"/>
    </row>
    <row r="528" spans="1:14" ht="15" customHeight="1">
      <c r="A528" s="1014"/>
      <c r="B528" s="1029"/>
      <c r="C528" s="765"/>
      <c r="D528" s="1030"/>
      <c r="E528" s="726"/>
      <c r="F528" s="1027"/>
      <c r="G528" s="1027"/>
      <c r="H528" s="1031"/>
      <c r="I528" s="1032"/>
      <c r="J528" s="1033"/>
      <c r="K528" s="106"/>
      <c r="M528" s="142"/>
      <c r="N528" s="2"/>
    </row>
    <row r="529" spans="1:14" ht="15" customHeight="1">
      <c r="A529" s="1014"/>
      <c r="B529" s="1603" t="s">
        <v>170</v>
      </c>
      <c r="C529" s="1604"/>
      <c r="D529" s="1605" t="s">
        <v>2059</v>
      </c>
      <c r="E529" s="1606"/>
      <c r="F529" s="1598" t="s">
        <v>2693</v>
      </c>
      <c r="G529" s="710"/>
      <c r="H529" s="1596" t="s">
        <v>2552</v>
      </c>
      <c r="I529" s="710"/>
      <c r="J529" s="1017" t="s">
        <v>2060</v>
      </c>
      <c r="K529" s="106"/>
      <c r="M529" s="142"/>
      <c r="N529" s="2"/>
    </row>
    <row r="530" spans="1:14" ht="15" customHeight="1">
      <c r="A530" s="1014"/>
      <c r="B530" s="744"/>
      <c r="C530" s="745"/>
      <c r="D530" s="1018"/>
      <c r="E530" s="1019"/>
      <c r="F530" s="1599"/>
      <c r="G530" s="724"/>
      <c r="H530" s="1597"/>
      <c r="I530" s="724"/>
      <c r="J530" s="1020" t="s">
        <v>2057</v>
      </c>
      <c r="K530" s="3"/>
      <c r="M530" s="142"/>
      <c r="N530" s="2"/>
    </row>
    <row r="531" spans="1:14" ht="15" customHeight="1">
      <c r="A531" s="1014"/>
      <c r="B531" s="1036">
        <f>B526+1</f>
        <v>2</v>
      </c>
      <c r="C531" s="1037" t="s">
        <v>1330</v>
      </c>
      <c r="D531" s="1600"/>
      <c r="E531" s="1601"/>
      <c r="F531" s="1038"/>
      <c r="G531" s="706" t="s">
        <v>120</v>
      </c>
      <c r="H531" s="1023"/>
      <c r="I531" s="706" t="s">
        <v>120</v>
      </c>
      <c r="J531" s="1024">
        <f>IFERROR(ROUND(F531*H531,0),0)</f>
        <v>0</v>
      </c>
      <c r="K531" s="257" t="s">
        <v>135</v>
      </c>
      <c r="M531" s="142"/>
      <c r="N531" s="2"/>
    </row>
    <row r="532" spans="1:14" ht="15" customHeight="1">
      <c r="A532" s="1014"/>
      <c r="B532" s="1182"/>
      <c r="C532" s="726"/>
      <c r="D532" s="1182"/>
      <c r="E532" s="1182"/>
      <c r="F532" s="1041"/>
      <c r="G532" s="768"/>
      <c r="H532" s="1042"/>
      <c r="I532" s="768"/>
      <c r="J532" s="1028"/>
      <c r="K532" s="257"/>
      <c r="M532" s="142"/>
      <c r="N532" s="2"/>
    </row>
    <row r="533" spans="1:14" ht="15" customHeight="1">
      <c r="A533" s="1014"/>
      <c r="B533" s="1029"/>
      <c r="C533" s="765"/>
      <c r="D533" s="1030"/>
      <c r="E533" s="726"/>
      <c r="F533" s="1027"/>
      <c r="G533" s="1027"/>
      <c r="H533" s="1031"/>
      <c r="I533" s="1032"/>
      <c r="J533" s="1033"/>
      <c r="K533" s="106"/>
      <c r="M533" s="142"/>
      <c r="N533" s="2"/>
    </row>
    <row r="534" spans="1:14" ht="15" customHeight="1">
      <c r="A534" s="1014"/>
      <c r="B534" s="1603" t="s">
        <v>170</v>
      </c>
      <c r="C534" s="1604"/>
      <c r="D534" s="1605" t="s">
        <v>2059</v>
      </c>
      <c r="E534" s="1606"/>
      <c r="F534" s="1598" t="s">
        <v>2529</v>
      </c>
      <c r="G534" s="710"/>
      <c r="H534" s="1034" t="s">
        <v>1509</v>
      </c>
      <c r="I534" s="710"/>
      <c r="J534" s="1017" t="s">
        <v>166</v>
      </c>
      <c r="K534" s="106"/>
      <c r="M534" s="142"/>
      <c r="N534" s="2"/>
    </row>
    <row r="535" spans="1:14" ht="15" customHeight="1">
      <c r="A535" s="1014"/>
      <c r="B535" s="744"/>
      <c r="C535" s="745"/>
      <c r="D535" s="1018"/>
      <c r="E535" s="1019"/>
      <c r="F535" s="1599"/>
      <c r="G535" s="724"/>
      <c r="H535" s="1035" t="s">
        <v>2056</v>
      </c>
      <c r="I535" s="724"/>
      <c r="J535" s="1020"/>
      <c r="K535" s="3"/>
      <c r="M535" s="142"/>
      <c r="N535" s="2"/>
    </row>
    <row r="536" spans="1:14" ht="15" customHeight="1">
      <c r="A536" s="1014"/>
      <c r="B536" s="1036">
        <f>B531+1</f>
        <v>3</v>
      </c>
      <c r="C536" s="1037" t="s">
        <v>1672</v>
      </c>
      <c r="D536" s="1600"/>
      <c r="E536" s="1601"/>
      <c r="F536" s="1038"/>
      <c r="G536" s="706" t="s">
        <v>120</v>
      </c>
      <c r="H536" s="1023" t="e">
        <f>+'附表２（財政力係数）30年度同意'!T52</f>
        <v>#DIV/0!</v>
      </c>
      <c r="I536" s="706" t="s">
        <v>120</v>
      </c>
      <c r="J536" s="1039">
        <v>0.47499999999999998</v>
      </c>
      <c r="K536" s="3"/>
      <c r="M536" s="142"/>
      <c r="N536" s="2"/>
    </row>
    <row r="537" spans="1:14" ht="15" customHeight="1">
      <c r="A537" s="1014"/>
      <c r="B537" s="1030"/>
      <c r="C537" s="765"/>
      <c r="D537" s="1030"/>
      <c r="E537" s="765"/>
      <c r="F537" s="1602" t="s">
        <v>2058</v>
      </c>
      <c r="G537" s="1602"/>
      <c r="H537" s="1602"/>
      <c r="I537" s="1040" t="s">
        <v>1084</v>
      </c>
      <c r="J537" s="1024">
        <f>IFERROR(ROUND(F536*ROUND(H536*J536,3),),0)</f>
        <v>0</v>
      </c>
      <c r="K537" s="257" t="s">
        <v>133</v>
      </c>
      <c r="M537" s="142"/>
      <c r="N537" s="2"/>
    </row>
    <row r="538" spans="1:14" ht="18.75" customHeight="1" thickBot="1">
      <c r="A538" s="1014"/>
      <c r="B538" s="1030"/>
      <c r="C538" s="765"/>
      <c r="D538" s="1030"/>
      <c r="E538" s="765"/>
      <c r="F538" s="1041"/>
      <c r="G538" s="768"/>
      <c r="H538" s="1042"/>
      <c r="I538" s="766"/>
      <c r="J538" s="1033"/>
      <c r="K538" s="3"/>
      <c r="M538" s="142"/>
      <c r="N538" s="2"/>
    </row>
    <row r="539" spans="1:14" ht="18.75" customHeight="1">
      <c r="A539" s="104"/>
      <c r="B539" s="765"/>
      <c r="C539" s="766"/>
      <c r="D539" s="765"/>
      <c r="E539" s="765"/>
      <c r="F539" s="767"/>
      <c r="G539" s="768"/>
      <c r="H539" s="1408" t="s">
        <v>1085</v>
      </c>
      <c r="I539" s="1409"/>
      <c r="J539" s="769"/>
      <c r="M539" s="142"/>
      <c r="N539" s="2"/>
    </row>
    <row r="540" spans="1:14" ht="18.75" customHeight="1" thickBot="1">
      <c r="A540" s="104"/>
      <c r="B540" s="257"/>
      <c r="C540" s="257"/>
      <c r="D540" s="257"/>
      <c r="E540" s="257"/>
      <c r="F540" s="315"/>
      <c r="G540" s="257"/>
      <c r="H540" s="1410" t="s">
        <v>121</v>
      </c>
      <c r="I540" s="1411"/>
      <c r="J540" s="728">
        <f>J526+J531+J537</f>
        <v>0</v>
      </c>
      <c r="K540" s="257" t="s">
        <v>2551</v>
      </c>
      <c r="M540" s="4" t="s">
        <v>120</v>
      </c>
      <c r="N540" s="2"/>
    </row>
    <row r="541" spans="1:14" ht="18.75" customHeight="1">
      <c r="A541" s="104"/>
      <c r="B541" s="3"/>
      <c r="C541" s="3"/>
      <c r="D541" s="3"/>
      <c r="E541" s="3"/>
      <c r="F541" s="92"/>
      <c r="G541" s="3"/>
      <c r="H541" s="1008"/>
      <c r="I541" s="1008"/>
      <c r="J541" s="93"/>
      <c r="K541" s="257"/>
      <c r="M541" s="4"/>
      <c r="N541" s="2"/>
    </row>
    <row r="542" spans="1:14" ht="18.75" customHeight="1">
      <c r="A542" s="1609" t="s">
        <v>1510</v>
      </c>
      <c r="B542" s="1609"/>
      <c r="C542" s="1610" t="s">
        <v>1714</v>
      </c>
      <c r="D542" s="1610"/>
      <c r="E542" s="1610"/>
      <c r="F542" s="1610"/>
      <c r="G542" s="1610"/>
      <c r="H542" s="1610"/>
      <c r="I542" s="1610"/>
      <c r="J542" s="1610"/>
      <c r="K542" s="3"/>
      <c r="L542" s="4"/>
      <c r="M542" s="142"/>
      <c r="N542" s="2"/>
    </row>
    <row r="543" spans="1:14" ht="18.75" customHeight="1">
      <c r="A543" s="4"/>
      <c r="B543" s="398"/>
      <c r="C543" s="1610"/>
      <c r="D543" s="1610"/>
      <c r="E543" s="1610"/>
      <c r="F543" s="1610"/>
      <c r="G543" s="1610"/>
      <c r="H543" s="1610"/>
      <c r="I543" s="1610"/>
      <c r="J543" s="1610"/>
      <c r="K543" s="3"/>
      <c r="L543" s="4"/>
      <c r="M543" s="142"/>
      <c r="N543" s="2"/>
    </row>
    <row r="544" spans="1:14" ht="18.75" customHeight="1">
      <c r="A544" s="1609" t="s">
        <v>1513</v>
      </c>
      <c r="B544" s="1609"/>
      <c r="C544" s="1610" t="s">
        <v>1511</v>
      </c>
      <c r="D544" s="1610"/>
      <c r="E544" s="1610"/>
      <c r="F544" s="1610"/>
      <c r="G544" s="1610"/>
      <c r="H544" s="1610"/>
      <c r="I544" s="1610"/>
      <c r="J544" s="1610"/>
      <c r="K544" s="3"/>
      <c r="L544" s="4"/>
      <c r="M544" s="142"/>
      <c r="N544" s="2"/>
    </row>
    <row r="545" spans="1:14" ht="18.75" customHeight="1">
      <c r="A545" s="4"/>
      <c r="B545" s="398"/>
      <c r="C545" s="1610"/>
      <c r="D545" s="1610"/>
      <c r="E545" s="1610"/>
      <c r="F545" s="1610"/>
      <c r="G545" s="1610"/>
      <c r="H545" s="1610"/>
      <c r="I545" s="1610"/>
      <c r="J545" s="1610"/>
      <c r="K545" s="3"/>
      <c r="L545" s="4"/>
      <c r="M545" s="142"/>
      <c r="N545" s="2"/>
    </row>
    <row r="546" spans="1:14" ht="18.75" customHeight="1">
      <c r="A546" s="4"/>
      <c r="B546" s="398"/>
      <c r="C546" s="1610"/>
      <c r="D546" s="1610"/>
      <c r="E546" s="1610"/>
      <c r="F546" s="1610"/>
      <c r="G546" s="1610"/>
      <c r="H546" s="1610"/>
      <c r="I546" s="1610"/>
      <c r="J546" s="1610"/>
      <c r="K546" s="3"/>
      <c r="L546" s="4"/>
      <c r="M546" s="142"/>
      <c r="N546" s="2"/>
    </row>
    <row r="547" spans="1:14" ht="18.75" customHeight="1">
      <c r="A547" s="4"/>
      <c r="B547" s="671"/>
      <c r="C547" s="671"/>
      <c r="D547" s="671"/>
      <c r="E547" s="671"/>
      <c r="F547" s="671"/>
      <c r="G547" s="671"/>
      <c r="H547" s="671"/>
      <c r="I547" s="671"/>
      <c r="J547" s="671"/>
      <c r="K547" s="3"/>
      <c r="L547" s="4"/>
      <c r="M547" s="142"/>
      <c r="N547" s="2"/>
    </row>
    <row r="548" spans="1:14" ht="18.75" customHeight="1" thickBot="1">
      <c r="A548" s="4">
        <f>A522+1</f>
        <v>34</v>
      </c>
      <c r="B548" s="4" t="s">
        <v>1512</v>
      </c>
      <c r="C548" s="4"/>
      <c r="D548" s="4"/>
      <c r="E548" s="4"/>
      <c r="F548" s="208"/>
      <c r="G548" s="4"/>
      <c r="H548" s="314"/>
      <c r="I548" s="685"/>
      <c r="J548" s="209"/>
      <c r="K548" s="3"/>
      <c r="L548" s="4"/>
      <c r="M548" s="142"/>
      <c r="N548" s="2"/>
    </row>
    <row r="549" spans="1:14" ht="18.75" customHeight="1" thickBot="1">
      <c r="A549" s="4"/>
      <c r="B549" s="1373" t="s">
        <v>2530</v>
      </c>
      <c r="C549" s="1611"/>
      <c r="D549" s="1611"/>
      <c r="E549" s="1611"/>
      <c r="F549" s="1004"/>
      <c r="G549" s="685" t="s">
        <v>1712</v>
      </c>
      <c r="H549" s="651">
        <v>0.95</v>
      </c>
      <c r="I549" s="685" t="s">
        <v>1713</v>
      </c>
      <c r="J549" s="1000">
        <f>ROUND(F549*H549,0)</f>
        <v>0</v>
      </c>
      <c r="K549" s="257" t="s">
        <v>2679</v>
      </c>
      <c r="M549" s="4" t="s">
        <v>1712</v>
      </c>
      <c r="N549" s="2"/>
    </row>
    <row r="550" spans="1:14" ht="18.75" customHeight="1">
      <c r="A550" s="4"/>
      <c r="B550" s="1611"/>
      <c r="C550" s="1611"/>
      <c r="D550" s="1611"/>
      <c r="E550" s="1611"/>
      <c r="F550" s="208"/>
      <c r="G550" s="4"/>
      <c r="H550" s="314"/>
      <c r="I550" s="4"/>
      <c r="J550" s="209" t="s">
        <v>186</v>
      </c>
      <c r="M550" s="142"/>
      <c r="N550" s="2"/>
    </row>
    <row r="551" spans="1:14" ht="38.65" customHeight="1">
      <c r="A551" s="1609" t="s">
        <v>352</v>
      </c>
      <c r="B551" s="1609"/>
      <c r="C551" s="1610" t="s">
        <v>2554</v>
      </c>
      <c r="D551" s="1610"/>
      <c r="E551" s="1610"/>
      <c r="F551" s="1610"/>
      <c r="G551" s="1610"/>
      <c r="H551" s="1610"/>
      <c r="I551" s="1610"/>
      <c r="J551" s="1610"/>
      <c r="M551" s="142"/>
      <c r="N551" s="2"/>
    </row>
    <row r="552" spans="1:14" s="4" customFormat="1" ht="15" customHeight="1">
      <c r="B552" s="3"/>
      <c r="C552" s="3"/>
      <c r="D552" s="3"/>
      <c r="E552" s="3"/>
      <c r="F552" s="92"/>
      <c r="G552" s="3"/>
      <c r="H552" s="681"/>
      <c r="I552" s="681"/>
      <c r="J552" s="93"/>
      <c r="K552" s="3"/>
      <c r="N552" s="9"/>
    </row>
    <row r="553" spans="1:14" ht="18.75" customHeight="1">
      <c r="A553" s="464">
        <v>35</v>
      </c>
      <c r="B553" s="256" t="s">
        <v>2684</v>
      </c>
      <c r="C553" s="465"/>
      <c r="D553" s="465"/>
      <c r="E553" s="465"/>
      <c r="F553" s="718"/>
      <c r="G553" s="465"/>
      <c r="H553" s="465"/>
      <c r="I553" s="465"/>
      <c r="J553" s="718"/>
    </row>
    <row r="554" spans="1:14" ht="11.25" customHeight="1">
      <c r="A554" s="466"/>
      <c r="B554" s="465"/>
      <c r="C554" s="465"/>
      <c r="D554" s="465"/>
      <c r="E554" s="465"/>
      <c r="F554" s="718"/>
      <c r="G554" s="465"/>
      <c r="H554" s="465"/>
      <c r="I554" s="465"/>
      <c r="J554" s="718"/>
    </row>
    <row r="555" spans="1:14" ht="18.75" customHeight="1">
      <c r="A555" s="466"/>
      <c r="B555" s="1603" t="s">
        <v>170</v>
      </c>
      <c r="C555" s="1604"/>
      <c r="D555" s="1603" t="s">
        <v>142</v>
      </c>
      <c r="E555" s="1604"/>
      <c r="F555" s="719" t="s">
        <v>187</v>
      </c>
      <c r="G555" s="710"/>
      <c r="H555" s="710" t="s">
        <v>140</v>
      </c>
      <c r="I555" s="710"/>
      <c r="J555" s="719" t="s">
        <v>91</v>
      </c>
      <c r="K555" s="3"/>
    </row>
    <row r="556" spans="1:14" ht="15" customHeight="1">
      <c r="A556" s="466"/>
      <c r="B556" s="720"/>
      <c r="C556" s="721"/>
      <c r="D556" s="1218"/>
      <c r="E556" s="1219"/>
      <c r="F556" s="723"/>
      <c r="G556" s="724"/>
      <c r="H556" s="724"/>
      <c r="I556" s="724"/>
      <c r="J556" s="770" t="s">
        <v>139</v>
      </c>
      <c r="K556" s="3"/>
    </row>
    <row r="557" spans="1:14" ht="18.75" customHeight="1">
      <c r="A557" s="104"/>
      <c r="B557" s="701">
        <v>1</v>
      </c>
      <c r="C557" s="702" t="s">
        <v>2528</v>
      </c>
      <c r="D557" s="703" t="s">
        <v>556</v>
      </c>
      <c r="E557" s="704" t="s">
        <v>146</v>
      </c>
      <c r="F557" s="705"/>
      <c r="G557" s="706" t="s">
        <v>120</v>
      </c>
      <c r="H557" s="714">
        <v>0.5</v>
      </c>
      <c r="I557" s="706" t="s">
        <v>122</v>
      </c>
      <c r="J557" s="707">
        <f t="shared" ref="J557:J558" si="29">ROUND(F557*H557,0)</f>
        <v>0</v>
      </c>
      <c r="K557" s="257" t="s">
        <v>137</v>
      </c>
      <c r="M557" s="142"/>
      <c r="N557" s="2"/>
    </row>
    <row r="558" spans="1:14" ht="18.75" customHeight="1" thickBot="1">
      <c r="A558" s="104"/>
      <c r="B558" s="708"/>
      <c r="C558" s="1219"/>
      <c r="D558" s="703" t="s">
        <v>552</v>
      </c>
      <c r="E558" s="704" t="s">
        <v>145</v>
      </c>
      <c r="F558" s="705"/>
      <c r="G558" s="706" t="s">
        <v>120</v>
      </c>
      <c r="H558" s="714">
        <v>0.5</v>
      </c>
      <c r="I558" s="710" t="s">
        <v>122</v>
      </c>
      <c r="J558" s="711">
        <f t="shared" si="29"/>
        <v>0</v>
      </c>
      <c r="K558" s="257" t="s">
        <v>135</v>
      </c>
      <c r="M558" s="142"/>
      <c r="N558" s="2"/>
    </row>
    <row r="559" spans="1:14" ht="18.75" customHeight="1">
      <c r="A559" s="4"/>
      <c r="B559" s="765"/>
      <c r="C559" s="766"/>
      <c r="D559" s="765"/>
      <c r="E559" s="765"/>
      <c r="F559" s="767"/>
      <c r="G559" s="768"/>
      <c r="H559" s="1408" t="s">
        <v>1379</v>
      </c>
      <c r="I559" s="1409"/>
      <c r="J559" s="769"/>
      <c r="K559" s="465"/>
      <c r="M559" s="142"/>
      <c r="N559" s="2"/>
    </row>
    <row r="560" spans="1:14" ht="18.75" customHeight="1" thickBot="1">
      <c r="A560" s="4"/>
      <c r="B560" s="257"/>
      <c r="C560" s="257"/>
      <c r="D560" s="257"/>
      <c r="E560" s="257"/>
      <c r="F560" s="315"/>
      <c r="G560" s="257"/>
      <c r="H560" s="1410" t="s">
        <v>121</v>
      </c>
      <c r="I560" s="1411"/>
      <c r="J560" s="728">
        <f>SUM(J557:J558)</f>
        <v>0</v>
      </c>
      <c r="K560" s="257" t="s">
        <v>2686</v>
      </c>
      <c r="M560" s="4" t="s">
        <v>120</v>
      </c>
      <c r="N560" s="2"/>
    </row>
    <row r="561" spans="1:14" s="4" customFormat="1" ht="15" customHeight="1">
      <c r="A561" s="256"/>
      <c r="B561" s="257"/>
      <c r="C561" s="257"/>
      <c r="D561" s="257"/>
      <c r="E561" s="257"/>
      <c r="F561" s="315"/>
      <c r="G561" s="257"/>
      <c r="H561" s="768"/>
      <c r="I561" s="768"/>
      <c r="J561" s="771"/>
      <c r="K561" s="3"/>
      <c r="N561" s="9"/>
    </row>
    <row r="562" spans="1:14" ht="18.75" customHeight="1">
      <c r="A562" s="464">
        <v>36</v>
      </c>
      <c r="B562" s="256" t="s">
        <v>2685</v>
      </c>
      <c r="C562" s="465"/>
      <c r="D562" s="465"/>
      <c r="E562" s="465"/>
      <c r="F562" s="718"/>
      <c r="G562" s="465"/>
      <c r="H562" s="465"/>
      <c r="I562" s="465"/>
      <c r="J562" s="718"/>
    </row>
    <row r="563" spans="1:14" ht="11.25" customHeight="1">
      <c r="A563" s="466"/>
      <c r="B563" s="465"/>
      <c r="C563" s="465"/>
      <c r="D563" s="465"/>
      <c r="E563" s="465"/>
      <c r="F563" s="718"/>
      <c r="G563" s="465"/>
      <c r="H563" s="465"/>
      <c r="I563" s="465"/>
      <c r="J563" s="718"/>
    </row>
    <row r="564" spans="1:14" ht="18.75" customHeight="1">
      <c r="A564" s="466"/>
      <c r="B564" s="1603" t="s">
        <v>170</v>
      </c>
      <c r="C564" s="1604"/>
      <c r="D564" s="1603" t="s">
        <v>142</v>
      </c>
      <c r="E564" s="1604"/>
      <c r="F564" s="719" t="s">
        <v>187</v>
      </c>
      <c r="G564" s="710"/>
      <c r="H564" s="710" t="s">
        <v>140</v>
      </c>
      <c r="I564" s="710"/>
      <c r="J564" s="719" t="s">
        <v>91</v>
      </c>
      <c r="K564" s="3"/>
    </row>
    <row r="565" spans="1:14" ht="15" customHeight="1">
      <c r="A565" s="466"/>
      <c r="B565" s="720"/>
      <c r="C565" s="721"/>
      <c r="D565" s="1218"/>
      <c r="E565" s="1219"/>
      <c r="F565" s="723"/>
      <c r="G565" s="724"/>
      <c r="H565" s="724"/>
      <c r="I565" s="724"/>
      <c r="J565" s="770" t="s">
        <v>139</v>
      </c>
      <c r="K565" s="3"/>
    </row>
    <row r="566" spans="1:14" ht="18.75" customHeight="1">
      <c r="A566" s="104"/>
      <c r="B566" s="701">
        <v>1</v>
      </c>
      <c r="C566" s="702" t="s">
        <v>2528</v>
      </c>
      <c r="D566" s="703" t="s">
        <v>556</v>
      </c>
      <c r="E566" s="704" t="s">
        <v>146</v>
      </c>
      <c r="F566" s="705"/>
      <c r="G566" s="706" t="s">
        <v>120</v>
      </c>
      <c r="H566" s="714">
        <v>0.3</v>
      </c>
      <c r="I566" s="706" t="s">
        <v>122</v>
      </c>
      <c r="J566" s="707">
        <f t="shared" ref="J566:J567" si="30">ROUND(F566*H566,0)</f>
        <v>0</v>
      </c>
      <c r="K566" s="257" t="s">
        <v>137</v>
      </c>
      <c r="M566" s="142"/>
      <c r="N566" s="2"/>
    </row>
    <row r="567" spans="1:14" ht="18.75" customHeight="1" thickBot="1">
      <c r="A567" s="104"/>
      <c r="B567" s="708"/>
      <c r="C567" s="1219"/>
      <c r="D567" s="703" t="s">
        <v>552</v>
      </c>
      <c r="E567" s="704" t="s">
        <v>145</v>
      </c>
      <c r="F567" s="705"/>
      <c r="G567" s="706" t="s">
        <v>120</v>
      </c>
      <c r="H567" s="714">
        <v>0.3</v>
      </c>
      <c r="I567" s="710" t="s">
        <v>122</v>
      </c>
      <c r="J567" s="711">
        <f t="shared" si="30"/>
        <v>0</v>
      </c>
      <c r="K567" s="257" t="s">
        <v>135</v>
      </c>
      <c r="M567" s="142"/>
      <c r="N567" s="2"/>
    </row>
    <row r="568" spans="1:14" ht="18.75" customHeight="1">
      <c r="A568" s="4"/>
      <c r="B568" s="765"/>
      <c r="C568" s="766"/>
      <c r="D568" s="765"/>
      <c r="E568" s="765"/>
      <c r="F568" s="767"/>
      <c r="G568" s="768"/>
      <c r="H568" s="1408" t="s">
        <v>1379</v>
      </c>
      <c r="I568" s="1409"/>
      <c r="J568" s="769"/>
      <c r="K568" s="465"/>
      <c r="M568" s="142"/>
      <c r="N568" s="2"/>
    </row>
    <row r="569" spans="1:14" ht="18.75" customHeight="1" thickBot="1">
      <c r="A569" s="4"/>
      <c r="B569" s="257"/>
      <c r="C569" s="257"/>
      <c r="D569" s="257"/>
      <c r="E569" s="257"/>
      <c r="F569" s="315"/>
      <c r="G569" s="257"/>
      <c r="H569" s="1410" t="s">
        <v>121</v>
      </c>
      <c r="I569" s="1411"/>
      <c r="J569" s="728">
        <f>SUM(J566:J567)</f>
        <v>0</v>
      </c>
      <c r="K569" s="257" t="s">
        <v>2687</v>
      </c>
      <c r="M569" s="4" t="s">
        <v>120</v>
      </c>
      <c r="N569" s="2"/>
    </row>
    <row r="570" spans="1:14" s="4" customFormat="1" ht="15" customHeight="1">
      <c r="A570" s="256"/>
      <c r="B570" s="257"/>
      <c r="C570" s="257"/>
      <c r="D570" s="257"/>
      <c r="E570" s="257"/>
      <c r="F570" s="315"/>
      <c r="G570" s="257"/>
      <c r="H570" s="768"/>
      <c r="I570" s="768"/>
      <c r="J570" s="771"/>
      <c r="K570" s="3"/>
      <c r="N570" s="9"/>
    </row>
    <row r="571" spans="1:14" ht="18.75" customHeight="1">
      <c r="A571" s="464">
        <v>37</v>
      </c>
      <c r="B571" s="256" t="s">
        <v>2689</v>
      </c>
      <c r="C571" s="465"/>
      <c r="D571" s="465"/>
      <c r="E571" s="465"/>
      <c r="F571" s="718"/>
      <c r="G571" s="465"/>
      <c r="H571" s="465"/>
      <c r="I571" s="465"/>
      <c r="J571" s="718"/>
    </row>
    <row r="572" spans="1:14" ht="18.600000000000001" customHeight="1">
      <c r="A572" s="466"/>
      <c r="B572" s="256" t="s">
        <v>2690</v>
      </c>
      <c r="C572" s="465"/>
      <c r="D572" s="465"/>
      <c r="E572" s="465"/>
      <c r="F572" s="718"/>
      <c r="G572" s="465"/>
      <c r="H572" s="465"/>
      <c r="I572" s="465"/>
      <c r="J572" s="718"/>
    </row>
    <row r="573" spans="1:14" ht="18.75" customHeight="1">
      <c r="A573" s="466"/>
      <c r="B573" s="1603" t="s">
        <v>170</v>
      </c>
      <c r="C573" s="1604"/>
      <c r="D573" s="1603" t="s">
        <v>142</v>
      </c>
      <c r="E573" s="1604"/>
      <c r="F573" s="719" t="s">
        <v>187</v>
      </c>
      <c r="G573" s="710"/>
      <c r="H573" s="710" t="s">
        <v>140</v>
      </c>
      <c r="I573" s="710"/>
      <c r="J573" s="719" t="s">
        <v>91</v>
      </c>
      <c r="K573" s="3"/>
    </row>
    <row r="574" spans="1:14" ht="15" customHeight="1">
      <c r="A574" s="466"/>
      <c r="B574" s="720"/>
      <c r="C574" s="721"/>
      <c r="D574" s="1218"/>
      <c r="E574" s="1219"/>
      <c r="F574" s="723"/>
      <c r="G574" s="724"/>
      <c r="H574" s="724"/>
      <c r="I574" s="724"/>
      <c r="J574" s="770" t="s">
        <v>139</v>
      </c>
      <c r="K574" s="3"/>
    </row>
    <row r="575" spans="1:14" ht="18.75" customHeight="1">
      <c r="A575" s="104"/>
      <c r="B575" s="701">
        <v>1</v>
      </c>
      <c r="C575" s="702" t="s">
        <v>2528</v>
      </c>
      <c r="D575" s="703" t="s">
        <v>556</v>
      </c>
      <c r="E575" s="704" t="s">
        <v>146</v>
      </c>
      <c r="F575" s="705"/>
      <c r="G575" s="706" t="s">
        <v>120</v>
      </c>
      <c r="H575" s="714">
        <v>0.3</v>
      </c>
      <c r="I575" s="706" t="s">
        <v>122</v>
      </c>
      <c r="J575" s="707">
        <f t="shared" ref="J575:J576" si="31">ROUND(F575*H575,0)</f>
        <v>0</v>
      </c>
      <c r="K575" s="257" t="s">
        <v>137</v>
      </c>
      <c r="M575" s="142"/>
      <c r="N575" s="2"/>
    </row>
    <row r="576" spans="1:14" ht="18.75" customHeight="1" thickBot="1">
      <c r="A576" s="104"/>
      <c r="B576" s="708"/>
      <c r="C576" s="1219"/>
      <c r="D576" s="703" t="s">
        <v>552</v>
      </c>
      <c r="E576" s="704" t="s">
        <v>145</v>
      </c>
      <c r="F576" s="705"/>
      <c r="G576" s="706" t="s">
        <v>120</v>
      </c>
      <c r="H576" s="714">
        <v>0.3</v>
      </c>
      <c r="I576" s="710" t="s">
        <v>122</v>
      </c>
      <c r="J576" s="711">
        <f t="shared" si="31"/>
        <v>0</v>
      </c>
      <c r="K576" s="257" t="s">
        <v>135</v>
      </c>
      <c r="M576" s="142"/>
      <c r="N576" s="2"/>
    </row>
    <row r="577" spans="1:14" ht="18.75" customHeight="1">
      <c r="A577" s="4"/>
      <c r="B577" s="765"/>
      <c r="C577" s="766"/>
      <c r="D577" s="765"/>
      <c r="E577" s="765"/>
      <c r="F577" s="767"/>
      <c r="G577" s="768"/>
      <c r="H577" s="1408" t="s">
        <v>1379</v>
      </c>
      <c r="I577" s="1409"/>
      <c r="J577" s="769"/>
      <c r="K577" s="465"/>
      <c r="M577" s="142"/>
      <c r="N577" s="2"/>
    </row>
    <row r="578" spans="1:14" ht="18.75" customHeight="1" thickBot="1">
      <c r="A578" s="4"/>
      <c r="B578" s="257"/>
      <c r="C578" s="257"/>
      <c r="D578" s="257"/>
      <c r="E578" s="257"/>
      <c r="F578" s="315"/>
      <c r="G578" s="257"/>
      <c r="H578" s="1410" t="s">
        <v>121</v>
      </c>
      <c r="I578" s="1411"/>
      <c r="J578" s="728">
        <f>SUM(J575:J576)</f>
        <v>0</v>
      </c>
      <c r="K578" s="257" t="s">
        <v>2688</v>
      </c>
      <c r="M578" s="4" t="s">
        <v>120</v>
      </c>
      <c r="N578" s="2"/>
    </row>
    <row r="579" spans="1:14" s="5" customFormat="1" ht="18.600000000000001" customHeight="1" thickBot="1">
      <c r="B579" s="152"/>
      <c r="C579" s="152"/>
      <c r="D579" s="152"/>
      <c r="E579" s="152"/>
      <c r="F579" s="153"/>
      <c r="G579" s="152"/>
      <c r="H579" s="681"/>
      <c r="I579" s="681"/>
      <c r="J579" s="93"/>
      <c r="K579" s="152"/>
      <c r="N579" s="8"/>
    </row>
    <row r="580" spans="1:14" s="4" customFormat="1" ht="18.75" customHeight="1">
      <c r="B580" s="3"/>
      <c r="C580" s="3"/>
      <c r="D580" s="3"/>
      <c r="E580" s="3"/>
      <c r="F580" s="92"/>
      <c r="G580" s="91"/>
      <c r="H580" s="1332" t="s">
        <v>2691</v>
      </c>
      <c r="I580" s="1333"/>
      <c r="J580" s="90"/>
      <c r="K580" s="3"/>
      <c r="N580" s="9"/>
    </row>
    <row r="581" spans="1:14" ht="18.75" customHeight="1" thickBot="1">
      <c r="H581" s="1363" t="s">
        <v>393</v>
      </c>
      <c r="I581" s="1364"/>
      <c r="J581" s="1003">
        <f>SUMIF(M11:M578,"*",J11:J578)</f>
        <v>0</v>
      </c>
      <c r="K581" s="3" t="s">
        <v>1716</v>
      </c>
    </row>
    <row r="582" spans="1:14" ht="18.75" customHeight="1" thickBot="1"/>
    <row r="583" spans="1:14" ht="18.75" customHeight="1">
      <c r="H583" s="145" t="s">
        <v>1717</v>
      </c>
      <c r="I583" s="144"/>
      <c r="J583" s="90"/>
    </row>
    <row r="584" spans="1:14" ht="18.75" customHeight="1" thickBot="1">
      <c r="H584" s="1363" t="s">
        <v>392</v>
      </c>
      <c r="I584" s="1364"/>
      <c r="J584" s="89">
        <f>+'地域振興費・市（人口）その１'!J285+'地域振興費（人口）その２'!J581</f>
        <v>0</v>
      </c>
      <c r="K584" s="143" t="s">
        <v>1718</v>
      </c>
    </row>
  </sheetData>
  <mergeCells count="236">
    <mergeCell ref="H568:I568"/>
    <mergeCell ref="H569:I569"/>
    <mergeCell ref="H577:I577"/>
    <mergeCell ref="H578:I578"/>
    <mergeCell ref="H559:I559"/>
    <mergeCell ref="H560:I560"/>
    <mergeCell ref="B555:C555"/>
    <mergeCell ref="D555:E555"/>
    <mergeCell ref="B564:C564"/>
    <mergeCell ref="D564:E564"/>
    <mergeCell ref="B573:C573"/>
    <mergeCell ref="D573:E573"/>
    <mergeCell ref="H83:I83"/>
    <mergeCell ref="H84:I84"/>
    <mergeCell ref="B88:C88"/>
    <mergeCell ref="D88:E88"/>
    <mergeCell ref="D90:E90"/>
    <mergeCell ref="D91:E91"/>
    <mergeCell ref="B124:C124"/>
    <mergeCell ref="B126:C126"/>
    <mergeCell ref="B128:C128"/>
    <mergeCell ref="D531:E531"/>
    <mergeCell ref="A1:B1"/>
    <mergeCell ref="C1:E1"/>
    <mergeCell ref="D92:E92"/>
    <mergeCell ref="B102:C102"/>
    <mergeCell ref="B104:C104"/>
    <mergeCell ref="B106:C106"/>
    <mergeCell ref="B108:C108"/>
    <mergeCell ref="B110:C110"/>
    <mergeCell ref="B130:C130"/>
    <mergeCell ref="B132:C132"/>
    <mergeCell ref="B134:C134"/>
    <mergeCell ref="B112:C112"/>
    <mergeCell ref="B114:C114"/>
    <mergeCell ref="B116:C116"/>
    <mergeCell ref="B118:C118"/>
    <mergeCell ref="B120:C120"/>
    <mergeCell ref="B122:C122"/>
    <mergeCell ref="D149:E149"/>
    <mergeCell ref="D150:E150"/>
    <mergeCell ref="B180:C180"/>
    <mergeCell ref="D180:E180"/>
    <mergeCell ref="D182:E182"/>
    <mergeCell ref="D183:E183"/>
    <mergeCell ref="I1:K1"/>
    <mergeCell ref="B6:C6"/>
    <mergeCell ref="D6:E6"/>
    <mergeCell ref="D18:E18"/>
    <mergeCell ref="D19:E19"/>
    <mergeCell ref="H48:I48"/>
    <mergeCell ref="H49:I49"/>
    <mergeCell ref="B53:C53"/>
    <mergeCell ref="D53:E53"/>
    <mergeCell ref="D9:E9"/>
    <mergeCell ref="D10:E10"/>
    <mergeCell ref="H11:I11"/>
    <mergeCell ref="H12:I12"/>
    <mergeCell ref="B16:C16"/>
    <mergeCell ref="D16:E16"/>
    <mergeCell ref="D8:E8"/>
    <mergeCell ref="H153:I153"/>
    <mergeCell ref="H154:I154"/>
    <mergeCell ref="B158:C158"/>
    <mergeCell ref="D158:E158"/>
    <mergeCell ref="B136:C136"/>
    <mergeCell ref="H141:I141"/>
    <mergeCell ref="H142:I142"/>
    <mergeCell ref="B146:C146"/>
    <mergeCell ref="D146:E146"/>
    <mergeCell ref="D148:E148"/>
    <mergeCell ref="B138:C138"/>
    <mergeCell ref="B140:C140"/>
    <mergeCell ref="D165:E165"/>
    <mergeCell ref="D166:E166"/>
    <mergeCell ref="D167:E167"/>
    <mergeCell ref="D168:E168"/>
    <mergeCell ref="D169:E169"/>
    <mergeCell ref="D170:E170"/>
    <mergeCell ref="D160:E160"/>
    <mergeCell ref="D161:E161"/>
    <mergeCell ref="D162:E162"/>
    <mergeCell ref="D163:E163"/>
    <mergeCell ref="D164:E164"/>
    <mergeCell ref="D184:E184"/>
    <mergeCell ref="D185:E185"/>
    <mergeCell ref="D171:E171"/>
    <mergeCell ref="D172:E172"/>
    <mergeCell ref="D173:E173"/>
    <mergeCell ref="D174:E174"/>
    <mergeCell ref="H192:I192"/>
    <mergeCell ref="H193:I193"/>
    <mergeCell ref="B197:E198"/>
    <mergeCell ref="H175:I175"/>
    <mergeCell ref="H176:I176"/>
    <mergeCell ref="B203:C203"/>
    <mergeCell ref="D203:E203"/>
    <mergeCell ref="D205:E205"/>
    <mergeCell ref="D186:E186"/>
    <mergeCell ref="D187:E187"/>
    <mergeCell ref="D188:E188"/>
    <mergeCell ref="D189:E189"/>
    <mergeCell ref="D190:E190"/>
    <mergeCell ref="D191:E191"/>
    <mergeCell ref="D220:E220"/>
    <mergeCell ref="H221:I221"/>
    <mergeCell ref="B225:E226"/>
    <mergeCell ref="B231:C231"/>
    <mergeCell ref="D231:E231"/>
    <mergeCell ref="D233:E233"/>
    <mergeCell ref="D206:E206"/>
    <mergeCell ref="H207:I207"/>
    <mergeCell ref="H208:I208"/>
    <mergeCell ref="B212:E213"/>
    <mergeCell ref="B218:C218"/>
    <mergeCell ref="D218:E218"/>
    <mergeCell ref="B252:C253"/>
    <mergeCell ref="D252:E252"/>
    <mergeCell ref="F252:F253"/>
    <mergeCell ref="M270:M273"/>
    <mergeCell ref="H297:I297"/>
    <mergeCell ref="H298:I298"/>
    <mergeCell ref="H234:I234"/>
    <mergeCell ref="B238:E239"/>
    <mergeCell ref="B244:C244"/>
    <mergeCell ref="D244:E244"/>
    <mergeCell ref="D246:E246"/>
    <mergeCell ref="H247:I247"/>
    <mergeCell ref="H338:I338"/>
    <mergeCell ref="H339:I339"/>
    <mergeCell ref="B343:C343"/>
    <mergeCell ref="D343:E343"/>
    <mergeCell ref="H357:I357"/>
    <mergeCell ref="H358:I358"/>
    <mergeCell ref="B307:C307"/>
    <mergeCell ref="D307:E307"/>
    <mergeCell ref="H319:I319"/>
    <mergeCell ref="H320:I320"/>
    <mergeCell ref="B324:C324"/>
    <mergeCell ref="D324:E324"/>
    <mergeCell ref="D377:E377"/>
    <mergeCell ref="D378:E378"/>
    <mergeCell ref="D379:E379"/>
    <mergeCell ref="D380:E380"/>
    <mergeCell ref="D381:E381"/>
    <mergeCell ref="D382:E382"/>
    <mergeCell ref="B362:C362"/>
    <mergeCell ref="D362:E362"/>
    <mergeCell ref="H370:I370"/>
    <mergeCell ref="H371:I371"/>
    <mergeCell ref="B375:C375"/>
    <mergeCell ref="D375:E375"/>
    <mergeCell ref="B410:C410"/>
    <mergeCell ref="D410:E410"/>
    <mergeCell ref="D412:E412"/>
    <mergeCell ref="D413:E413"/>
    <mergeCell ref="D414:E414"/>
    <mergeCell ref="D415:E415"/>
    <mergeCell ref="H384:I384"/>
    <mergeCell ref="H385:I385"/>
    <mergeCell ref="B389:C389"/>
    <mergeCell ref="D389:E389"/>
    <mergeCell ref="H405:I405"/>
    <mergeCell ref="H406:I406"/>
    <mergeCell ref="B439:C439"/>
    <mergeCell ref="D439:E439"/>
    <mergeCell ref="H445:I445"/>
    <mergeCell ref="H446:I446"/>
    <mergeCell ref="B450:C450"/>
    <mergeCell ref="D450:E450"/>
    <mergeCell ref="H417:I417"/>
    <mergeCell ref="H418:I418"/>
    <mergeCell ref="B422:C422"/>
    <mergeCell ref="D422:E422"/>
    <mergeCell ref="H434:I434"/>
    <mergeCell ref="H435:I435"/>
    <mergeCell ref="D502:E502"/>
    <mergeCell ref="H510:I510"/>
    <mergeCell ref="H511:I511"/>
    <mergeCell ref="B515:C515"/>
    <mergeCell ref="D515:E515"/>
    <mergeCell ref="H456:I456"/>
    <mergeCell ref="H457:I457"/>
    <mergeCell ref="B461:C461"/>
    <mergeCell ref="D461:E461"/>
    <mergeCell ref="H465:I465"/>
    <mergeCell ref="H466:I466"/>
    <mergeCell ref="H499:I499"/>
    <mergeCell ref="D383:E383"/>
    <mergeCell ref="D416:E416"/>
    <mergeCell ref="D518:E518"/>
    <mergeCell ref="H581:I581"/>
    <mergeCell ref="H584:I584"/>
    <mergeCell ref="A544:B544"/>
    <mergeCell ref="C544:J546"/>
    <mergeCell ref="B549:E550"/>
    <mergeCell ref="A551:B551"/>
    <mergeCell ref="C551:J551"/>
    <mergeCell ref="H580:I580"/>
    <mergeCell ref="D517:E517"/>
    <mergeCell ref="H519:I519"/>
    <mergeCell ref="H520:I520"/>
    <mergeCell ref="A542:B542"/>
    <mergeCell ref="C542:J543"/>
    <mergeCell ref="B524:C524"/>
    <mergeCell ref="D524:E524"/>
    <mergeCell ref="H539:I539"/>
    <mergeCell ref="H540:I540"/>
    <mergeCell ref="D526:E526"/>
    <mergeCell ref="F524:F525"/>
    <mergeCell ref="F529:F530"/>
    <mergeCell ref="H524:H525"/>
    <mergeCell ref="H529:H530"/>
    <mergeCell ref="F534:F535"/>
    <mergeCell ref="D536:E536"/>
    <mergeCell ref="F537:H537"/>
    <mergeCell ref="B534:C534"/>
    <mergeCell ref="D534:E534"/>
    <mergeCell ref="B471:C471"/>
    <mergeCell ref="D471:E471"/>
    <mergeCell ref="B476:C478"/>
    <mergeCell ref="D476:E478"/>
    <mergeCell ref="B475:C475"/>
    <mergeCell ref="D475:E475"/>
    <mergeCell ref="B483:C483"/>
    <mergeCell ref="D483:E483"/>
    <mergeCell ref="B487:C487"/>
    <mergeCell ref="D487:E487"/>
    <mergeCell ref="B488:C490"/>
    <mergeCell ref="D488:E490"/>
    <mergeCell ref="B494:C494"/>
    <mergeCell ref="D494:E494"/>
    <mergeCell ref="H498:I498"/>
    <mergeCell ref="B529:C529"/>
    <mergeCell ref="D529:E529"/>
    <mergeCell ref="B502:C502"/>
  </mergeCells>
  <phoneticPr fontId="2"/>
  <pageMargins left="0.98425196850393704" right="0.59055118110236227" top="0.98425196850393704" bottom="0.59055118110236227" header="0.51181102362204722" footer="0.51181102362204722"/>
  <pageSetup paperSize="9" fitToHeight="0" orientation="portrait" r:id="rId1"/>
  <headerFooter alignWithMargins="0"/>
  <rowBreaks count="11" manualBreakCount="11">
    <brk id="49" max="11" man="1"/>
    <brk id="85" max="11" man="1"/>
    <brk id="142" max="11" man="1"/>
    <brk id="177" max="11" man="1"/>
    <brk id="208" max="11" man="1"/>
    <brk id="248" max="11" man="1"/>
    <brk id="303" max="11" man="1"/>
    <brk id="339" max="11" man="1"/>
    <brk id="372" max="11" man="1"/>
    <brk id="418" max="11" man="1"/>
    <brk id="499"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64"/>
  <sheetViews>
    <sheetView showOutlineSymbols="0" view="pageBreakPreview" zoomScaleNormal="75" zoomScaleSheetLayoutView="100" workbookViewId="0"/>
  </sheetViews>
  <sheetFormatPr defaultColWidth="12" defaultRowHeight="22.5" customHeight="1"/>
  <cols>
    <col min="1" max="1" width="1.5" style="609" customWidth="1"/>
    <col min="2" max="38" width="3" style="609" customWidth="1"/>
    <col min="39" max="39" width="1.625" style="609" customWidth="1"/>
    <col min="40" max="16384" width="12" style="609"/>
  </cols>
  <sheetData>
    <row r="1" spans="2:38" ht="12" customHeight="1" thickBot="1"/>
    <row r="2" spans="2:38" ht="22.5" customHeight="1">
      <c r="B2" s="610" t="s">
        <v>1473</v>
      </c>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2"/>
    </row>
    <row r="3" spans="2:38" ht="22.5" customHeight="1">
      <c r="B3" s="624" t="s">
        <v>1719</v>
      </c>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772"/>
    </row>
    <row r="4" spans="2:38" ht="22.5" customHeight="1">
      <c r="B4" s="773"/>
      <c r="C4" s="613"/>
      <c r="D4" s="613" t="s">
        <v>1474</v>
      </c>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772"/>
    </row>
    <row r="5" spans="2:38" ht="22.5" customHeight="1">
      <c r="B5" s="773"/>
      <c r="C5" s="613"/>
      <c r="D5" s="1635" t="s">
        <v>1475</v>
      </c>
      <c r="E5" s="1635"/>
      <c r="F5" s="1635"/>
      <c r="G5" s="1635"/>
      <c r="H5" s="1635"/>
      <c r="I5" s="1635"/>
      <c r="J5" s="1635"/>
      <c r="K5" s="1635"/>
      <c r="L5" s="1635"/>
      <c r="M5" s="1635"/>
      <c r="N5" s="1635"/>
      <c r="O5" s="1635"/>
      <c r="P5" s="1635"/>
      <c r="Q5" s="1635"/>
      <c r="R5" s="1636"/>
      <c r="S5" s="1637"/>
      <c r="T5" s="1637"/>
      <c r="U5" s="1637"/>
      <c r="V5" s="1637"/>
      <c r="W5" s="1637"/>
      <c r="X5" s="1637"/>
      <c r="Y5" s="1638" t="s">
        <v>97</v>
      </c>
      <c r="Z5" s="1638"/>
      <c r="AA5" s="1638" t="s">
        <v>1720</v>
      </c>
      <c r="AB5" s="1639"/>
      <c r="AC5" s="1640" t="s">
        <v>1476</v>
      </c>
      <c r="AD5" s="1622"/>
      <c r="AE5" s="1622"/>
      <c r="AF5" s="1622"/>
      <c r="AG5" s="614"/>
      <c r="AH5" s="614"/>
      <c r="AI5" s="614"/>
      <c r="AJ5" s="613"/>
      <c r="AK5" s="613"/>
      <c r="AL5" s="772"/>
    </row>
    <row r="6" spans="2:38" ht="22.5" customHeight="1">
      <c r="B6" s="773"/>
      <c r="C6" s="613"/>
      <c r="D6" s="613" t="s">
        <v>1477</v>
      </c>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772"/>
    </row>
    <row r="7" spans="2:38" ht="22.5" customHeight="1">
      <c r="B7" s="773"/>
      <c r="C7" s="613"/>
      <c r="D7" s="1641"/>
      <c r="E7" s="1642"/>
      <c r="F7" s="1642"/>
      <c r="G7" s="1642"/>
      <c r="H7" s="1642"/>
      <c r="I7" s="1642"/>
      <c r="J7" s="1642"/>
      <c r="K7" s="1642"/>
      <c r="L7" s="1642"/>
      <c r="M7" s="1642"/>
      <c r="N7" s="1642"/>
      <c r="O7" s="774" t="s">
        <v>1478</v>
      </c>
      <c r="P7" s="774"/>
      <c r="Q7" s="1638" t="s">
        <v>1479</v>
      </c>
      <c r="R7" s="1639"/>
      <c r="S7" s="615"/>
      <c r="T7" s="613"/>
      <c r="U7" s="613"/>
      <c r="V7" s="613"/>
      <c r="W7" s="613"/>
      <c r="X7" s="613"/>
      <c r="Y7" s="613"/>
      <c r="Z7" s="1643"/>
      <c r="AA7" s="1643"/>
      <c r="AB7" s="1643"/>
      <c r="AC7" s="1643"/>
      <c r="AD7" s="1643"/>
      <c r="AE7" s="1643"/>
      <c r="AF7" s="1643"/>
      <c r="AG7" s="1643"/>
      <c r="AH7" s="613"/>
      <c r="AI7" s="613"/>
      <c r="AJ7" s="1622"/>
      <c r="AK7" s="1622"/>
      <c r="AL7" s="772"/>
    </row>
    <row r="8" spans="2:38" ht="22.5" customHeight="1">
      <c r="B8" s="773"/>
      <c r="C8" s="613"/>
      <c r="D8" s="616"/>
      <c r="E8" s="775"/>
      <c r="F8" s="775"/>
      <c r="G8" s="775"/>
      <c r="H8" s="775"/>
      <c r="I8" s="775"/>
      <c r="J8" s="775"/>
      <c r="K8" s="775"/>
      <c r="L8" s="775"/>
      <c r="M8" s="775"/>
      <c r="N8" s="775"/>
      <c r="O8" s="774"/>
      <c r="P8" s="774"/>
      <c r="Q8" s="776"/>
      <c r="R8" s="776"/>
      <c r="S8" s="613"/>
      <c r="T8" s="613"/>
      <c r="U8" s="613"/>
      <c r="V8" s="613"/>
      <c r="W8" s="613"/>
      <c r="X8" s="613"/>
      <c r="Y8" s="613"/>
      <c r="Z8" s="1010"/>
      <c r="AA8" s="1010"/>
      <c r="AB8" s="1010"/>
      <c r="AC8" s="1010"/>
      <c r="AD8" s="1010"/>
      <c r="AE8" s="1010"/>
      <c r="AF8" s="1010"/>
      <c r="AG8" s="1010"/>
      <c r="AH8" s="613"/>
      <c r="AI8" s="613"/>
      <c r="AJ8" s="1009"/>
      <c r="AK8" s="1009"/>
      <c r="AL8" s="772"/>
    </row>
    <row r="9" spans="2:38" ht="22.5" customHeight="1" thickBot="1">
      <c r="B9" s="773"/>
      <c r="C9" s="613"/>
      <c r="E9" s="613"/>
      <c r="F9" s="613"/>
      <c r="G9" s="613"/>
      <c r="H9" s="613" t="s">
        <v>1514</v>
      </c>
      <c r="I9" s="613"/>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772"/>
    </row>
    <row r="10" spans="2:38" ht="22.5" customHeight="1">
      <c r="B10" s="773"/>
      <c r="C10" s="613"/>
      <c r="E10" s="613"/>
      <c r="F10" s="613"/>
      <c r="G10" s="613"/>
      <c r="H10" s="1623">
        <f>D7</f>
        <v>0</v>
      </c>
      <c r="I10" s="1624"/>
      <c r="J10" s="1624"/>
      <c r="K10" s="1624"/>
      <c r="L10" s="1624"/>
      <c r="M10" s="1624"/>
      <c r="N10" s="1624"/>
      <c r="O10" s="1624"/>
      <c r="P10" s="613"/>
      <c r="Q10" s="1622" t="s">
        <v>657</v>
      </c>
      <c r="R10" s="1622"/>
      <c r="S10" s="1622"/>
      <c r="T10" s="1622"/>
      <c r="U10" s="1622"/>
      <c r="V10" s="1625" t="e">
        <f>ROUND(ROUND(H10/H11,3)*100000,0)</f>
        <v>#DIV/0!</v>
      </c>
      <c r="W10" s="1626"/>
      <c r="X10" s="1626"/>
      <c r="Y10" s="1627"/>
      <c r="Z10" s="1631" t="s">
        <v>1480</v>
      </c>
      <c r="AA10" s="1632"/>
      <c r="AB10" s="616"/>
      <c r="AC10" s="616"/>
      <c r="AD10" s="616"/>
      <c r="AE10" s="616"/>
      <c r="AF10" s="616"/>
      <c r="AG10" s="616"/>
      <c r="AH10" s="1622"/>
      <c r="AI10" s="1622"/>
      <c r="AJ10" s="1622"/>
      <c r="AK10" s="1622"/>
      <c r="AL10" s="772"/>
    </row>
    <row r="11" spans="2:38" ht="22.5" customHeight="1" thickBot="1">
      <c r="B11" s="773"/>
      <c r="C11" s="613"/>
      <c r="E11" s="613"/>
      <c r="F11" s="613"/>
      <c r="G11" s="613"/>
      <c r="H11" s="1633">
        <f>R5</f>
        <v>0</v>
      </c>
      <c r="I11" s="1634"/>
      <c r="J11" s="1634"/>
      <c r="K11" s="1634"/>
      <c r="L11" s="1634"/>
      <c r="M11" s="1634"/>
      <c r="N11" s="1634"/>
      <c r="O11" s="1634"/>
      <c r="P11" s="613"/>
      <c r="Q11" s="1622"/>
      <c r="R11" s="1622"/>
      <c r="S11" s="1622"/>
      <c r="T11" s="1622"/>
      <c r="U11" s="1622"/>
      <c r="V11" s="1628"/>
      <c r="W11" s="1629"/>
      <c r="X11" s="1629"/>
      <c r="Y11" s="1630"/>
      <c r="Z11" s="1631"/>
      <c r="AA11" s="1632"/>
      <c r="AB11" s="616"/>
      <c r="AC11" s="616"/>
      <c r="AD11" s="616"/>
      <c r="AE11" s="616"/>
      <c r="AF11" s="616"/>
      <c r="AG11" s="616"/>
      <c r="AH11" s="1009"/>
      <c r="AI11" s="1009"/>
      <c r="AJ11" s="1009"/>
      <c r="AK11" s="1009"/>
      <c r="AL11" s="772"/>
    </row>
    <row r="12" spans="2:38" ht="22.5" customHeight="1">
      <c r="B12" s="773"/>
      <c r="C12" s="613"/>
      <c r="E12" s="613"/>
      <c r="F12" s="613"/>
      <c r="G12" s="613"/>
      <c r="H12" s="617" t="s">
        <v>1515</v>
      </c>
      <c r="I12" s="617"/>
      <c r="J12" s="617"/>
      <c r="K12" s="617"/>
      <c r="L12" s="617"/>
      <c r="M12" s="617"/>
      <c r="N12" s="617"/>
      <c r="O12" s="617"/>
      <c r="P12" s="613"/>
      <c r="Q12" s="613"/>
      <c r="R12" s="613"/>
      <c r="S12" s="613"/>
      <c r="T12" s="613"/>
      <c r="U12" s="613"/>
      <c r="V12" s="613" t="s">
        <v>1481</v>
      </c>
      <c r="W12" s="613"/>
      <c r="X12" s="613"/>
      <c r="Y12" s="613"/>
      <c r="Z12" s="616"/>
      <c r="AA12" s="616"/>
      <c r="AB12" s="616"/>
      <c r="AC12" s="616"/>
      <c r="AD12" s="616"/>
      <c r="AE12" s="616"/>
      <c r="AF12" s="616"/>
      <c r="AG12" s="616"/>
      <c r="AH12" s="1009"/>
      <c r="AI12" s="1009"/>
      <c r="AJ12" s="1009"/>
      <c r="AK12" s="1009"/>
      <c r="AL12" s="772"/>
    </row>
    <row r="13" spans="2:38" ht="22.5" customHeight="1" thickBot="1">
      <c r="B13" s="773"/>
      <c r="C13" s="613"/>
      <c r="D13" s="613"/>
      <c r="E13" s="613"/>
      <c r="F13" s="613"/>
      <c r="G13" s="613"/>
      <c r="H13" s="613"/>
      <c r="I13" s="613"/>
      <c r="J13" s="613"/>
      <c r="K13" s="613"/>
      <c r="L13" s="613"/>
      <c r="M13" s="613"/>
      <c r="N13" s="613"/>
      <c r="O13" s="613"/>
      <c r="P13" s="613"/>
      <c r="Q13" s="613"/>
      <c r="R13" s="613"/>
      <c r="S13" s="613"/>
      <c r="T13" s="613"/>
      <c r="U13" s="613"/>
      <c r="V13" s="613"/>
      <c r="W13" s="613"/>
      <c r="X13" s="613"/>
      <c r="Y13" s="613"/>
      <c r="Z13" s="613"/>
      <c r="AA13" s="613"/>
      <c r="AC13" s="613"/>
      <c r="AD13" s="613"/>
      <c r="AE13" s="613"/>
      <c r="AF13" s="613"/>
      <c r="AG13" s="613"/>
      <c r="AH13" s="613"/>
      <c r="AI13" s="613"/>
      <c r="AJ13" s="613"/>
      <c r="AK13" s="613"/>
      <c r="AL13" s="772"/>
    </row>
    <row r="14" spans="2:38" ht="22.5" customHeight="1" thickTop="1">
      <c r="B14" s="773"/>
      <c r="C14" s="613"/>
      <c r="D14" s="777" t="s">
        <v>1482</v>
      </c>
      <c r="E14" s="778"/>
      <c r="F14" s="778"/>
      <c r="G14" s="778"/>
      <c r="H14" s="778"/>
      <c r="I14" s="778"/>
      <c r="J14" s="778"/>
      <c r="K14" s="778"/>
      <c r="L14" s="778"/>
      <c r="M14" s="778"/>
      <c r="N14" s="778"/>
      <c r="O14" s="777" t="s">
        <v>1483</v>
      </c>
      <c r="P14" s="778"/>
      <c r="Q14" s="778"/>
      <c r="R14" s="777" t="s">
        <v>1484</v>
      </c>
      <c r="S14" s="778"/>
      <c r="T14" s="778"/>
      <c r="U14" s="778"/>
      <c r="V14" s="774" t="s">
        <v>1485</v>
      </c>
      <c r="W14" s="777" t="s">
        <v>1486</v>
      </c>
      <c r="X14" s="778"/>
      <c r="Y14" s="778"/>
      <c r="Z14" s="778"/>
      <c r="AA14" s="777" t="s">
        <v>1487</v>
      </c>
      <c r="AB14" s="778"/>
      <c r="AC14" s="778"/>
      <c r="AD14" s="778"/>
      <c r="AE14" s="778"/>
      <c r="AF14" s="776"/>
      <c r="AG14" s="776" t="s">
        <v>1488</v>
      </c>
      <c r="AH14" s="618" t="s">
        <v>1489</v>
      </c>
      <c r="AI14" s="619"/>
      <c r="AJ14" s="620"/>
      <c r="AK14" s="613"/>
      <c r="AL14" s="772"/>
    </row>
    <row r="15" spans="2:38" ht="22.5" customHeight="1">
      <c r="B15" s="773"/>
      <c r="C15" s="613"/>
      <c r="D15" s="615"/>
      <c r="E15" s="613"/>
      <c r="F15" s="613"/>
      <c r="G15" s="613"/>
      <c r="H15" s="613"/>
      <c r="I15" s="613"/>
      <c r="J15" s="613"/>
      <c r="K15" s="613"/>
      <c r="L15" s="613"/>
      <c r="M15" s="613"/>
      <c r="N15" s="613"/>
      <c r="O15" s="615"/>
      <c r="P15" s="613"/>
      <c r="Q15" s="613" t="s">
        <v>1490</v>
      </c>
      <c r="R15" s="621" t="s">
        <v>1491</v>
      </c>
      <c r="S15" s="614"/>
      <c r="T15" s="614"/>
      <c r="U15" s="614"/>
      <c r="V15" s="614"/>
      <c r="W15" s="615"/>
      <c r="X15" s="613"/>
      <c r="Y15" s="613"/>
      <c r="Z15" s="613" t="s">
        <v>1492</v>
      </c>
      <c r="AA15" s="621" t="s">
        <v>1493</v>
      </c>
      <c r="AB15" s="614"/>
      <c r="AC15" s="614"/>
      <c r="AD15" s="614"/>
      <c r="AE15" s="614"/>
      <c r="AF15" s="614"/>
      <c r="AG15" s="614"/>
      <c r="AH15" s="622"/>
      <c r="AI15" s="613"/>
      <c r="AJ15" s="623" t="s">
        <v>1494</v>
      </c>
      <c r="AK15" s="613"/>
      <c r="AL15" s="772"/>
    </row>
    <row r="16" spans="2:38" ht="22.5" customHeight="1">
      <c r="B16" s="773"/>
      <c r="C16" s="613"/>
      <c r="D16" s="779" t="s">
        <v>1495</v>
      </c>
      <c r="E16" s="774"/>
      <c r="F16" s="774"/>
      <c r="G16" s="774"/>
      <c r="H16" s="774"/>
      <c r="I16" s="774"/>
      <c r="J16" s="774"/>
      <c r="K16" s="1644"/>
      <c r="L16" s="1645"/>
      <c r="M16" s="1645"/>
      <c r="N16" s="1646"/>
      <c r="O16" s="1647"/>
      <c r="P16" s="1648"/>
      <c r="Q16" s="1649"/>
      <c r="R16" s="1650"/>
      <c r="S16" s="1651"/>
      <c r="T16" s="1651"/>
      <c r="U16" s="1651"/>
      <c r="V16" s="1652"/>
      <c r="W16" s="1647"/>
      <c r="X16" s="1648"/>
      <c r="Y16" s="1648"/>
      <c r="Z16" s="1649"/>
      <c r="AA16" s="1650"/>
      <c r="AB16" s="1651"/>
      <c r="AC16" s="1651"/>
      <c r="AD16" s="1651"/>
      <c r="AE16" s="1651"/>
      <c r="AF16" s="1651"/>
      <c r="AG16" s="1653"/>
      <c r="AH16" s="780" t="s">
        <v>1496</v>
      </c>
      <c r="AI16" s="781"/>
      <c r="AJ16" s="782"/>
      <c r="AK16" s="613"/>
      <c r="AL16" s="772"/>
    </row>
    <row r="17" spans="1:38" ht="22.5" customHeight="1">
      <c r="A17" s="613"/>
      <c r="B17" s="773"/>
      <c r="C17" s="613"/>
      <c r="D17" s="779" t="s">
        <v>1721</v>
      </c>
      <c r="E17" s="774"/>
      <c r="F17" s="774"/>
      <c r="G17" s="774"/>
      <c r="H17" s="774"/>
      <c r="I17" s="774"/>
      <c r="J17" s="774"/>
      <c r="K17" s="1641"/>
      <c r="L17" s="1642"/>
      <c r="M17" s="1642"/>
      <c r="N17" s="1654"/>
      <c r="O17" s="1655">
        <v>1.03</v>
      </c>
      <c r="P17" s="1638"/>
      <c r="Q17" s="1639"/>
      <c r="R17" s="1656">
        <f>K17*O17</f>
        <v>0</v>
      </c>
      <c r="S17" s="1657"/>
      <c r="T17" s="1657"/>
      <c r="U17" s="1657"/>
      <c r="V17" s="1658"/>
      <c r="W17" s="1659">
        <v>6</v>
      </c>
      <c r="X17" s="1660"/>
      <c r="Y17" s="1660"/>
      <c r="Z17" s="1661"/>
      <c r="AA17" s="1656">
        <f>R17-W17</f>
        <v>-6</v>
      </c>
      <c r="AB17" s="1657"/>
      <c r="AC17" s="1657"/>
      <c r="AD17" s="1657"/>
      <c r="AE17" s="1657"/>
      <c r="AF17" s="1657"/>
      <c r="AG17" s="1662"/>
      <c r="AH17" s="1666" t="e">
        <f>ROUND(AA17/K17,3)</f>
        <v>#DIV/0!</v>
      </c>
      <c r="AI17" s="1667"/>
      <c r="AJ17" s="1668"/>
      <c r="AK17" s="613"/>
      <c r="AL17" s="772"/>
    </row>
    <row r="18" spans="1:38" ht="22.5" customHeight="1">
      <c r="B18" s="773"/>
      <c r="C18" s="613"/>
      <c r="D18" s="779" t="s">
        <v>1722</v>
      </c>
      <c r="E18" s="774"/>
      <c r="F18" s="774"/>
      <c r="G18" s="774"/>
      <c r="H18" s="774"/>
      <c r="I18" s="774"/>
      <c r="J18" s="774"/>
      <c r="K18" s="1641"/>
      <c r="L18" s="1642"/>
      <c r="M18" s="1642"/>
      <c r="N18" s="1654"/>
      <c r="O18" s="1663">
        <v>1.1000000000000001</v>
      </c>
      <c r="P18" s="1664"/>
      <c r="Q18" s="1665"/>
      <c r="R18" s="1656">
        <f t="shared" ref="R18:R30" si="0">K18*O18</f>
        <v>0</v>
      </c>
      <c r="S18" s="1657"/>
      <c r="T18" s="1657"/>
      <c r="U18" s="1657"/>
      <c r="V18" s="1658"/>
      <c r="W18" s="1659">
        <v>34</v>
      </c>
      <c r="X18" s="1660"/>
      <c r="Y18" s="1660"/>
      <c r="Z18" s="1661"/>
      <c r="AA18" s="1656">
        <f t="shared" ref="AA18:AA30" si="1">R18-W18</f>
        <v>-34</v>
      </c>
      <c r="AB18" s="1657"/>
      <c r="AC18" s="1657"/>
      <c r="AD18" s="1657"/>
      <c r="AE18" s="1657"/>
      <c r="AF18" s="1657"/>
      <c r="AG18" s="1662"/>
      <c r="AH18" s="1666" t="e">
        <f t="shared" ref="AH18:AH30" si="2">ROUND(AA18/K18,3)</f>
        <v>#DIV/0!</v>
      </c>
      <c r="AI18" s="1667"/>
      <c r="AJ18" s="1668"/>
      <c r="AK18" s="613"/>
      <c r="AL18" s="772"/>
    </row>
    <row r="19" spans="1:38" ht="22.5" customHeight="1">
      <c r="B19" s="773"/>
      <c r="C19" s="613"/>
      <c r="D19" s="779" t="s">
        <v>1723</v>
      </c>
      <c r="E19" s="774"/>
      <c r="F19" s="774"/>
      <c r="G19" s="774"/>
      <c r="H19" s="774"/>
      <c r="I19" s="774"/>
      <c r="J19" s="774"/>
      <c r="K19" s="1641"/>
      <c r="L19" s="1642"/>
      <c r="M19" s="1642"/>
      <c r="N19" s="1654"/>
      <c r="O19" s="1663">
        <v>1.1499999999999999</v>
      </c>
      <c r="P19" s="1664"/>
      <c r="Q19" s="1665"/>
      <c r="R19" s="1656">
        <f t="shared" si="0"/>
        <v>0</v>
      </c>
      <c r="S19" s="1657"/>
      <c r="T19" s="1657"/>
      <c r="U19" s="1657"/>
      <c r="V19" s="1658"/>
      <c r="W19" s="1659">
        <v>64</v>
      </c>
      <c r="X19" s="1660"/>
      <c r="Y19" s="1660"/>
      <c r="Z19" s="1661"/>
      <c r="AA19" s="1656">
        <f t="shared" si="1"/>
        <v>-64</v>
      </c>
      <c r="AB19" s="1657"/>
      <c r="AC19" s="1657"/>
      <c r="AD19" s="1657"/>
      <c r="AE19" s="1657"/>
      <c r="AF19" s="1657"/>
      <c r="AG19" s="1662"/>
      <c r="AH19" s="1666" t="e">
        <f t="shared" si="2"/>
        <v>#DIV/0!</v>
      </c>
      <c r="AI19" s="1667"/>
      <c r="AJ19" s="1668"/>
      <c r="AK19" s="613"/>
      <c r="AL19" s="772"/>
    </row>
    <row r="20" spans="1:38" ht="22.5" customHeight="1">
      <c r="B20" s="773"/>
      <c r="C20" s="613"/>
      <c r="D20" s="779" t="s">
        <v>1724</v>
      </c>
      <c r="E20" s="774"/>
      <c r="F20" s="774"/>
      <c r="G20" s="774"/>
      <c r="H20" s="774"/>
      <c r="I20" s="774"/>
      <c r="J20" s="774"/>
      <c r="K20" s="1641"/>
      <c r="L20" s="1642"/>
      <c r="M20" s="1642"/>
      <c r="N20" s="1654"/>
      <c r="O20" s="1663">
        <v>1.2</v>
      </c>
      <c r="P20" s="1664"/>
      <c r="Q20" s="1665"/>
      <c r="R20" s="1656">
        <f t="shared" si="0"/>
        <v>0</v>
      </c>
      <c r="S20" s="1657"/>
      <c r="T20" s="1657"/>
      <c r="U20" s="1657"/>
      <c r="V20" s="1658"/>
      <c r="W20" s="1659">
        <v>104</v>
      </c>
      <c r="X20" s="1660"/>
      <c r="Y20" s="1660"/>
      <c r="Z20" s="1661"/>
      <c r="AA20" s="1656">
        <f t="shared" si="1"/>
        <v>-104</v>
      </c>
      <c r="AB20" s="1657"/>
      <c r="AC20" s="1657"/>
      <c r="AD20" s="1657"/>
      <c r="AE20" s="1657"/>
      <c r="AF20" s="1657"/>
      <c r="AG20" s="1662"/>
      <c r="AH20" s="1666" t="e">
        <f t="shared" si="2"/>
        <v>#DIV/0!</v>
      </c>
      <c r="AI20" s="1667"/>
      <c r="AJ20" s="1668"/>
      <c r="AK20" s="613"/>
      <c r="AL20" s="772"/>
    </row>
    <row r="21" spans="1:38" ht="22.5" customHeight="1">
      <c r="B21" s="773"/>
      <c r="C21" s="613"/>
      <c r="D21" s="779" t="s">
        <v>1725</v>
      </c>
      <c r="E21" s="774"/>
      <c r="F21" s="774"/>
      <c r="G21" s="774"/>
      <c r="H21" s="774"/>
      <c r="I21" s="774"/>
      <c r="J21" s="774"/>
      <c r="K21" s="1669"/>
      <c r="L21" s="1670"/>
      <c r="M21" s="1670"/>
      <c r="N21" s="1671"/>
      <c r="O21" s="1672">
        <v>1.29</v>
      </c>
      <c r="P21" s="1673"/>
      <c r="Q21" s="1674"/>
      <c r="R21" s="1656">
        <f t="shared" si="0"/>
        <v>0</v>
      </c>
      <c r="S21" s="1657"/>
      <c r="T21" s="1657"/>
      <c r="U21" s="1657"/>
      <c r="V21" s="1658"/>
      <c r="W21" s="1675">
        <v>194</v>
      </c>
      <c r="X21" s="1676"/>
      <c r="Y21" s="1676"/>
      <c r="Z21" s="1677"/>
      <c r="AA21" s="1656">
        <f t="shared" si="1"/>
        <v>-194</v>
      </c>
      <c r="AB21" s="1657"/>
      <c r="AC21" s="1657"/>
      <c r="AD21" s="1657"/>
      <c r="AE21" s="1657"/>
      <c r="AF21" s="1657"/>
      <c r="AG21" s="1662"/>
      <c r="AH21" s="1678" t="e">
        <f t="shared" si="2"/>
        <v>#DIV/0!</v>
      </c>
      <c r="AI21" s="1679"/>
      <c r="AJ21" s="1680"/>
      <c r="AK21" s="613"/>
      <c r="AL21" s="772"/>
    </row>
    <row r="22" spans="1:38" ht="22.5" customHeight="1">
      <c r="B22" s="773"/>
      <c r="C22" s="613"/>
      <c r="D22" s="783" t="s">
        <v>1726</v>
      </c>
      <c r="E22" s="784"/>
      <c r="F22" s="784"/>
      <c r="G22" s="784"/>
      <c r="H22" s="784"/>
      <c r="I22" s="784"/>
      <c r="J22" s="784"/>
      <c r="K22" s="1681"/>
      <c r="L22" s="1682"/>
      <c r="M22" s="1682"/>
      <c r="N22" s="1683"/>
      <c r="O22" s="1684">
        <v>1.41</v>
      </c>
      <c r="P22" s="1685"/>
      <c r="Q22" s="1686"/>
      <c r="R22" s="1656">
        <f t="shared" si="0"/>
        <v>0</v>
      </c>
      <c r="S22" s="1657"/>
      <c r="T22" s="1657"/>
      <c r="U22" s="1657"/>
      <c r="V22" s="1658"/>
      <c r="W22" s="1687">
        <v>362</v>
      </c>
      <c r="X22" s="1688"/>
      <c r="Y22" s="1688"/>
      <c r="Z22" s="1689"/>
      <c r="AA22" s="1656">
        <f t="shared" si="1"/>
        <v>-362</v>
      </c>
      <c r="AB22" s="1657"/>
      <c r="AC22" s="1657"/>
      <c r="AD22" s="1657"/>
      <c r="AE22" s="1657"/>
      <c r="AF22" s="1657"/>
      <c r="AG22" s="1662"/>
      <c r="AH22" s="1690" t="e">
        <f t="shared" si="2"/>
        <v>#DIV/0!</v>
      </c>
      <c r="AI22" s="1691"/>
      <c r="AJ22" s="1692"/>
      <c r="AK22" s="613"/>
      <c r="AL22" s="772"/>
    </row>
    <row r="23" spans="1:38" ht="22.5" customHeight="1">
      <c r="B23" s="773"/>
      <c r="C23" s="613"/>
      <c r="D23" s="783" t="s">
        <v>1727</v>
      </c>
      <c r="E23" s="784"/>
      <c r="F23" s="784"/>
      <c r="G23" s="784"/>
      <c r="H23" s="784"/>
      <c r="I23" s="784"/>
      <c r="J23" s="784"/>
      <c r="K23" s="1681"/>
      <c r="L23" s="1682"/>
      <c r="M23" s="1682"/>
      <c r="N23" s="1683"/>
      <c r="O23" s="1684">
        <v>1.58</v>
      </c>
      <c r="P23" s="1685"/>
      <c r="Q23" s="1686"/>
      <c r="R23" s="1656">
        <f t="shared" si="0"/>
        <v>0</v>
      </c>
      <c r="S23" s="1657"/>
      <c r="T23" s="1657"/>
      <c r="U23" s="1657"/>
      <c r="V23" s="1658"/>
      <c r="W23" s="1687">
        <v>702</v>
      </c>
      <c r="X23" s="1688"/>
      <c r="Y23" s="1688"/>
      <c r="Z23" s="1689"/>
      <c r="AA23" s="1656">
        <f t="shared" si="1"/>
        <v>-702</v>
      </c>
      <c r="AB23" s="1657"/>
      <c r="AC23" s="1657"/>
      <c r="AD23" s="1657"/>
      <c r="AE23" s="1657"/>
      <c r="AF23" s="1657"/>
      <c r="AG23" s="1662"/>
      <c r="AH23" s="1690" t="e">
        <f t="shared" si="2"/>
        <v>#DIV/0!</v>
      </c>
      <c r="AI23" s="1691"/>
      <c r="AJ23" s="1692"/>
      <c r="AK23" s="613"/>
      <c r="AL23" s="772"/>
    </row>
    <row r="24" spans="1:38" ht="22.5" customHeight="1">
      <c r="B24" s="773"/>
      <c r="C24" s="613"/>
      <c r="D24" s="783" t="s">
        <v>1728</v>
      </c>
      <c r="E24" s="784"/>
      <c r="F24" s="784"/>
      <c r="G24" s="784"/>
      <c r="H24" s="784"/>
      <c r="I24" s="784"/>
      <c r="J24" s="784"/>
      <c r="K24" s="1681"/>
      <c r="L24" s="1682"/>
      <c r="M24" s="1682"/>
      <c r="N24" s="1683"/>
      <c r="O24" s="1684">
        <v>1.76</v>
      </c>
      <c r="P24" s="1685"/>
      <c r="Q24" s="1686"/>
      <c r="R24" s="1656">
        <f t="shared" si="0"/>
        <v>0</v>
      </c>
      <c r="S24" s="1657"/>
      <c r="T24" s="1657"/>
      <c r="U24" s="1657"/>
      <c r="V24" s="1658"/>
      <c r="W24" s="1687">
        <v>1242</v>
      </c>
      <c r="X24" s="1688"/>
      <c r="Y24" s="1688"/>
      <c r="Z24" s="1689"/>
      <c r="AA24" s="1656">
        <f t="shared" si="1"/>
        <v>-1242</v>
      </c>
      <c r="AB24" s="1657"/>
      <c r="AC24" s="1657"/>
      <c r="AD24" s="1657"/>
      <c r="AE24" s="1657"/>
      <c r="AF24" s="1657"/>
      <c r="AG24" s="1662"/>
      <c r="AH24" s="1690" t="e">
        <f t="shared" si="2"/>
        <v>#DIV/0!</v>
      </c>
      <c r="AI24" s="1691"/>
      <c r="AJ24" s="1692"/>
      <c r="AK24" s="613"/>
      <c r="AL24" s="772"/>
    </row>
    <row r="25" spans="1:38" ht="22.5" customHeight="1">
      <c r="B25" s="773"/>
      <c r="C25" s="613"/>
      <c r="D25" s="783" t="s">
        <v>1729</v>
      </c>
      <c r="E25" s="784"/>
      <c r="F25" s="784"/>
      <c r="G25" s="784"/>
      <c r="H25" s="784"/>
      <c r="I25" s="784"/>
      <c r="J25" s="784"/>
      <c r="K25" s="1681"/>
      <c r="L25" s="1682"/>
      <c r="M25" s="1682"/>
      <c r="N25" s="1683"/>
      <c r="O25" s="1684">
        <v>1.9</v>
      </c>
      <c r="P25" s="1685"/>
      <c r="Q25" s="1686"/>
      <c r="R25" s="1656">
        <f t="shared" si="0"/>
        <v>0</v>
      </c>
      <c r="S25" s="1657"/>
      <c r="T25" s="1657"/>
      <c r="U25" s="1657"/>
      <c r="V25" s="1658"/>
      <c r="W25" s="1687">
        <v>1802</v>
      </c>
      <c r="X25" s="1688"/>
      <c r="Y25" s="1688"/>
      <c r="Z25" s="1689"/>
      <c r="AA25" s="1656">
        <f t="shared" si="1"/>
        <v>-1802</v>
      </c>
      <c r="AB25" s="1657"/>
      <c r="AC25" s="1657"/>
      <c r="AD25" s="1657"/>
      <c r="AE25" s="1657"/>
      <c r="AF25" s="1657"/>
      <c r="AG25" s="1662"/>
      <c r="AH25" s="1690" t="e">
        <f t="shared" si="2"/>
        <v>#DIV/0!</v>
      </c>
      <c r="AI25" s="1691"/>
      <c r="AJ25" s="1692"/>
      <c r="AK25" s="613"/>
      <c r="AL25" s="772"/>
    </row>
    <row r="26" spans="1:38" ht="22.5" customHeight="1">
      <c r="B26" s="773"/>
      <c r="C26" s="613"/>
      <c r="D26" s="783" t="s">
        <v>1730</v>
      </c>
      <c r="E26" s="784"/>
      <c r="F26" s="784"/>
      <c r="G26" s="784"/>
      <c r="H26" s="784"/>
      <c r="I26" s="784"/>
      <c r="J26" s="784"/>
      <c r="K26" s="1681"/>
      <c r="L26" s="1682"/>
      <c r="M26" s="1682"/>
      <c r="N26" s="1683"/>
      <c r="O26" s="1684">
        <v>1.98</v>
      </c>
      <c r="P26" s="1685"/>
      <c r="Q26" s="1686"/>
      <c r="R26" s="1656">
        <f t="shared" si="0"/>
        <v>0</v>
      </c>
      <c r="S26" s="1657"/>
      <c r="T26" s="1657"/>
      <c r="U26" s="1657"/>
      <c r="V26" s="1658"/>
      <c r="W26" s="1687">
        <v>2202</v>
      </c>
      <c r="X26" s="1688"/>
      <c r="Y26" s="1688"/>
      <c r="Z26" s="1689"/>
      <c r="AA26" s="1656">
        <f t="shared" si="1"/>
        <v>-2202</v>
      </c>
      <c r="AB26" s="1657"/>
      <c r="AC26" s="1657"/>
      <c r="AD26" s="1657"/>
      <c r="AE26" s="1657"/>
      <c r="AF26" s="1657"/>
      <c r="AG26" s="1662"/>
      <c r="AH26" s="1690" t="e">
        <f t="shared" si="2"/>
        <v>#DIV/0!</v>
      </c>
      <c r="AI26" s="1691"/>
      <c r="AJ26" s="1692"/>
      <c r="AK26" s="613"/>
      <c r="AL26" s="772"/>
    </row>
    <row r="27" spans="1:38" ht="22.5" customHeight="1">
      <c r="B27" s="773"/>
      <c r="C27" s="613"/>
      <c r="D27" s="783" t="s">
        <v>1731</v>
      </c>
      <c r="E27" s="784"/>
      <c r="F27" s="784"/>
      <c r="G27" s="784"/>
      <c r="H27" s="784"/>
      <c r="I27" s="784"/>
      <c r="J27" s="784"/>
      <c r="K27" s="1681"/>
      <c r="L27" s="1682"/>
      <c r="M27" s="1682"/>
      <c r="N27" s="1683"/>
      <c r="O27" s="1684">
        <v>2.04</v>
      </c>
      <c r="P27" s="1685"/>
      <c r="Q27" s="1686"/>
      <c r="R27" s="1656">
        <f t="shared" si="0"/>
        <v>0</v>
      </c>
      <c r="S27" s="1657"/>
      <c r="T27" s="1657"/>
      <c r="U27" s="1657"/>
      <c r="V27" s="1658"/>
      <c r="W27" s="1687">
        <v>2562</v>
      </c>
      <c r="X27" s="1688"/>
      <c r="Y27" s="1688"/>
      <c r="Z27" s="1689"/>
      <c r="AA27" s="1656">
        <f t="shared" si="1"/>
        <v>-2562</v>
      </c>
      <c r="AB27" s="1657"/>
      <c r="AC27" s="1657"/>
      <c r="AD27" s="1657"/>
      <c r="AE27" s="1657"/>
      <c r="AF27" s="1657"/>
      <c r="AG27" s="1662"/>
      <c r="AH27" s="1690" t="e">
        <f t="shared" si="2"/>
        <v>#DIV/0!</v>
      </c>
      <c r="AI27" s="1691"/>
      <c r="AJ27" s="1692"/>
      <c r="AK27" s="613"/>
      <c r="AL27" s="772"/>
    </row>
    <row r="28" spans="1:38" ht="22.5" customHeight="1">
      <c r="B28" s="773"/>
      <c r="C28" s="613"/>
      <c r="D28" s="783" t="s">
        <v>1732</v>
      </c>
      <c r="E28" s="784"/>
      <c r="F28" s="784"/>
      <c r="G28" s="784"/>
      <c r="H28" s="784"/>
      <c r="I28" s="784"/>
      <c r="J28" s="784"/>
      <c r="K28" s="1681"/>
      <c r="L28" s="1682"/>
      <c r="M28" s="1682"/>
      <c r="N28" s="1683"/>
      <c r="O28" s="1684">
        <v>2.08</v>
      </c>
      <c r="P28" s="1685"/>
      <c r="Q28" s="1686"/>
      <c r="R28" s="1656">
        <f t="shared" si="0"/>
        <v>0</v>
      </c>
      <c r="S28" s="1657"/>
      <c r="T28" s="1657"/>
      <c r="U28" s="1657"/>
      <c r="V28" s="1658"/>
      <c r="W28" s="1687">
        <v>2842</v>
      </c>
      <c r="X28" s="1688"/>
      <c r="Y28" s="1688"/>
      <c r="Z28" s="1689"/>
      <c r="AA28" s="1656">
        <f t="shared" si="1"/>
        <v>-2842</v>
      </c>
      <c r="AB28" s="1657"/>
      <c r="AC28" s="1657"/>
      <c r="AD28" s="1657"/>
      <c r="AE28" s="1657"/>
      <c r="AF28" s="1657"/>
      <c r="AG28" s="1662"/>
      <c r="AH28" s="1690" t="e">
        <f t="shared" si="2"/>
        <v>#DIV/0!</v>
      </c>
      <c r="AI28" s="1691"/>
      <c r="AJ28" s="1692"/>
      <c r="AK28" s="613"/>
      <c r="AL28" s="772"/>
    </row>
    <row r="29" spans="1:38" ht="22.5" customHeight="1">
      <c r="B29" s="773"/>
      <c r="C29" s="613"/>
      <c r="D29" s="783" t="s">
        <v>1733</v>
      </c>
      <c r="E29" s="784"/>
      <c r="F29" s="784"/>
      <c r="G29" s="784"/>
      <c r="H29" s="784"/>
      <c r="I29" s="784"/>
      <c r="J29" s="784"/>
      <c r="K29" s="1681"/>
      <c r="L29" s="1682"/>
      <c r="M29" s="1682"/>
      <c r="N29" s="1683"/>
      <c r="O29" s="1684">
        <v>2.1</v>
      </c>
      <c r="P29" s="1685"/>
      <c r="Q29" s="1686"/>
      <c r="R29" s="1656">
        <f t="shared" si="0"/>
        <v>0</v>
      </c>
      <c r="S29" s="1657"/>
      <c r="T29" s="1657"/>
      <c r="U29" s="1657"/>
      <c r="V29" s="1658"/>
      <c r="W29" s="1687">
        <v>3002</v>
      </c>
      <c r="X29" s="1688"/>
      <c r="Y29" s="1688"/>
      <c r="Z29" s="1689"/>
      <c r="AA29" s="1656">
        <f t="shared" si="1"/>
        <v>-3002</v>
      </c>
      <c r="AB29" s="1657"/>
      <c r="AC29" s="1657"/>
      <c r="AD29" s="1657"/>
      <c r="AE29" s="1657"/>
      <c r="AF29" s="1657"/>
      <c r="AG29" s="1662"/>
      <c r="AH29" s="1690" t="e">
        <f t="shared" si="2"/>
        <v>#DIV/0!</v>
      </c>
      <c r="AI29" s="1691"/>
      <c r="AJ29" s="1692"/>
      <c r="AK29" s="613"/>
      <c r="AL29" s="772"/>
    </row>
    <row r="30" spans="1:38" ht="22.5" customHeight="1" thickBot="1">
      <c r="B30" s="773"/>
      <c r="C30" s="613"/>
      <c r="D30" s="783" t="s">
        <v>1734</v>
      </c>
      <c r="E30" s="784"/>
      <c r="F30" s="784"/>
      <c r="G30" s="784"/>
      <c r="H30" s="784"/>
      <c r="I30" s="784"/>
      <c r="J30" s="784"/>
      <c r="K30" s="1681"/>
      <c r="L30" s="1682"/>
      <c r="M30" s="1682"/>
      <c r="N30" s="1683"/>
      <c r="O30" s="1684">
        <v>1.8</v>
      </c>
      <c r="P30" s="1685"/>
      <c r="Q30" s="1686"/>
      <c r="R30" s="1656">
        <f t="shared" si="0"/>
        <v>0</v>
      </c>
      <c r="S30" s="1657"/>
      <c r="T30" s="1657"/>
      <c r="U30" s="1657"/>
      <c r="V30" s="1658"/>
      <c r="W30" s="1687">
        <v>0</v>
      </c>
      <c r="X30" s="1688"/>
      <c r="Y30" s="1688"/>
      <c r="Z30" s="1689"/>
      <c r="AA30" s="1656">
        <f t="shared" si="1"/>
        <v>0</v>
      </c>
      <c r="AB30" s="1657"/>
      <c r="AC30" s="1657"/>
      <c r="AD30" s="1657"/>
      <c r="AE30" s="1657"/>
      <c r="AF30" s="1657"/>
      <c r="AG30" s="1662"/>
      <c r="AH30" s="1693" t="e">
        <f t="shared" si="2"/>
        <v>#DIV/0!</v>
      </c>
      <c r="AI30" s="1694"/>
      <c r="AJ30" s="1695"/>
      <c r="AK30" s="613"/>
      <c r="AL30" s="772"/>
    </row>
    <row r="31" spans="1:38" ht="22.5" customHeight="1" thickTop="1">
      <c r="B31" s="624"/>
      <c r="C31" s="613"/>
      <c r="D31" s="613"/>
      <c r="E31" s="613"/>
      <c r="F31" s="613"/>
      <c r="G31" s="613"/>
      <c r="H31" s="613"/>
      <c r="I31" s="613"/>
      <c r="J31" s="613"/>
      <c r="K31" s="1009"/>
      <c r="L31" s="1009"/>
      <c r="M31" s="1009"/>
      <c r="N31" s="1009"/>
      <c r="O31" s="625"/>
      <c r="P31" s="625"/>
      <c r="Q31" s="625"/>
      <c r="R31" s="1009"/>
      <c r="S31" s="1009"/>
      <c r="T31" s="1009"/>
      <c r="U31" s="1009"/>
      <c r="V31" s="1009"/>
      <c r="W31" s="626"/>
      <c r="X31" s="626"/>
      <c r="Y31" s="626"/>
      <c r="Z31" s="626"/>
      <c r="AA31" s="1009"/>
      <c r="AB31" s="1009"/>
      <c r="AC31" s="1009"/>
      <c r="AD31" s="1009"/>
      <c r="AE31" s="1009"/>
      <c r="AF31" s="1009"/>
      <c r="AG31" s="1009"/>
      <c r="AH31" s="613"/>
      <c r="AI31" s="1009"/>
      <c r="AJ31" s="627" t="s">
        <v>1516</v>
      </c>
      <c r="AK31" s="613"/>
      <c r="AL31" s="628"/>
    </row>
    <row r="32" spans="1:38" ht="22.5" customHeight="1">
      <c r="B32" s="624"/>
      <c r="C32" s="613" t="s">
        <v>1497</v>
      </c>
      <c r="D32" s="613"/>
      <c r="E32" s="613"/>
      <c r="F32" s="613"/>
      <c r="G32" s="613"/>
      <c r="H32" s="613"/>
      <c r="I32" s="613"/>
      <c r="J32" s="613"/>
      <c r="K32" s="613"/>
      <c r="L32" s="613"/>
      <c r="M32" s="613"/>
      <c r="N32" s="613"/>
      <c r="O32" s="625"/>
      <c r="P32" s="625"/>
      <c r="Q32" s="625"/>
      <c r="R32" s="613"/>
      <c r="S32" s="613"/>
      <c r="T32" s="613"/>
      <c r="U32" s="613"/>
      <c r="V32" s="613"/>
      <c r="W32" s="626"/>
      <c r="X32" s="626"/>
      <c r="Y32" s="626"/>
      <c r="Z32" s="626"/>
      <c r="AA32" s="613"/>
      <c r="AB32" s="613"/>
      <c r="AC32" s="613"/>
      <c r="AD32" s="613"/>
      <c r="AE32" s="613"/>
      <c r="AF32" s="613"/>
      <c r="AG32" s="613"/>
      <c r="AH32" s="613"/>
      <c r="AI32" s="613"/>
      <c r="AJ32" s="613"/>
      <c r="AK32" s="613"/>
      <c r="AL32" s="628"/>
    </row>
    <row r="33" spans="2:59" ht="32.65" customHeight="1">
      <c r="B33" s="624"/>
      <c r="C33" s="613"/>
      <c r="D33" s="185"/>
      <c r="E33" s="189"/>
      <c r="F33" s="185"/>
      <c r="G33" s="185"/>
      <c r="H33" s="367"/>
      <c r="I33" s="1696" t="s">
        <v>1498</v>
      </c>
      <c r="J33" s="1696"/>
      <c r="K33" s="1696"/>
      <c r="L33" s="1696"/>
      <c r="M33" s="1696"/>
      <c r="N33" s="1696"/>
      <c r="O33" s="185"/>
      <c r="P33" s="1697" t="s">
        <v>1499</v>
      </c>
      <c r="Q33" s="1697"/>
      <c r="R33" s="1697"/>
      <c r="S33" s="1697"/>
      <c r="T33" s="1697"/>
      <c r="U33" s="1697"/>
      <c r="V33" s="375"/>
      <c r="W33" s="185"/>
      <c r="X33" s="185"/>
      <c r="Y33" s="185"/>
      <c r="Z33" s="185"/>
      <c r="AA33" s="375"/>
      <c r="AB33" s="1698" t="s">
        <v>1500</v>
      </c>
      <c r="AC33" s="1699"/>
      <c r="AD33" s="1699"/>
      <c r="AE33" s="1699"/>
      <c r="AF33" s="1699"/>
      <c r="AG33" s="1699"/>
      <c r="AH33" s="185"/>
      <c r="AI33" s="185"/>
      <c r="AJ33" s="375"/>
      <c r="AK33" s="185"/>
      <c r="AL33" s="629"/>
      <c r="AM33" s="186"/>
      <c r="AN33" s="186"/>
      <c r="AO33" s="187"/>
    </row>
    <row r="34" spans="2:59" ht="22.5" customHeight="1">
      <c r="B34" s="1700"/>
      <c r="C34" s="1701"/>
      <c r="D34" s="1701"/>
      <c r="E34" s="1701"/>
      <c r="F34" s="630"/>
      <c r="G34" s="185"/>
      <c r="H34" s="190" t="s">
        <v>1339</v>
      </c>
      <c r="I34" s="1702"/>
      <c r="J34" s="1702"/>
      <c r="K34" s="1702"/>
      <c r="L34" s="1702"/>
      <c r="M34" s="1702"/>
      <c r="N34" s="1702"/>
      <c r="O34" s="185" t="s">
        <v>1338</v>
      </c>
      <c r="P34" s="1703"/>
      <c r="Q34" s="1703"/>
      <c r="R34" s="1703"/>
      <c r="S34" s="1703"/>
      <c r="T34" s="1703"/>
      <c r="U34" s="1703"/>
      <c r="V34" s="185"/>
      <c r="W34" s="302"/>
      <c r="X34" s="302" t="s">
        <v>1338</v>
      </c>
      <c r="Y34" s="302"/>
      <c r="Z34" s="302"/>
      <c r="AA34" s="302"/>
      <c r="AB34" s="1703"/>
      <c r="AC34" s="1703"/>
      <c r="AD34" s="1703"/>
      <c r="AE34" s="1703"/>
      <c r="AF34" s="1703"/>
      <c r="AG34" s="1703"/>
      <c r="AH34" s="185"/>
      <c r="AI34" s="185"/>
      <c r="AJ34" s="302"/>
      <c r="AK34" s="302"/>
      <c r="AL34" s="631"/>
      <c r="AM34" s="302"/>
      <c r="AN34" s="302"/>
      <c r="AO34" s="187"/>
    </row>
    <row r="35" spans="2:59" ht="18" customHeight="1">
      <c r="B35" s="1011"/>
      <c r="C35" s="1012"/>
      <c r="D35" s="1012"/>
      <c r="E35" s="1012"/>
      <c r="F35" s="630"/>
      <c r="G35" s="185"/>
      <c r="H35" s="190"/>
      <c r="I35" s="1013"/>
      <c r="J35" s="1013"/>
      <c r="K35" s="1013"/>
      <c r="L35" s="1013"/>
      <c r="M35" s="1013"/>
      <c r="N35" s="1013"/>
      <c r="O35" s="185"/>
      <c r="P35" s="1013"/>
      <c r="Q35" s="1013"/>
      <c r="R35" s="1013"/>
      <c r="S35" s="1013"/>
      <c r="T35" s="1013"/>
      <c r="U35" s="1013"/>
      <c r="V35" s="185"/>
      <c r="W35" s="302"/>
      <c r="X35" s="302"/>
      <c r="Y35" s="302"/>
      <c r="Z35" s="302"/>
      <c r="AA35" s="302"/>
      <c r="AB35" s="1013"/>
      <c r="AC35" s="1013"/>
      <c r="AD35" s="1013"/>
      <c r="AE35" s="1013"/>
      <c r="AF35" s="1013"/>
      <c r="AG35" s="1013"/>
      <c r="AH35" s="185"/>
      <c r="AI35" s="185"/>
      <c r="AJ35" s="302"/>
      <c r="AK35" s="302"/>
      <c r="AL35" s="631"/>
      <c r="AM35" s="302"/>
      <c r="AN35" s="302"/>
      <c r="AO35" s="187"/>
    </row>
    <row r="36" spans="2:59" ht="22.5" customHeight="1">
      <c r="B36" s="1011"/>
      <c r="C36" s="1012"/>
      <c r="D36" s="1012"/>
      <c r="E36" s="1012"/>
      <c r="F36" s="630"/>
      <c r="G36" s="1706" t="s">
        <v>1501</v>
      </c>
      <c r="H36" s="1706"/>
      <c r="I36" s="1706"/>
      <c r="J36" s="1706"/>
      <c r="K36" s="1706"/>
      <c r="L36" s="1706"/>
      <c r="M36" s="1706"/>
      <c r="N36" s="1013"/>
      <c r="O36" s="185"/>
      <c r="P36" s="1013"/>
      <c r="Q36" s="1707" t="s">
        <v>1502</v>
      </c>
      <c r="R36" s="1707"/>
      <c r="S36" s="1707"/>
      <c r="T36" s="1707"/>
      <c r="U36" s="1707"/>
      <c r="V36" s="1707"/>
      <c r="W36" s="1707"/>
      <c r="X36" s="302"/>
      <c r="Y36" s="1013"/>
      <c r="Z36" s="375"/>
      <c r="AA36" s="1708" t="s">
        <v>2531</v>
      </c>
      <c r="AB36" s="1708"/>
      <c r="AC36" s="1708"/>
      <c r="AD36" s="1708"/>
      <c r="AE36" s="1708"/>
      <c r="AF36" s="1708"/>
      <c r="AG36" s="1708"/>
      <c r="AH36" s="1708"/>
      <c r="AI36" s="1708"/>
      <c r="AJ36" s="1708"/>
      <c r="AK36" s="1708"/>
      <c r="AL36" s="631"/>
      <c r="AM36" s="302"/>
      <c r="AN36" s="302"/>
      <c r="AO36" s="187"/>
    </row>
    <row r="37" spans="2:59" ht="22.5" customHeight="1">
      <c r="B37" s="1011"/>
      <c r="C37" s="1012"/>
      <c r="D37" s="1012"/>
      <c r="E37" s="185" t="s">
        <v>1338</v>
      </c>
      <c r="F37" s="630"/>
      <c r="G37" s="1703"/>
      <c r="H37" s="1703"/>
      <c r="I37" s="1703"/>
      <c r="J37" s="1703"/>
      <c r="K37" s="1703"/>
      <c r="L37" s="1703"/>
      <c r="M37" s="1703"/>
      <c r="N37" s="1013"/>
      <c r="O37" s="185" t="s">
        <v>1338</v>
      </c>
      <c r="P37" s="1013"/>
      <c r="Q37" s="1703"/>
      <c r="R37" s="1703"/>
      <c r="S37" s="1703"/>
      <c r="T37" s="1703"/>
      <c r="U37" s="1703"/>
      <c r="V37" s="1703"/>
      <c r="W37" s="1703"/>
      <c r="X37" s="302"/>
      <c r="Y37" s="185" t="s">
        <v>1338</v>
      </c>
      <c r="Z37" s="375"/>
      <c r="AA37" s="1703"/>
      <c r="AB37" s="1703"/>
      <c r="AC37" s="1703"/>
      <c r="AD37" s="1703"/>
      <c r="AE37" s="1703"/>
      <c r="AF37" s="1703"/>
      <c r="AG37" s="1703"/>
      <c r="AH37" s="1703"/>
      <c r="AI37" s="1703"/>
      <c r="AJ37" s="1703"/>
      <c r="AK37" s="1703"/>
      <c r="AL37" s="631"/>
      <c r="AM37" s="302"/>
      <c r="AN37" s="302"/>
      <c r="AO37" s="187"/>
    </row>
    <row r="38" spans="2:59" ht="18" customHeight="1">
      <c r="B38" s="624"/>
      <c r="C38" s="613"/>
      <c r="D38" s="630"/>
      <c r="E38" s="1013"/>
      <c r="F38" s="1013"/>
      <c r="G38" s="185"/>
      <c r="H38" s="190"/>
      <c r="I38" s="1013"/>
      <c r="J38" s="1013"/>
      <c r="K38" s="1013"/>
      <c r="L38" s="1013"/>
      <c r="M38" s="1013"/>
      <c r="N38" s="1013"/>
      <c r="O38" s="185"/>
      <c r="P38" s="1013"/>
      <c r="Q38" s="1013"/>
      <c r="R38" s="1013"/>
      <c r="S38" s="1013"/>
      <c r="T38" s="1013"/>
      <c r="U38" s="1013"/>
      <c r="V38" s="185"/>
      <c r="W38" s="1013"/>
      <c r="X38" s="1013"/>
      <c r="Y38" s="1013"/>
      <c r="Z38" s="1013"/>
      <c r="AA38" s="1013"/>
      <c r="AB38" s="1013"/>
      <c r="AC38" s="1013"/>
      <c r="AD38" s="185"/>
      <c r="AE38" s="185"/>
      <c r="AF38" s="1013"/>
      <c r="AG38" s="1013"/>
      <c r="AH38" s="1013"/>
      <c r="AI38" s="1013"/>
      <c r="AJ38" s="1013"/>
      <c r="AK38" s="1013"/>
      <c r="AL38" s="629"/>
      <c r="AM38" s="186"/>
      <c r="AN38" s="186"/>
      <c r="AO38" s="187"/>
    </row>
    <row r="39" spans="2:59" ht="22.5" customHeight="1">
      <c r="B39" s="1183"/>
      <c r="C39" s="613"/>
      <c r="D39" s="630"/>
      <c r="E39" s="1181"/>
      <c r="F39" s="375"/>
      <c r="G39" s="1708" t="s">
        <v>2532</v>
      </c>
      <c r="H39" s="1708"/>
      <c r="I39" s="1708"/>
      <c r="J39" s="1708"/>
      <c r="K39" s="1708"/>
      <c r="L39" s="1708"/>
      <c r="M39" s="1708"/>
      <c r="N39" s="1708"/>
      <c r="O39" s="1708"/>
      <c r="P39" s="1708"/>
      <c r="Q39" s="1708"/>
      <c r="R39" s="1708"/>
      <c r="S39" s="1181"/>
      <c r="T39" s="1181"/>
      <c r="U39" s="1181"/>
      <c r="V39" s="185"/>
      <c r="W39" s="1181"/>
      <c r="X39" s="1181"/>
      <c r="Y39" s="1181"/>
      <c r="Z39" s="1181"/>
      <c r="AA39" s="1181"/>
      <c r="AB39" s="1181"/>
      <c r="AC39" s="1181"/>
      <c r="AD39" s="185"/>
      <c r="AE39" s="185"/>
      <c r="AF39" s="1181"/>
      <c r="AG39" s="1181"/>
      <c r="AH39" s="1181"/>
      <c r="AI39" s="1181"/>
      <c r="AJ39" s="1181"/>
      <c r="AK39" s="1181"/>
      <c r="AL39" s="629"/>
      <c r="AM39" s="186"/>
      <c r="AN39" s="186"/>
      <c r="AO39" s="187"/>
    </row>
    <row r="40" spans="2:59" ht="22.5" customHeight="1">
      <c r="B40" s="1183"/>
      <c r="C40" s="613"/>
      <c r="D40" s="630"/>
      <c r="E40" s="185" t="s">
        <v>1338</v>
      </c>
      <c r="F40" s="375"/>
      <c r="G40" s="1703"/>
      <c r="H40" s="1703"/>
      <c r="I40" s="1703"/>
      <c r="J40" s="1703"/>
      <c r="K40" s="1703"/>
      <c r="L40" s="1703"/>
      <c r="M40" s="1703"/>
      <c r="N40" s="1703"/>
      <c r="O40" s="1703"/>
      <c r="P40" s="1703"/>
      <c r="Q40" s="1703"/>
      <c r="R40" s="1703"/>
      <c r="S40" s="1181"/>
      <c r="T40" s="1181"/>
      <c r="U40" s="1181"/>
      <c r="V40" s="185"/>
      <c r="W40" s="1181"/>
      <c r="X40" s="1181"/>
      <c r="Y40" s="1181"/>
      <c r="Z40" s="1181"/>
      <c r="AA40" s="1181"/>
      <c r="AB40" s="1181"/>
      <c r="AC40" s="1181"/>
      <c r="AD40" s="185"/>
      <c r="AE40" s="185"/>
      <c r="AF40" s="1181"/>
      <c r="AG40" s="1181"/>
      <c r="AH40" s="1181"/>
      <c r="AI40" s="1181"/>
      <c r="AJ40" s="1181"/>
      <c r="AK40" s="1181"/>
      <c r="AL40" s="629"/>
      <c r="AM40" s="186"/>
      <c r="AN40" s="186"/>
      <c r="AO40" s="187"/>
    </row>
    <row r="41" spans="2:59" ht="18" customHeight="1">
      <c r="B41" s="1183"/>
      <c r="C41" s="613"/>
      <c r="D41" s="630"/>
      <c r="E41" s="1181"/>
      <c r="F41" s="1181"/>
      <c r="G41" s="185"/>
      <c r="H41" s="190"/>
      <c r="I41" s="1181"/>
      <c r="J41" s="1181"/>
      <c r="K41" s="1181"/>
      <c r="L41" s="1181"/>
      <c r="M41" s="1181"/>
      <c r="N41" s="1181"/>
      <c r="O41" s="185"/>
      <c r="P41" s="1181"/>
      <c r="Q41" s="1181"/>
      <c r="R41" s="1181"/>
      <c r="S41" s="1181"/>
      <c r="T41" s="1181"/>
      <c r="U41" s="1181"/>
      <c r="V41" s="185"/>
      <c r="W41" s="1181"/>
      <c r="X41" s="1181"/>
      <c r="Y41" s="1181"/>
      <c r="Z41" s="1181"/>
      <c r="AA41" s="1181"/>
      <c r="AB41" s="1181"/>
      <c r="AC41" s="1181"/>
      <c r="AD41" s="185"/>
      <c r="AE41" s="185"/>
      <c r="AF41" s="1181"/>
      <c r="AG41" s="1181"/>
      <c r="AH41" s="1181"/>
      <c r="AI41" s="1181"/>
      <c r="AJ41" s="1181"/>
      <c r="AK41" s="1181"/>
      <c r="AL41" s="629"/>
      <c r="AM41" s="186"/>
      <c r="AN41" s="186"/>
      <c r="AO41" s="187"/>
    </row>
    <row r="42" spans="2:59" ht="27" customHeight="1">
      <c r="B42" s="624"/>
      <c r="C42" s="613"/>
      <c r="D42" s="630"/>
      <c r="E42" s="1013"/>
      <c r="F42" s="1013"/>
      <c r="G42" s="1710" t="s">
        <v>1503</v>
      </c>
      <c r="H42" s="1710"/>
      <c r="I42" s="1710"/>
      <c r="J42" s="1710"/>
      <c r="K42" s="1710"/>
      <c r="L42" s="1710"/>
      <c r="M42" s="1710"/>
      <c r="N42" s="191"/>
      <c r="O42" s="185"/>
      <c r="P42" s="1013"/>
      <c r="Q42" s="1711" t="s">
        <v>1735</v>
      </c>
      <c r="R42" s="1711"/>
      <c r="S42" s="1711"/>
      <c r="T42" s="1711"/>
      <c r="U42" s="1711"/>
      <c r="V42" s="1711"/>
      <c r="W42" s="1711"/>
      <c r="X42" s="302"/>
      <c r="Y42" s="1013"/>
      <c r="Z42" s="375"/>
      <c r="AA42" s="1711" t="s">
        <v>1736</v>
      </c>
      <c r="AB42" s="1711"/>
      <c r="AC42" s="1711"/>
      <c r="AD42" s="1711"/>
      <c r="AE42" s="1711"/>
      <c r="AF42" s="1711"/>
      <c r="AG42" s="1711"/>
      <c r="AH42" s="185"/>
      <c r="AJ42" s="375"/>
      <c r="AK42" s="375"/>
      <c r="AL42" s="634"/>
      <c r="AM42" s="187"/>
      <c r="AN42" s="187"/>
      <c r="AO42" s="375"/>
      <c r="AP42" s="375"/>
      <c r="AQ42" s="375"/>
      <c r="AR42" s="375"/>
      <c r="AS42" s="375"/>
      <c r="AT42" s="1704"/>
      <c r="AU42" s="1704"/>
      <c r="AV42" s="1704"/>
      <c r="AW42" s="1704"/>
      <c r="AX42" s="1704"/>
      <c r="AY42" s="1704"/>
      <c r="AZ42" s="632"/>
      <c r="BA42" s="633"/>
      <c r="BB42" s="1704" t="s">
        <v>1505</v>
      </c>
      <c r="BC42" s="1704"/>
      <c r="BD42" s="1704"/>
      <c r="BE42" s="1704"/>
      <c r="BF42" s="1704"/>
      <c r="BG42" s="1704"/>
    </row>
    <row r="43" spans="2:59" ht="22.5" customHeight="1">
      <c r="B43" s="624"/>
      <c r="C43" s="613"/>
      <c r="D43" s="630"/>
      <c r="E43" s="185" t="s">
        <v>1338</v>
      </c>
      <c r="F43" s="1013"/>
      <c r="G43" s="1703"/>
      <c r="H43" s="1703"/>
      <c r="I43" s="1703"/>
      <c r="J43" s="1703"/>
      <c r="K43" s="1703"/>
      <c r="L43" s="1703"/>
      <c r="M43" s="1703"/>
      <c r="N43" s="185"/>
      <c r="O43" s="185" t="s">
        <v>1338</v>
      </c>
      <c r="P43" s="1013"/>
      <c r="Q43" s="1703"/>
      <c r="R43" s="1703"/>
      <c r="S43" s="1703"/>
      <c r="T43" s="1703"/>
      <c r="U43" s="1703"/>
      <c r="V43" s="1703"/>
      <c r="W43" s="1703"/>
      <c r="X43" s="302"/>
      <c r="Y43" s="185" t="s">
        <v>1338</v>
      </c>
      <c r="Z43" s="375"/>
      <c r="AA43" s="1703"/>
      <c r="AB43" s="1703"/>
      <c r="AC43" s="1703"/>
      <c r="AD43" s="1703"/>
      <c r="AE43" s="1703"/>
      <c r="AF43" s="1703"/>
      <c r="AG43" s="1703"/>
      <c r="AH43" s="375" t="s">
        <v>1337</v>
      </c>
      <c r="AI43" s="185" t="s">
        <v>1336</v>
      </c>
      <c r="AJ43" s="185"/>
      <c r="AK43" s="375"/>
      <c r="AL43" s="628"/>
      <c r="AN43" s="187"/>
      <c r="AO43" s="375"/>
      <c r="AP43" s="185"/>
      <c r="AQ43" s="185"/>
      <c r="AR43" s="375"/>
      <c r="AS43" s="185"/>
      <c r="AT43" s="1705"/>
      <c r="AU43" s="1705"/>
      <c r="AV43" s="1705"/>
      <c r="AW43" s="1705"/>
      <c r="AX43" s="1705"/>
      <c r="AY43" s="1705"/>
      <c r="BA43" s="185" t="s">
        <v>1335</v>
      </c>
      <c r="BB43" s="1705"/>
      <c r="BC43" s="1705"/>
      <c r="BD43" s="1705"/>
      <c r="BE43" s="1705"/>
      <c r="BF43" s="1705"/>
      <c r="BG43" s="1705"/>
    </row>
    <row r="44" spans="2:59" ht="18" customHeight="1">
      <c r="B44" s="624"/>
      <c r="C44" s="613"/>
      <c r="D44" s="630"/>
      <c r="E44" s="1013"/>
      <c r="F44" s="1013"/>
      <c r="G44" s="185"/>
      <c r="H44" s="190"/>
      <c r="I44" s="1013"/>
      <c r="J44" s="1013"/>
      <c r="K44" s="1013"/>
      <c r="L44" s="1013"/>
      <c r="M44" s="1013"/>
      <c r="N44" s="1013"/>
      <c r="O44" s="185"/>
      <c r="P44" s="1013"/>
      <c r="Q44" s="1013"/>
      <c r="R44" s="1013"/>
      <c r="S44" s="1013"/>
      <c r="T44" s="1013"/>
      <c r="U44" s="1013"/>
      <c r="V44" s="185"/>
      <c r="W44" s="1013"/>
      <c r="X44" s="1013"/>
      <c r="Y44" s="1013"/>
      <c r="Z44" s="1013"/>
      <c r="AA44" s="1013"/>
      <c r="AB44" s="1013"/>
      <c r="AC44" s="1013"/>
      <c r="AD44" s="185"/>
      <c r="AE44" s="185"/>
      <c r="AF44" s="1013"/>
      <c r="AG44" s="1013"/>
      <c r="AH44" s="1013"/>
      <c r="AI44" s="1013"/>
      <c r="AJ44" s="1013"/>
      <c r="AK44" s="1013"/>
      <c r="AL44" s="629"/>
      <c r="AM44" s="186"/>
      <c r="AN44" s="186"/>
      <c r="AO44" s="187"/>
    </row>
    <row r="45" spans="2:59" ht="27" customHeight="1">
      <c r="B45" s="624"/>
      <c r="C45" s="613"/>
      <c r="D45" s="630"/>
      <c r="E45" s="375"/>
      <c r="F45" s="1704" t="s">
        <v>1504</v>
      </c>
      <c r="G45" s="1704"/>
      <c r="H45" s="1704"/>
      <c r="I45" s="1704"/>
      <c r="J45" s="1704"/>
      <c r="K45" s="1704"/>
      <c r="L45" s="632"/>
      <c r="M45" s="633"/>
      <c r="N45" s="1704" t="s">
        <v>1505</v>
      </c>
      <c r="O45" s="1704"/>
      <c r="P45" s="1704"/>
      <c r="Q45" s="1704"/>
      <c r="R45" s="1704"/>
      <c r="S45" s="1704"/>
      <c r="U45" s="375"/>
      <c r="V45" s="1709" t="s">
        <v>1735</v>
      </c>
      <c r="W45" s="1709"/>
      <c r="X45" s="1709"/>
      <c r="Y45" s="1709"/>
      <c r="Z45" s="1709"/>
      <c r="AA45" s="1709"/>
      <c r="AB45" s="632"/>
      <c r="AC45" s="633"/>
      <c r="AD45" s="1709" t="s">
        <v>1736</v>
      </c>
      <c r="AE45" s="1709"/>
      <c r="AF45" s="1709"/>
      <c r="AG45" s="1709"/>
      <c r="AH45" s="1709"/>
      <c r="AI45" s="1709"/>
      <c r="AM45" s="624"/>
    </row>
    <row r="46" spans="2:59" ht="22.5" customHeight="1">
      <c r="B46" s="624"/>
      <c r="C46" s="613"/>
      <c r="D46" s="630"/>
      <c r="E46" s="185" t="s">
        <v>1335</v>
      </c>
      <c r="F46" s="1705"/>
      <c r="G46" s="1705"/>
      <c r="H46" s="1705"/>
      <c r="I46" s="1705"/>
      <c r="J46" s="1705"/>
      <c r="K46" s="1705"/>
      <c r="M46" s="185" t="s">
        <v>1335</v>
      </c>
      <c r="N46" s="1705"/>
      <c r="O46" s="1705"/>
      <c r="P46" s="1705"/>
      <c r="Q46" s="1705"/>
      <c r="R46" s="1705"/>
      <c r="S46" s="1705"/>
      <c r="U46" s="185" t="s">
        <v>1335</v>
      </c>
      <c r="V46" s="1705"/>
      <c r="W46" s="1705"/>
      <c r="X46" s="1705"/>
      <c r="Y46" s="1705"/>
      <c r="Z46" s="1705"/>
      <c r="AA46" s="1705"/>
      <c r="AC46" s="185" t="s">
        <v>1335</v>
      </c>
      <c r="AD46" s="1705"/>
      <c r="AE46" s="1705"/>
      <c r="AF46" s="1705"/>
      <c r="AG46" s="1705"/>
      <c r="AH46" s="1705"/>
      <c r="AI46" s="1705"/>
      <c r="AL46" s="628"/>
    </row>
    <row r="47" spans="2:59" ht="18" customHeight="1">
      <c r="B47" s="624"/>
      <c r="C47" s="613"/>
      <c r="D47" s="630"/>
      <c r="E47" s="613"/>
      <c r="F47" s="630"/>
      <c r="G47" s="185"/>
      <c r="H47" s="190"/>
      <c r="I47" s="613"/>
      <c r="J47" s="302"/>
      <c r="K47" s="302"/>
      <c r="L47" s="302"/>
      <c r="M47" s="302"/>
      <c r="N47" s="302"/>
      <c r="O47" s="302"/>
      <c r="P47" s="375"/>
      <c r="Q47" s="375"/>
      <c r="R47" s="185"/>
      <c r="S47" s="302"/>
      <c r="T47" s="302"/>
      <c r="U47" s="302"/>
      <c r="V47" s="302"/>
      <c r="W47" s="302"/>
      <c r="X47" s="302"/>
      <c r="Y47" s="302"/>
      <c r="Z47" s="185"/>
      <c r="AA47" s="617"/>
      <c r="AB47" s="1013"/>
      <c r="AC47" s="1013"/>
      <c r="AD47" s="1013"/>
      <c r="AE47" s="185"/>
      <c r="AF47" s="375"/>
      <c r="AG47" s="617"/>
      <c r="AH47" s="617"/>
      <c r="AI47" s="617"/>
      <c r="AJ47" s="617"/>
      <c r="AK47" s="613"/>
      <c r="AL47" s="628"/>
      <c r="AN47" s="635"/>
      <c r="AO47" s="187"/>
    </row>
    <row r="48" spans="2:59" ht="22.5" customHeight="1" thickBot="1">
      <c r="B48" s="636"/>
      <c r="C48" s="637"/>
      <c r="D48" s="638"/>
      <c r="E48" s="639"/>
      <c r="F48" s="639"/>
      <c r="G48" s="640"/>
      <c r="H48" s="639"/>
      <c r="I48" s="639"/>
      <c r="J48" s="639"/>
      <c r="K48" s="639"/>
      <c r="L48" s="639"/>
      <c r="M48" s="639"/>
      <c r="N48" s="641"/>
      <c r="O48" s="639"/>
      <c r="P48" s="639"/>
      <c r="Q48" s="639"/>
      <c r="R48" s="639"/>
      <c r="S48" s="639"/>
      <c r="T48" s="639"/>
      <c r="U48" s="641"/>
      <c r="V48" s="641"/>
      <c r="W48" s="639"/>
      <c r="X48" s="639"/>
      <c r="Y48" s="639"/>
      <c r="Z48" s="641" t="s">
        <v>626</v>
      </c>
      <c r="AA48" s="639"/>
      <c r="AB48" s="1294">
        <f>ROUND((I34-P34-AB34-G40-G37-Q37-AA37-G43-Q43-AA43)*1.3333,)+F46+N46+V46+AD46</f>
        <v>0</v>
      </c>
      <c r="AC48" s="1294"/>
      <c r="AD48" s="1294"/>
      <c r="AE48" s="1294"/>
      <c r="AF48" s="1294"/>
      <c r="AG48" s="1294"/>
      <c r="AH48" s="642" t="s">
        <v>97</v>
      </c>
      <c r="AI48" s="641"/>
      <c r="AJ48" s="1712" t="s">
        <v>1506</v>
      </c>
      <c r="AK48" s="1712"/>
      <c r="AL48" s="1713"/>
      <c r="AM48" s="185"/>
      <c r="AN48" s="185"/>
      <c r="AO48" s="188"/>
    </row>
    <row r="49" spans="3:43" ht="22.5" customHeight="1">
      <c r="D49" s="630"/>
      <c r="E49" s="1013"/>
      <c r="F49" s="1013"/>
      <c r="G49" s="190"/>
      <c r="H49" s="1013"/>
      <c r="I49" s="1013"/>
      <c r="J49" s="1013"/>
      <c r="K49" s="1013"/>
      <c r="L49" s="1013"/>
      <c r="M49" s="1013"/>
      <c r="N49" s="185"/>
      <c r="O49" s="1013"/>
      <c r="P49" s="1013"/>
      <c r="Q49" s="1013"/>
      <c r="R49" s="1013"/>
      <c r="S49" s="1013"/>
      <c r="T49" s="1013"/>
      <c r="U49" s="185"/>
      <c r="V49" s="185"/>
      <c r="W49" s="1013"/>
      <c r="X49" s="1013"/>
      <c r="Y49" s="1013"/>
      <c r="Z49" s="1013"/>
      <c r="AA49" s="1013"/>
      <c r="AB49" s="185"/>
      <c r="AC49" s="1013"/>
      <c r="AD49" s="1013"/>
      <c r="AE49" s="185"/>
      <c r="AF49" s="1714"/>
      <c r="AG49" s="1714"/>
      <c r="AH49" s="1714"/>
      <c r="AI49" s="1714"/>
      <c r="AJ49" s="1714"/>
      <c r="AK49" s="1714"/>
      <c r="AL49" s="185"/>
      <c r="AM49" s="185"/>
      <c r="AN49" s="185"/>
      <c r="AO49" s="188"/>
    </row>
    <row r="50" spans="3:43" ht="22.5" customHeight="1">
      <c r="C50" s="188" t="s">
        <v>1507</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388"/>
      <c r="AJ50" s="388"/>
      <c r="AK50" s="388"/>
      <c r="AL50" s="388"/>
      <c r="AM50" s="388"/>
      <c r="AN50" s="188"/>
      <c r="AO50" s="643">
        <v>0</v>
      </c>
      <c r="AP50" s="785" t="s">
        <v>1338</v>
      </c>
      <c r="AQ50" s="786" t="s">
        <v>1338</v>
      </c>
    </row>
    <row r="51" spans="3:43" ht="22.5" customHeight="1" thickBot="1">
      <c r="C51" s="188"/>
      <c r="D51" s="188"/>
      <c r="E51" s="188"/>
      <c r="F51" s="188" t="s">
        <v>412</v>
      </c>
      <c r="G51" s="188"/>
      <c r="H51" s="188"/>
      <c r="I51" s="188"/>
      <c r="J51" s="188"/>
      <c r="K51" s="188" t="s">
        <v>414</v>
      </c>
      <c r="L51" s="188"/>
      <c r="M51" s="188"/>
      <c r="N51" s="188"/>
      <c r="O51" s="188" t="s">
        <v>413</v>
      </c>
      <c r="P51" s="188"/>
      <c r="Q51" s="188"/>
      <c r="R51" s="188"/>
      <c r="S51" s="188"/>
      <c r="T51" s="188"/>
      <c r="U51" s="188"/>
      <c r="V51" s="188"/>
      <c r="W51" s="188"/>
      <c r="X51" s="188"/>
      <c r="Y51" s="188"/>
      <c r="Z51" s="188"/>
      <c r="AA51" s="188"/>
      <c r="AB51" s="188"/>
      <c r="AC51" s="188"/>
      <c r="AD51" s="188"/>
      <c r="AE51" s="188"/>
      <c r="AF51" s="188"/>
      <c r="AG51" s="188"/>
      <c r="AH51" s="188"/>
      <c r="AI51" s="388"/>
      <c r="AJ51" s="388"/>
      <c r="AK51" s="388"/>
      <c r="AL51" s="388"/>
      <c r="AM51" s="388"/>
      <c r="AN51" s="188"/>
      <c r="AO51" s="643">
        <v>201</v>
      </c>
      <c r="AP51" s="453">
        <v>1.03</v>
      </c>
      <c r="AQ51" s="454">
        <v>6</v>
      </c>
    </row>
    <row r="52" spans="3:43" ht="22.5" customHeight="1">
      <c r="C52" s="188"/>
      <c r="D52" s="188"/>
      <c r="E52" s="371"/>
      <c r="F52" s="1715" t="e">
        <f>V10</f>
        <v>#DIV/0!</v>
      </c>
      <c r="G52" s="1716"/>
      <c r="H52" s="1716"/>
      <c r="I52" s="1716"/>
      <c r="J52" s="371" t="s">
        <v>627</v>
      </c>
      <c r="K52" s="1717" t="e">
        <f>VLOOKUP(F52,AO50:AQ64,2)</f>
        <v>#DIV/0!</v>
      </c>
      <c r="L52" s="1717"/>
      <c r="M52" s="1717"/>
      <c r="N52" s="371" t="s">
        <v>1338</v>
      </c>
      <c r="O52" s="1716" t="e">
        <f>VLOOKUP(F52,AO50:AQ64,3)</f>
        <v>#DIV/0!</v>
      </c>
      <c r="P52" s="1716"/>
      <c r="Q52" s="1716"/>
      <c r="R52" s="371"/>
      <c r="S52" s="1310" t="s">
        <v>626</v>
      </c>
      <c r="T52" s="1718" t="e">
        <f>IF(F52&lt;101,1,ROUND((F52*K52-O52)/J53,3))</f>
        <v>#DIV/0!</v>
      </c>
      <c r="U52" s="1719"/>
      <c r="V52" s="1719"/>
      <c r="W52" s="1719"/>
      <c r="X52" s="1720"/>
      <c r="Y52" s="1285" t="s">
        <v>2553</v>
      </c>
      <c r="Z52" s="1285"/>
      <c r="AA52" s="1285"/>
      <c r="AB52" s="1285"/>
      <c r="AC52" s="1285"/>
      <c r="AD52" s="1285"/>
      <c r="AE52" s="188"/>
      <c r="AF52" s="188"/>
      <c r="AG52" s="188"/>
      <c r="AH52" s="188"/>
      <c r="AI52" s="388"/>
      <c r="AJ52" s="388"/>
      <c r="AK52" s="388"/>
      <c r="AL52" s="388"/>
      <c r="AM52" s="388"/>
      <c r="AN52" s="188"/>
      <c r="AO52" s="643">
        <v>401</v>
      </c>
      <c r="AP52" s="787">
        <v>1.1000000000000001</v>
      </c>
      <c r="AQ52" s="788">
        <v>34</v>
      </c>
    </row>
    <row r="53" spans="3:43" ht="22.5" customHeight="1" thickBot="1">
      <c r="C53" s="188"/>
      <c r="D53" s="188"/>
      <c r="E53" s="188"/>
      <c r="F53" s="188"/>
      <c r="G53" s="188"/>
      <c r="H53" s="188"/>
      <c r="I53" s="188"/>
      <c r="J53" s="1721" t="e">
        <f>F52</f>
        <v>#DIV/0!</v>
      </c>
      <c r="K53" s="1722"/>
      <c r="L53" s="1722"/>
      <c r="M53" s="1722"/>
      <c r="N53" s="188"/>
      <c r="O53" s="188"/>
      <c r="P53" s="188"/>
      <c r="Q53" s="188"/>
      <c r="R53" s="188"/>
      <c r="S53" s="1310"/>
      <c r="T53" s="1005"/>
      <c r="U53" s="1006"/>
      <c r="V53" s="1006"/>
      <c r="W53" s="1006"/>
      <c r="X53" s="1007"/>
      <c r="Y53" s="1285"/>
      <c r="Z53" s="1285"/>
      <c r="AA53" s="1285"/>
      <c r="AB53" s="1285"/>
      <c r="AC53" s="1285"/>
      <c r="AD53" s="1285"/>
      <c r="AE53" s="188"/>
      <c r="AF53" s="188"/>
      <c r="AG53" s="188"/>
      <c r="AH53" s="188"/>
      <c r="AI53" s="388"/>
      <c r="AJ53" s="388"/>
      <c r="AK53" s="388"/>
      <c r="AL53" s="388"/>
      <c r="AM53" s="388"/>
      <c r="AN53" s="188"/>
      <c r="AO53" s="643">
        <v>601</v>
      </c>
      <c r="AP53" s="787">
        <v>1.1499999999999999</v>
      </c>
      <c r="AQ53" s="788">
        <v>64</v>
      </c>
    </row>
    <row r="54" spans="3:43" ht="22.5" customHeight="1">
      <c r="C54" s="188"/>
      <c r="D54" s="188"/>
      <c r="E54" s="188"/>
      <c r="F54" s="188"/>
      <c r="G54" s="188"/>
      <c r="H54" s="188"/>
      <c r="I54" s="188"/>
      <c r="J54" s="188" t="s">
        <v>412</v>
      </c>
      <c r="K54" s="188"/>
      <c r="L54" s="188"/>
      <c r="M54" s="188"/>
      <c r="N54" s="188"/>
      <c r="O54" s="188"/>
      <c r="P54" s="188"/>
      <c r="Q54" s="188"/>
      <c r="R54" s="188"/>
      <c r="S54" s="188"/>
      <c r="T54" s="188" t="s">
        <v>105</v>
      </c>
      <c r="U54" s="188"/>
      <c r="V54" s="188"/>
      <c r="W54" s="188"/>
      <c r="X54" s="188"/>
      <c r="Y54" s="188"/>
      <c r="Z54" s="188"/>
      <c r="AA54" s="188"/>
      <c r="AB54" s="188"/>
      <c r="AC54" s="188"/>
      <c r="AD54" s="188"/>
      <c r="AE54" s="188"/>
      <c r="AF54" s="188"/>
      <c r="AG54" s="188"/>
      <c r="AH54" s="188"/>
      <c r="AI54" s="388"/>
      <c r="AJ54" s="388"/>
      <c r="AK54" s="388"/>
      <c r="AL54" s="388"/>
      <c r="AM54" s="388"/>
      <c r="AN54" s="188"/>
      <c r="AO54" s="643">
        <v>801</v>
      </c>
      <c r="AP54" s="787">
        <v>1.2</v>
      </c>
      <c r="AQ54" s="788">
        <v>104</v>
      </c>
    </row>
    <row r="55" spans="3:43" ht="22.5" customHeight="1">
      <c r="C55" s="188"/>
      <c r="D55" s="188"/>
      <c r="E55" s="188"/>
      <c r="F55" s="367"/>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388"/>
      <c r="AJ55" s="388"/>
      <c r="AK55" s="388"/>
      <c r="AL55" s="388"/>
      <c r="AM55" s="388"/>
      <c r="AN55" s="188"/>
      <c r="AO55" s="643">
        <v>1001</v>
      </c>
      <c r="AP55" s="787">
        <v>1.29</v>
      </c>
      <c r="AQ55" s="788">
        <v>194</v>
      </c>
    </row>
    <row r="56" spans="3:43" ht="22.5" customHeight="1">
      <c r="C56" s="188"/>
      <c r="D56" s="188"/>
      <c r="E56" s="188"/>
      <c r="F56" s="367"/>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643">
        <v>1401</v>
      </c>
      <c r="AP56" s="787">
        <v>1.41</v>
      </c>
      <c r="AQ56" s="788">
        <v>362</v>
      </c>
    </row>
    <row r="57" spans="3:43" ht="22.5" customHeight="1">
      <c r="C57" s="188"/>
      <c r="D57" s="188"/>
      <c r="E57" s="188"/>
      <c r="F57" s="367"/>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643">
        <v>2001</v>
      </c>
      <c r="AP57" s="787">
        <v>1.58</v>
      </c>
      <c r="AQ57" s="788">
        <v>702</v>
      </c>
    </row>
    <row r="58" spans="3:43" ht="22.5" customHeight="1">
      <c r="C58" s="188"/>
      <c r="D58" s="188"/>
      <c r="E58" s="188"/>
      <c r="F58" s="367"/>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643">
        <v>3001</v>
      </c>
      <c r="AP58" s="787">
        <v>1.76</v>
      </c>
      <c r="AQ58" s="788">
        <v>1242</v>
      </c>
    </row>
    <row r="59" spans="3:43" ht="22.5" customHeight="1">
      <c r="C59" s="188"/>
      <c r="D59" s="188"/>
      <c r="E59" s="188"/>
      <c r="F59" s="367"/>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643">
        <v>4001</v>
      </c>
      <c r="AP59" s="787">
        <v>1.9</v>
      </c>
      <c r="AQ59" s="788">
        <v>1802</v>
      </c>
    </row>
    <row r="60" spans="3:43" ht="22.5" customHeight="1">
      <c r="C60" s="188"/>
      <c r="D60" s="188"/>
      <c r="E60" s="188"/>
      <c r="F60" s="367"/>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643">
        <v>5001</v>
      </c>
      <c r="AP60" s="787">
        <v>1.98</v>
      </c>
      <c r="AQ60" s="788">
        <v>2202</v>
      </c>
    </row>
    <row r="61" spans="3:43" ht="22.5" customHeight="1">
      <c r="C61" s="188"/>
      <c r="D61" s="188"/>
      <c r="E61" s="188"/>
      <c r="F61" s="367"/>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643">
        <v>6001</v>
      </c>
      <c r="AP61" s="787">
        <v>2.04</v>
      </c>
      <c r="AQ61" s="788">
        <v>2562</v>
      </c>
    </row>
    <row r="62" spans="3:43" ht="22.5" customHeight="1">
      <c r="C62" s="188"/>
      <c r="D62" s="188"/>
      <c r="E62" s="188"/>
      <c r="F62" s="367"/>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643">
        <v>7001</v>
      </c>
      <c r="AP62" s="787">
        <v>2.08</v>
      </c>
      <c r="AQ62" s="788">
        <v>2842</v>
      </c>
    </row>
    <row r="63" spans="3:43" ht="22.5" customHeight="1">
      <c r="C63" s="188"/>
      <c r="D63" s="188"/>
      <c r="E63" s="188"/>
      <c r="F63" s="367"/>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643">
        <v>8001</v>
      </c>
      <c r="AP63" s="787">
        <v>2.1</v>
      </c>
      <c r="AQ63" s="788">
        <v>3002</v>
      </c>
    </row>
    <row r="64" spans="3:43" ht="22.5" customHeight="1">
      <c r="C64" s="188"/>
      <c r="D64" s="188"/>
      <c r="E64" s="188"/>
      <c r="F64" s="367"/>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643">
        <v>10001</v>
      </c>
      <c r="AP64" s="787">
        <v>1.8</v>
      </c>
      <c r="AQ64" s="788">
        <v>0</v>
      </c>
    </row>
  </sheetData>
  <mergeCells count="148">
    <mergeCell ref="AB48:AG48"/>
    <mergeCell ref="AJ48:AL48"/>
    <mergeCell ref="AF49:AK49"/>
    <mergeCell ref="F52:I52"/>
    <mergeCell ref="K52:M52"/>
    <mergeCell ref="O52:Q52"/>
    <mergeCell ref="S52:S53"/>
    <mergeCell ref="T52:X52"/>
    <mergeCell ref="Y52:AD53"/>
    <mergeCell ref="J53:M53"/>
    <mergeCell ref="F45:K45"/>
    <mergeCell ref="N45:S45"/>
    <mergeCell ref="V45:AA45"/>
    <mergeCell ref="AD45:AI45"/>
    <mergeCell ref="F46:K46"/>
    <mergeCell ref="N46:S46"/>
    <mergeCell ref="V46:AA46"/>
    <mergeCell ref="AD46:AI46"/>
    <mergeCell ref="G42:M42"/>
    <mergeCell ref="Q42:W42"/>
    <mergeCell ref="AA42:AG42"/>
    <mergeCell ref="AT42:AY42"/>
    <mergeCell ref="BB42:BG42"/>
    <mergeCell ref="G43:M43"/>
    <mergeCell ref="Q43:W43"/>
    <mergeCell ref="AA43:AG43"/>
    <mergeCell ref="AT43:AY43"/>
    <mergeCell ref="BB43:BG43"/>
    <mergeCell ref="G36:M36"/>
    <mergeCell ref="Q36:W36"/>
    <mergeCell ref="G37:M37"/>
    <mergeCell ref="Q37:W37"/>
    <mergeCell ref="AA37:AK37"/>
    <mergeCell ref="AA36:AK36"/>
    <mergeCell ref="G39:R39"/>
    <mergeCell ref="G40:R40"/>
    <mergeCell ref="I33:N33"/>
    <mergeCell ref="P33:U33"/>
    <mergeCell ref="AB33:AG33"/>
    <mergeCell ref="B34:E34"/>
    <mergeCell ref="I34:N34"/>
    <mergeCell ref="P34:U34"/>
    <mergeCell ref="AB34:AG34"/>
    <mergeCell ref="K30:N30"/>
    <mergeCell ref="O30:Q30"/>
    <mergeCell ref="R30:V30"/>
    <mergeCell ref="W30:Z30"/>
    <mergeCell ref="AA30:AG30"/>
    <mergeCell ref="AH30:AJ30"/>
    <mergeCell ref="K29:N29"/>
    <mergeCell ref="O29:Q29"/>
    <mergeCell ref="R29:V29"/>
    <mergeCell ref="W29:Z29"/>
    <mergeCell ref="AA29:AG29"/>
    <mergeCell ref="AH29:AJ29"/>
    <mergeCell ref="K28:N28"/>
    <mergeCell ref="O28:Q28"/>
    <mergeCell ref="R28:V28"/>
    <mergeCell ref="W28:Z28"/>
    <mergeCell ref="AA28:AG28"/>
    <mergeCell ref="AH28:AJ28"/>
    <mergeCell ref="K27:N27"/>
    <mergeCell ref="O27:Q27"/>
    <mergeCell ref="R27:V27"/>
    <mergeCell ref="W27:Z27"/>
    <mergeCell ref="AA27:AG27"/>
    <mergeCell ref="AH27:AJ27"/>
    <mergeCell ref="K26:N26"/>
    <mergeCell ref="O26:Q26"/>
    <mergeCell ref="R26:V26"/>
    <mergeCell ref="W26:Z26"/>
    <mergeCell ref="AA26:AG26"/>
    <mergeCell ref="AH26:AJ26"/>
    <mergeCell ref="K25:N25"/>
    <mergeCell ref="O25:Q25"/>
    <mergeCell ref="R25:V25"/>
    <mergeCell ref="W25:Z25"/>
    <mergeCell ref="AA25:AG25"/>
    <mergeCell ref="AH25:AJ25"/>
    <mergeCell ref="K24:N24"/>
    <mergeCell ref="O24:Q24"/>
    <mergeCell ref="R24:V24"/>
    <mergeCell ref="W24:Z24"/>
    <mergeCell ref="AA24:AG24"/>
    <mergeCell ref="AH24:AJ24"/>
    <mergeCell ref="K23:N23"/>
    <mergeCell ref="O23:Q23"/>
    <mergeCell ref="R23:V23"/>
    <mergeCell ref="W23:Z23"/>
    <mergeCell ref="AA23:AG23"/>
    <mergeCell ref="AH23:AJ23"/>
    <mergeCell ref="K22:N22"/>
    <mergeCell ref="O22:Q22"/>
    <mergeCell ref="R22:V22"/>
    <mergeCell ref="W22:Z22"/>
    <mergeCell ref="AA22:AG22"/>
    <mergeCell ref="AH22:AJ22"/>
    <mergeCell ref="K21:N21"/>
    <mergeCell ref="O21:Q21"/>
    <mergeCell ref="R21:V21"/>
    <mergeCell ref="W21:Z21"/>
    <mergeCell ref="AA21:AG21"/>
    <mergeCell ref="AH21:AJ21"/>
    <mergeCell ref="K20:N20"/>
    <mergeCell ref="O20:Q20"/>
    <mergeCell ref="R20:V20"/>
    <mergeCell ref="W20:Z20"/>
    <mergeCell ref="AA20:AG20"/>
    <mergeCell ref="AH20:AJ20"/>
    <mergeCell ref="K19:N19"/>
    <mergeCell ref="O19:Q19"/>
    <mergeCell ref="R19:V19"/>
    <mergeCell ref="W19:Z19"/>
    <mergeCell ref="AA19:AG19"/>
    <mergeCell ref="AH19:AJ19"/>
    <mergeCell ref="AH17:AJ17"/>
    <mergeCell ref="K18:N18"/>
    <mergeCell ref="O18:Q18"/>
    <mergeCell ref="R18:V18"/>
    <mergeCell ref="W18:Z18"/>
    <mergeCell ref="AA18:AG18"/>
    <mergeCell ref="AH18:AJ18"/>
    <mergeCell ref="K16:N16"/>
    <mergeCell ref="O16:Q16"/>
    <mergeCell ref="R16:V16"/>
    <mergeCell ref="W16:Z16"/>
    <mergeCell ref="AA16:AG16"/>
    <mergeCell ref="K17:N17"/>
    <mergeCell ref="O17:Q17"/>
    <mergeCell ref="R17:V17"/>
    <mergeCell ref="W17:Z17"/>
    <mergeCell ref="AA17:AG17"/>
    <mergeCell ref="AJ7:AK7"/>
    <mergeCell ref="H10:O10"/>
    <mergeCell ref="Q10:U11"/>
    <mergeCell ref="V10:Y11"/>
    <mergeCell ref="Z10:AA11"/>
    <mergeCell ref="AH10:AI10"/>
    <mergeCell ref="AJ10:AK10"/>
    <mergeCell ref="H11:O11"/>
    <mergeCell ref="D5:Q5"/>
    <mergeCell ref="R5:X5"/>
    <mergeCell ref="Y5:Z5"/>
    <mergeCell ref="AA5:AB5"/>
    <mergeCell ref="AC5:AF5"/>
    <mergeCell ref="D7:N7"/>
    <mergeCell ref="Q7:R7"/>
    <mergeCell ref="Z7:AG7"/>
  </mergeCells>
  <phoneticPr fontId="2"/>
  <printOptions horizontalCentered="1"/>
  <pageMargins left="0.31496062992125984" right="0.31496062992125984" top="0.98425196850393704" bottom="0.19685039370078741" header="0" footer="0"/>
  <pageSetup paperSize="9" scale="83" firstPageNumber="4"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7"/>
  <sheetViews>
    <sheetView view="pageBreakPreview" zoomScaleNormal="100" zoomScaleSheetLayoutView="100" workbookViewId="0"/>
  </sheetViews>
  <sheetFormatPr defaultColWidth="9" defaultRowHeight="13.5"/>
  <cols>
    <col min="1" max="3" width="2.5" style="188" customWidth="1"/>
    <col min="4" max="4" width="2.5" style="367" customWidth="1"/>
    <col min="5" max="40" width="2.5" style="188" customWidth="1"/>
    <col min="41" max="41" width="9.125" style="188" bestFit="1" customWidth="1"/>
    <col min="42" max="43" width="9.75" style="188" bestFit="1" customWidth="1"/>
    <col min="44" max="44" width="9" style="188"/>
    <col min="45" max="45" width="9.75" style="188" bestFit="1" customWidth="1"/>
    <col min="46" max="46" width="9" style="188"/>
    <col min="47" max="47" width="9.75" style="188" bestFit="1" customWidth="1"/>
    <col min="48" max="16384" width="9" style="188"/>
  </cols>
  <sheetData>
    <row r="1" spans="1:44">
      <c r="A1" s="188" t="s">
        <v>2533</v>
      </c>
      <c r="B1" s="367"/>
      <c r="C1" s="367"/>
      <c r="E1" s="367"/>
      <c r="F1" s="367"/>
      <c r="G1" s="367"/>
      <c r="H1" s="367"/>
      <c r="I1" s="367"/>
      <c r="J1" s="367"/>
    </row>
    <row r="2" spans="1:44">
      <c r="B2" s="367"/>
      <c r="C2" s="367"/>
      <c r="E2" s="367"/>
      <c r="F2" s="367"/>
      <c r="G2" s="367"/>
      <c r="H2" s="367"/>
      <c r="I2" s="367"/>
      <c r="J2" s="367"/>
      <c r="AA2" s="1299" t="s">
        <v>117</v>
      </c>
      <c r="AB2" s="1299"/>
      <c r="AC2" s="1299"/>
      <c r="AD2" s="1299"/>
      <c r="AE2" s="1299">
        <f>総括表!H4</f>
        <v>0</v>
      </c>
      <c r="AF2" s="1299"/>
      <c r="AG2" s="1299"/>
      <c r="AH2" s="1299"/>
      <c r="AI2" s="1299"/>
      <c r="AJ2" s="1299"/>
      <c r="AK2" s="1299"/>
    </row>
    <row r="3" spans="1:44">
      <c r="A3" s="367" t="s">
        <v>116</v>
      </c>
      <c r="B3" s="367"/>
      <c r="C3" s="367"/>
      <c r="E3" s="367"/>
      <c r="F3" s="367"/>
      <c r="G3" s="367"/>
      <c r="H3" s="367"/>
      <c r="I3" s="367"/>
      <c r="J3" s="367"/>
    </row>
    <row r="4" spans="1:44" s="367" customFormat="1">
      <c r="A4" s="367" t="s">
        <v>115</v>
      </c>
      <c r="B4" s="368"/>
      <c r="C4" s="368"/>
      <c r="D4" s="368"/>
      <c r="E4" s="369"/>
      <c r="F4" s="369"/>
      <c r="G4" s="370"/>
    </row>
    <row r="5" spans="1:44" s="367" customFormat="1">
      <c r="B5" s="305" t="s">
        <v>1347</v>
      </c>
      <c r="C5" s="371"/>
      <c r="D5" s="371"/>
      <c r="E5" s="371"/>
      <c r="F5" s="371"/>
      <c r="G5" s="371"/>
      <c r="H5" s="371"/>
      <c r="I5" s="1296"/>
      <c r="J5" s="1296"/>
      <c r="K5" s="1296"/>
      <c r="L5" s="1296"/>
      <c r="M5" s="1296"/>
      <c r="N5" s="1296"/>
      <c r="O5" s="371" t="s">
        <v>97</v>
      </c>
      <c r="P5" s="371"/>
      <c r="Q5" s="1297" t="s">
        <v>626</v>
      </c>
      <c r="R5" s="1298" t="e">
        <f>ROUND(I5/I6,2)</f>
        <v>#DIV/0!</v>
      </c>
      <c r="S5" s="1298"/>
      <c r="T5" s="1298"/>
      <c r="U5" s="1298"/>
      <c r="AB5" s="1297" t="s">
        <v>108</v>
      </c>
      <c r="AC5" s="1297"/>
      <c r="AD5" s="1297"/>
      <c r="AE5" s="1297"/>
      <c r="AF5" s="1297"/>
    </row>
    <row r="6" spans="1:44" s="367" customFormat="1">
      <c r="B6" s="306" t="s">
        <v>1346</v>
      </c>
      <c r="F6" s="372"/>
      <c r="I6" s="1300"/>
      <c r="J6" s="1300"/>
      <c r="K6" s="1300"/>
      <c r="L6" s="1300"/>
      <c r="M6" s="1300"/>
      <c r="N6" s="1300"/>
      <c r="O6" s="923" t="s">
        <v>97</v>
      </c>
      <c r="Q6" s="1297"/>
      <c r="R6" s="1298"/>
      <c r="S6" s="1298"/>
      <c r="T6" s="1298"/>
      <c r="U6" s="1298"/>
      <c r="V6" s="367" t="s">
        <v>1350</v>
      </c>
      <c r="AB6" s="1297"/>
      <c r="AC6" s="1297"/>
      <c r="AD6" s="1297"/>
      <c r="AE6" s="1297"/>
      <c r="AF6" s="1297"/>
    </row>
    <row r="7" spans="1:44" s="367" customFormat="1" ht="15">
      <c r="B7" s="307"/>
      <c r="F7" s="372"/>
      <c r="I7" s="373"/>
      <c r="J7" s="373"/>
      <c r="K7" s="373"/>
      <c r="L7" s="373"/>
      <c r="M7" s="373"/>
      <c r="N7" s="373"/>
      <c r="AD7" s="374" t="s">
        <v>626</v>
      </c>
    </row>
    <row r="8" spans="1:44" s="367" customFormat="1">
      <c r="B8" s="305" t="s">
        <v>2534</v>
      </c>
      <c r="C8" s="371"/>
      <c r="D8" s="371"/>
      <c r="E8" s="371"/>
      <c r="F8" s="371"/>
      <c r="G8" s="371"/>
      <c r="H8" s="371"/>
      <c r="I8" s="1296"/>
      <c r="J8" s="1296"/>
      <c r="K8" s="1296"/>
      <c r="L8" s="1296"/>
      <c r="M8" s="1296"/>
      <c r="N8" s="1296"/>
      <c r="O8" s="371" t="s">
        <v>97</v>
      </c>
      <c r="P8" s="371"/>
      <c r="Q8" s="1297" t="s">
        <v>626</v>
      </c>
      <c r="R8" s="1298" t="e">
        <f>ROUND(I8/I9,2)</f>
        <v>#DIV/0!</v>
      </c>
      <c r="S8" s="1298"/>
      <c r="T8" s="1298"/>
      <c r="U8" s="1298"/>
      <c r="AA8" s="1299" t="s">
        <v>1349</v>
      </c>
      <c r="AB8" s="1299"/>
      <c r="AC8" s="1299"/>
      <c r="AD8" s="1299"/>
      <c r="AE8" s="1299"/>
      <c r="AF8" s="1299"/>
      <c r="AG8" s="1299"/>
    </row>
    <row r="9" spans="1:44" s="367" customFormat="1">
      <c r="B9" s="306" t="s">
        <v>2535</v>
      </c>
      <c r="F9" s="372"/>
      <c r="I9" s="1300"/>
      <c r="J9" s="1300"/>
      <c r="K9" s="1300"/>
      <c r="L9" s="1300"/>
      <c r="M9" s="1300"/>
      <c r="N9" s="1300"/>
      <c r="O9" s="923" t="s">
        <v>97</v>
      </c>
      <c r="Q9" s="1297"/>
      <c r="R9" s="1298"/>
      <c r="S9" s="1298"/>
      <c r="T9" s="1298"/>
      <c r="U9" s="1298"/>
      <c r="V9" s="367" t="s">
        <v>1348</v>
      </c>
      <c r="AA9" s="1301">
        <v>3</v>
      </c>
      <c r="AB9" s="1301"/>
      <c r="AC9" s="1301"/>
      <c r="AD9" s="1301"/>
      <c r="AE9" s="1301"/>
      <c r="AF9" s="1301"/>
      <c r="AG9" s="1301"/>
    </row>
    <row r="10" spans="1:44" s="367" customFormat="1" ht="15">
      <c r="B10" s="307"/>
      <c r="I10" s="373"/>
      <c r="J10" s="373"/>
      <c r="K10" s="373"/>
      <c r="L10" s="373"/>
      <c r="M10" s="373"/>
      <c r="N10" s="373"/>
      <c r="AD10" s="374" t="s">
        <v>626</v>
      </c>
    </row>
    <row r="11" spans="1:44" s="367" customFormat="1">
      <c r="B11" s="305" t="s">
        <v>2536</v>
      </c>
      <c r="C11" s="371"/>
      <c r="D11" s="371"/>
      <c r="E11" s="371"/>
      <c r="F11" s="371"/>
      <c r="G11" s="371"/>
      <c r="H11" s="371"/>
      <c r="I11" s="1296"/>
      <c r="J11" s="1296"/>
      <c r="K11" s="1296"/>
      <c r="L11" s="1296"/>
      <c r="M11" s="1296"/>
      <c r="N11" s="1296"/>
      <c r="O11" s="371" t="s">
        <v>97</v>
      </c>
      <c r="P11" s="371"/>
      <c r="Q11" s="1297" t="s">
        <v>626</v>
      </c>
      <c r="R11" s="1298" t="e">
        <f>ROUND(I11/I12,2)</f>
        <v>#DIV/0!</v>
      </c>
      <c r="S11" s="1298"/>
      <c r="T11" s="1298"/>
      <c r="U11" s="1298"/>
      <c r="AC11" s="1298" t="e">
        <f>ROUND((R5+R8+R11)/3,2)</f>
        <v>#DIV/0!</v>
      </c>
      <c r="AD11" s="1298"/>
      <c r="AE11" s="1298"/>
      <c r="AF11" s="1298"/>
    </row>
    <row r="12" spans="1:44" s="367" customFormat="1">
      <c r="B12" s="306" t="s">
        <v>2537</v>
      </c>
      <c r="F12" s="372"/>
      <c r="I12" s="1300"/>
      <c r="J12" s="1300"/>
      <c r="K12" s="1300"/>
      <c r="L12" s="1300"/>
      <c r="M12" s="1300"/>
      <c r="N12" s="1300"/>
      <c r="O12" s="923" t="s">
        <v>97</v>
      </c>
      <c r="Q12" s="1297"/>
      <c r="R12" s="1298"/>
      <c r="S12" s="1298"/>
      <c r="T12" s="1298"/>
      <c r="U12" s="1298"/>
      <c r="V12" s="367" t="s">
        <v>1345</v>
      </c>
      <c r="AC12" s="1319"/>
      <c r="AD12" s="1319"/>
      <c r="AE12" s="1319"/>
      <c r="AF12" s="1319"/>
      <c r="AG12" s="367" t="s">
        <v>656</v>
      </c>
    </row>
    <row r="13" spans="1:44" s="375" customFormat="1">
      <c r="F13" s="376"/>
      <c r="I13" s="1181"/>
      <c r="J13" s="1181"/>
      <c r="K13" s="1181"/>
      <c r="L13" s="1181"/>
      <c r="M13" s="1181"/>
      <c r="N13" s="1181"/>
      <c r="Q13" s="377"/>
      <c r="R13" s="378"/>
      <c r="S13" s="378"/>
      <c r="T13" s="378"/>
      <c r="U13" s="378"/>
      <c r="AC13" s="378"/>
      <c r="AD13" s="378"/>
      <c r="AE13" s="378"/>
      <c r="AF13" s="378"/>
      <c r="AR13" s="367"/>
    </row>
    <row r="14" spans="1:44" s="367" customFormat="1">
      <c r="B14" s="367" t="s">
        <v>114</v>
      </c>
      <c r="G14" s="1167"/>
      <c r="O14" s="1167"/>
      <c r="W14" s="375" t="s">
        <v>113</v>
      </c>
    </row>
    <row r="15" spans="1:44" s="367" customFormat="1">
      <c r="G15" s="1167"/>
      <c r="O15" s="1167"/>
      <c r="T15" s="375"/>
    </row>
    <row r="16" spans="1:44" s="367" customFormat="1">
      <c r="A16" s="367" t="s">
        <v>2539</v>
      </c>
    </row>
    <row r="17" spans="1:44" s="367" customFormat="1">
      <c r="A17" s="1297" t="s">
        <v>111</v>
      </c>
      <c r="B17" s="1297"/>
      <c r="C17" s="1297"/>
      <c r="D17" s="1297"/>
      <c r="E17" s="1297"/>
      <c r="F17" s="1297"/>
      <c r="G17" s="1297"/>
      <c r="H17" s="1297" t="s">
        <v>110</v>
      </c>
      <c r="I17" s="1297"/>
      <c r="J17" s="1297"/>
      <c r="K17" s="1297"/>
      <c r="M17" s="1297" t="s">
        <v>109</v>
      </c>
      <c r="N17" s="1297"/>
      <c r="O17" s="1297"/>
      <c r="P17" s="1297"/>
      <c r="R17" s="1316"/>
      <c r="S17" s="1316"/>
      <c r="T17" s="1316"/>
      <c r="U17" s="1316"/>
      <c r="V17" s="1316"/>
      <c r="W17" s="1316"/>
      <c r="X17" s="1316"/>
      <c r="Y17" s="1316"/>
      <c r="Z17" s="378"/>
      <c r="AA17" s="378"/>
      <c r="AB17" s="378"/>
      <c r="AC17" s="378"/>
      <c r="AD17" s="378"/>
      <c r="AE17" s="381"/>
      <c r="AF17" s="381"/>
      <c r="AG17" s="381"/>
      <c r="AH17" s="381"/>
      <c r="AI17" s="380"/>
      <c r="AJ17" s="380"/>
      <c r="AK17" s="380"/>
      <c r="AL17" s="380"/>
      <c r="AR17" s="188"/>
    </row>
    <row r="18" spans="1:44" ht="13.5" customHeight="1">
      <c r="A18" s="367"/>
      <c r="B18" s="367"/>
      <c r="C18" s="1298" t="e">
        <f>AC11</f>
        <v>#DIV/0!</v>
      </c>
      <c r="D18" s="1298"/>
      <c r="E18" s="1298"/>
      <c r="F18" s="1298"/>
      <c r="G18" s="1297" t="s">
        <v>627</v>
      </c>
      <c r="H18" s="1723">
        <v>-0.5</v>
      </c>
      <c r="I18" s="1723"/>
      <c r="J18" s="1723"/>
      <c r="K18" s="1723"/>
      <c r="L18" s="1310" t="s">
        <v>1335</v>
      </c>
      <c r="M18" s="1724">
        <v>0.7</v>
      </c>
      <c r="N18" s="1724"/>
      <c r="O18" s="1724"/>
      <c r="P18" s="1724"/>
      <c r="Q18" s="1310" t="s">
        <v>626</v>
      </c>
      <c r="R18" s="1314" t="e">
        <f>ROUND(C18*H18,3)+M18</f>
        <v>#DIV/0!</v>
      </c>
      <c r="S18" s="1314"/>
      <c r="T18" s="1314"/>
      <c r="U18" s="1314"/>
      <c r="X18" s="379"/>
      <c r="Z18" s="1184"/>
      <c r="AA18" s="1184"/>
      <c r="AB18" s="1184"/>
      <c r="AC18" s="1184"/>
      <c r="AD18" s="1184"/>
      <c r="AE18" s="1185"/>
      <c r="AF18" s="1185"/>
      <c r="AG18" s="1185"/>
      <c r="AH18" s="1185"/>
      <c r="AI18" s="1185"/>
      <c r="AJ18" s="1185"/>
      <c r="AK18" s="1185"/>
      <c r="AL18" s="1185"/>
    </row>
    <row r="19" spans="1:44">
      <c r="A19" s="367"/>
      <c r="B19" s="367"/>
      <c r="C19" s="1298"/>
      <c r="D19" s="1298"/>
      <c r="E19" s="1298"/>
      <c r="F19" s="1298"/>
      <c r="G19" s="1297"/>
      <c r="H19" s="1723"/>
      <c r="I19" s="1723"/>
      <c r="J19" s="1723"/>
      <c r="K19" s="1723"/>
      <c r="L19" s="1310"/>
      <c r="M19" s="1724"/>
      <c r="N19" s="1724"/>
      <c r="O19" s="1724"/>
      <c r="P19" s="1724"/>
      <c r="Q19" s="1310"/>
      <c r="R19" s="1314"/>
      <c r="S19" s="1314"/>
      <c r="T19" s="1314"/>
      <c r="U19" s="1314"/>
      <c r="V19" s="188" t="s">
        <v>1344</v>
      </c>
      <c r="X19" s="379"/>
      <c r="Z19" s="1184"/>
      <c r="AA19" s="1184"/>
      <c r="AB19" s="1184"/>
      <c r="AC19" s="1184"/>
      <c r="AD19" s="1184"/>
      <c r="AE19" s="1185"/>
      <c r="AF19" s="1185"/>
      <c r="AG19" s="1185"/>
      <c r="AH19" s="1185"/>
      <c r="AI19" s="1185"/>
      <c r="AJ19" s="1185"/>
      <c r="AK19" s="1185"/>
      <c r="AL19" s="1185"/>
      <c r="AO19" s="380"/>
      <c r="AP19" s="380"/>
      <c r="AQ19" s="380"/>
      <c r="AR19" s="380"/>
    </row>
    <row r="20" spans="1:44" s="187" customFormat="1">
      <c r="A20" s="375"/>
      <c r="B20" s="375"/>
      <c r="C20" s="378"/>
      <c r="D20" s="378"/>
      <c r="E20" s="378"/>
      <c r="F20" s="378"/>
      <c r="G20" s="377"/>
      <c r="H20" s="381"/>
      <c r="I20" s="381"/>
      <c r="J20" s="381"/>
      <c r="K20" s="381"/>
      <c r="L20" s="382"/>
      <c r="M20" s="380"/>
      <c r="N20" s="380"/>
      <c r="O20" s="380"/>
      <c r="P20" s="380"/>
      <c r="Q20" s="382"/>
      <c r="R20" s="380"/>
      <c r="S20" s="380"/>
      <c r="T20" s="380"/>
      <c r="U20" s="380"/>
      <c r="X20" s="383"/>
      <c r="Y20" s="384"/>
      <c r="Z20" s="1184"/>
      <c r="AA20" s="1184"/>
      <c r="AB20" s="1184"/>
      <c r="AC20" s="1184"/>
      <c r="AD20" s="1184"/>
      <c r="AE20" s="1185"/>
      <c r="AF20" s="1185"/>
      <c r="AG20" s="1185"/>
      <c r="AH20" s="1185"/>
      <c r="AI20" s="1185"/>
      <c r="AJ20" s="1185"/>
      <c r="AK20" s="1185"/>
      <c r="AL20" s="1185"/>
      <c r="AO20" s="380"/>
      <c r="AP20" s="380"/>
      <c r="AQ20" s="380"/>
      <c r="AR20" s="380"/>
    </row>
    <row r="21" spans="1:44" s="187" customFormat="1">
      <c r="A21" s="375"/>
      <c r="B21" s="375"/>
      <c r="C21" s="378" t="s">
        <v>105</v>
      </c>
      <c r="D21" s="378"/>
      <c r="E21" s="378"/>
      <c r="F21" s="378"/>
      <c r="G21" s="377"/>
      <c r="H21" s="381"/>
      <c r="I21" s="381"/>
      <c r="J21" s="381"/>
      <c r="K21" s="381"/>
      <c r="L21" s="382"/>
      <c r="M21" s="380"/>
      <c r="N21" s="380"/>
      <c r="O21" s="380"/>
      <c r="P21" s="380"/>
      <c r="Q21" s="382"/>
      <c r="R21" s="380"/>
      <c r="S21" s="380"/>
      <c r="T21" s="380"/>
      <c r="U21" s="380"/>
      <c r="X21" s="383"/>
      <c r="Z21" s="1184"/>
      <c r="AA21" s="1184"/>
      <c r="AB21" s="1184"/>
      <c r="AC21" s="1184"/>
      <c r="AD21" s="1184"/>
      <c r="AE21" s="1185"/>
      <c r="AF21" s="1185"/>
      <c r="AG21" s="1185"/>
      <c r="AH21" s="1185"/>
      <c r="AI21" s="1185"/>
      <c r="AJ21" s="1185"/>
      <c r="AK21" s="1185"/>
      <c r="AL21" s="1185"/>
      <c r="AO21" s="380"/>
      <c r="AP21" s="380"/>
      <c r="AQ21" s="380"/>
      <c r="AR21" s="380"/>
    </row>
    <row r="22" spans="1:44" s="187" customFormat="1">
      <c r="A22" s="375"/>
      <c r="B22" s="375"/>
      <c r="C22" s="378"/>
      <c r="D22" s="378"/>
      <c r="R22" s="380"/>
      <c r="S22" s="380"/>
      <c r="T22" s="380"/>
      <c r="U22" s="380"/>
      <c r="X22" s="383"/>
      <c r="Z22" s="1184"/>
      <c r="AA22" s="1184"/>
      <c r="AB22" s="1184"/>
      <c r="AC22" s="1184"/>
      <c r="AD22" s="1184"/>
      <c r="AE22" s="1185"/>
      <c r="AF22" s="1185"/>
      <c r="AG22" s="1185"/>
      <c r="AH22" s="1185"/>
      <c r="AI22" s="1185"/>
      <c r="AJ22" s="1185"/>
      <c r="AK22" s="1185"/>
      <c r="AL22" s="1185"/>
      <c r="AO22" s="380"/>
      <c r="AP22" s="380"/>
      <c r="AQ22" s="380"/>
      <c r="AR22" s="380"/>
    </row>
    <row r="23" spans="1:44" s="187" customFormat="1">
      <c r="A23" s="375"/>
      <c r="B23" s="375"/>
      <c r="C23" s="378"/>
      <c r="D23" s="378"/>
      <c r="R23" s="380"/>
      <c r="S23" s="380"/>
      <c r="T23" s="380"/>
      <c r="U23" s="380"/>
      <c r="X23" s="383"/>
      <c r="AO23" s="380"/>
      <c r="AP23" s="380"/>
    </row>
    <row r="24" spans="1:44" s="187" customFormat="1">
      <c r="A24" s="375"/>
      <c r="B24" s="375"/>
      <c r="C24" s="378"/>
      <c r="D24" s="378"/>
      <c r="R24" s="1314" t="e">
        <f>IF(R18&lt;0.3,0.3,IF(R18&gt;0.5,0.5,R18))</f>
        <v>#DIV/0!</v>
      </c>
      <c r="S24" s="1314"/>
      <c r="T24" s="1314"/>
      <c r="U24" s="1314"/>
      <c r="X24" s="383"/>
      <c r="Z24" s="1311" t="s">
        <v>2538</v>
      </c>
      <c r="AA24" s="1311"/>
      <c r="AB24" s="1311"/>
      <c r="AC24" s="1311"/>
      <c r="AD24" s="1311"/>
      <c r="AE24" s="1311"/>
      <c r="AF24" s="1311"/>
      <c r="AG24" s="1311"/>
      <c r="AH24" s="1311"/>
      <c r="AI24" s="1311"/>
      <c r="AJ24" s="1311"/>
      <c r="AK24" s="1311"/>
      <c r="AL24" s="1311"/>
      <c r="AO24" s="380"/>
      <c r="AP24" s="380"/>
    </row>
    <row r="25" spans="1:44" s="187" customFormat="1">
      <c r="A25" s="375"/>
      <c r="B25" s="375"/>
      <c r="C25" s="378"/>
      <c r="D25" s="378"/>
      <c r="R25" s="1314"/>
      <c r="S25" s="1314"/>
      <c r="T25" s="1314"/>
      <c r="U25" s="1314"/>
      <c r="V25" s="188" t="s">
        <v>1342</v>
      </c>
      <c r="X25" s="383"/>
      <c r="Z25" s="1311"/>
      <c r="AA25" s="1311"/>
      <c r="AB25" s="1311"/>
      <c r="AC25" s="1311"/>
      <c r="AD25" s="1311"/>
      <c r="AE25" s="1311"/>
      <c r="AF25" s="1311"/>
      <c r="AG25" s="1311"/>
      <c r="AH25" s="1311"/>
      <c r="AI25" s="1311"/>
      <c r="AJ25" s="1311"/>
      <c r="AK25" s="1311"/>
      <c r="AL25" s="1311"/>
      <c r="AO25" s="380"/>
      <c r="AP25" s="380"/>
    </row>
    <row r="26" spans="1:44" s="187" customFormat="1">
      <c r="A26" s="375"/>
      <c r="B26" s="375"/>
      <c r="C26" s="378"/>
      <c r="D26" s="378"/>
      <c r="R26" s="380"/>
      <c r="S26" s="380"/>
      <c r="T26" s="380"/>
      <c r="U26" s="380"/>
      <c r="X26" s="383"/>
      <c r="AO26" s="380"/>
      <c r="AP26" s="380"/>
    </row>
    <row r="27" spans="1:44" ht="14.25" thickBot="1">
      <c r="A27" s="367"/>
      <c r="B27" s="367"/>
      <c r="C27" s="367"/>
      <c r="E27" s="367"/>
      <c r="F27" s="367"/>
      <c r="G27" s="367"/>
      <c r="H27" s="367"/>
      <c r="I27" s="367"/>
      <c r="J27" s="367"/>
      <c r="AO27" s="380"/>
      <c r="AP27" s="380"/>
      <c r="AQ27" s="380"/>
      <c r="AR27" s="380"/>
    </row>
    <row r="28" spans="1:44">
      <c r="A28" s="367"/>
      <c r="B28" s="367"/>
      <c r="C28" s="1297" t="s">
        <v>104</v>
      </c>
      <c r="D28" s="1297"/>
      <c r="E28" s="1297"/>
      <c r="F28" s="1297"/>
      <c r="G28" s="1297"/>
      <c r="H28" s="1297"/>
      <c r="I28" s="1297"/>
      <c r="J28" s="1297"/>
      <c r="K28" s="1297"/>
      <c r="L28" s="1297"/>
      <c r="M28" s="1310" t="s">
        <v>626</v>
      </c>
      <c r="N28" s="1299" t="s">
        <v>1341</v>
      </c>
      <c r="O28" s="1299"/>
      <c r="P28" s="1299"/>
      <c r="Q28" s="1299"/>
      <c r="R28" s="1310" t="s">
        <v>626</v>
      </c>
      <c r="S28" s="1303" t="e">
        <f>ROUND(R24/0.3,3)</f>
        <v>#DIV/0!</v>
      </c>
      <c r="T28" s="1304"/>
      <c r="U28" s="1304"/>
      <c r="V28" s="1305"/>
      <c r="W28" s="1309" t="s">
        <v>655</v>
      </c>
      <c r="X28" s="1310"/>
      <c r="Y28" s="1311" t="s">
        <v>1340</v>
      </c>
      <c r="Z28" s="1311"/>
      <c r="AA28" s="1311"/>
      <c r="AB28" s="1311"/>
      <c r="AC28" s="1311"/>
      <c r="AD28" s="1311"/>
      <c r="AE28" s="1311"/>
      <c r="AF28" s="1311"/>
      <c r="AG28" s="1311"/>
      <c r="AH28" s="1311"/>
      <c r="AI28" s="1311"/>
      <c r="AJ28" s="1311"/>
      <c r="AK28" s="1311"/>
    </row>
    <row r="29" spans="1:44" ht="14.25" thickBot="1">
      <c r="A29" s="367"/>
      <c r="B29" s="367"/>
      <c r="C29" s="1297"/>
      <c r="D29" s="1297"/>
      <c r="E29" s="1297"/>
      <c r="F29" s="1297"/>
      <c r="G29" s="1297"/>
      <c r="H29" s="1297"/>
      <c r="I29" s="1297"/>
      <c r="J29" s="1297"/>
      <c r="K29" s="1297"/>
      <c r="L29" s="1297"/>
      <c r="M29" s="1310"/>
      <c r="N29" s="1317">
        <v>0.3</v>
      </c>
      <c r="O29" s="1317"/>
      <c r="P29" s="1317"/>
      <c r="Q29" s="1317"/>
      <c r="R29" s="1310"/>
      <c r="S29" s="1306"/>
      <c r="T29" s="1307"/>
      <c r="U29" s="1307"/>
      <c r="V29" s="1308"/>
      <c r="W29" s="1309"/>
      <c r="X29" s="1310"/>
      <c r="Y29" s="1311"/>
      <c r="Z29" s="1311"/>
      <c r="AA29" s="1311"/>
      <c r="AB29" s="1311"/>
      <c r="AC29" s="1311"/>
      <c r="AD29" s="1311"/>
      <c r="AE29" s="1311"/>
      <c r="AF29" s="1311"/>
      <c r="AG29" s="1311"/>
      <c r="AH29" s="1311"/>
      <c r="AI29" s="1311"/>
      <c r="AJ29" s="1311"/>
      <c r="AK29" s="1311"/>
    </row>
    <row r="30" spans="1:44" ht="9" customHeight="1">
      <c r="A30" s="367"/>
      <c r="B30" s="367"/>
      <c r="C30" s="1167"/>
      <c r="D30" s="1167"/>
      <c r="E30" s="1167"/>
      <c r="F30" s="1167"/>
      <c r="G30" s="1167"/>
      <c r="H30" s="1167"/>
      <c r="I30" s="1167"/>
      <c r="J30" s="1167"/>
      <c r="K30" s="1167"/>
      <c r="L30" s="1167"/>
      <c r="M30" s="1168"/>
      <c r="N30" s="1170"/>
      <c r="O30" s="1170"/>
      <c r="P30" s="385"/>
      <c r="Q30" s="385"/>
      <c r="R30" s="382"/>
      <c r="S30" s="380"/>
      <c r="T30" s="380"/>
      <c r="U30" s="380"/>
      <c r="V30" s="380"/>
      <c r="W30" s="377"/>
      <c r="X30" s="382"/>
      <c r="Y30" s="384"/>
      <c r="Z30" s="1169"/>
      <c r="AA30" s="1169"/>
      <c r="AB30" s="1169"/>
      <c r="AC30" s="1169"/>
      <c r="AD30" s="1169"/>
      <c r="AE30" s="1169"/>
      <c r="AF30" s="1169"/>
      <c r="AG30" s="1169"/>
      <c r="AH30" s="1169"/>
      <c r="AI30" s="1169"/>
      <c r="AJ30" s="1169"/>
      <c r="AK30" s="1169"/>
    </row>
    <row r="31" spans="1:44" ht="9" customHeight="1">
      <c r="A31" s="367"/>
      <c r="B31" s="367"/>
      <c r="C31" s="1167"/>
      <c r="D31" s="1167"/>
      <c r="E31" s="1167"/>
      <c r="F31" s="1167"/>
      <c r="G31" s="1167"/>
      <c r="H31" s="1167"/>
      <c r="I31" s="1167"/>
      <c r="J31" s="1167"/>
      <c r="K31" s="1167"/>
      <c r="L31" s="1167"/>
      <c r="M31" s="1168"/>
      <c r="N31" s="1170"/>
      <c r="O31" s="1170"/>
      <c r="P31" s="385"/>
      <c r="Q31" s="385"/>
      <c r="R31" s="382"/>
      <c r="S31" s="380"/>
      <c r="T31" s="380"/>
      <c r="U31" s="380"/>
      <c r="V31" s="380"/>
      <c r="W31" s="377"/>
      <c r="X31" s="382"/>
      <c r="Y31" s="384"/>
      <c r="Z31" s="1169"/>
      <c r="AA31" s="1169"/>
      <c r="AB31" s="1169"/>
      <c r="AC31" s="1169"/>
      <c r="AD31" s="1169"/>
      <c r="AE31" s="1169"/>
      <c r="AF31" s="1169"/>
      <c r="AG31" s="1169"/>
      <c r="AH31" s="1169"/>
      <c r="AI31" s="1169"/>
      <c r="AJ31" s="1169"/>
      <c r="AK31" s="1169"/>
    </row>
    <row r="32" spans="1:44" s="187" customFormat="1" ht="9" customHeight="1">
      <c r="A32" s="375"/>
      <c r="B32" s="375"/>
      <c r="C32" s="377"/>
      <c r="D32" s="377"/>
      <c r="E32" s="377"/>
      <c r="F32" s="377"/>
      <c r="G32" s="377"/>
      <c r="H32" s="377"/>
      <c r="I32" s="377"/>
      <c r="J32" s="377"/>
      <c r="K32" s="377"/>
      <c r="L32" s="377"/>
      <c r="M32" s="382"/>
      <c r="N32" s="385"/>
      <c r="O32" s="385"/>
      <c r="P32" s="385"/>
      <c r="Q32" s="385"/>
      <c r="R32" s="382"/>
      <c r="S32" s="380"/>
      <c r="T32" s="380"/>
      <c r="U32" s="380"/>
      <c r="V32" s="380"/>
      <c r="Y32" s="386"/>
      <c r="Z32" s="386"/>
      <c r="AA32" s="386"/>
      <c r="AB32" s="386"/>
      <c r="AC32" s="386"/>
      <c r="AD32" s="386"/>
      <c r="AE32" s="386"/>
      <c r="AF32" s="386"/>
      <c r="AG32" s="386"/>
      <c r="AH32" s="386"/>
      <c r="AI32" s="386"/>
      <c r="AJ32" s="386"/>
      <c r="AK32" s="386"/>
    </row>
    <row r="33" spans="1:38" s="187" customFormat="1">
      <c r="A33" s="367" t="s">
        <v>2540</v>
      </c>
      <c r="B33" s="367"/>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row>
    <row r="34" spans="1:38">
      <c r="A34" s="1297" t="s">
        <v>111</v>
      </c>
      <c r="B34" s="1297"/>
      <c r="C34" s="1297"/>
      <c r="D34" s="1297"/>
      <c r="E34" s="1297"/>
      <c r="F34" s="1297"/>
      <c r="G34" s="1297"/>
      <c r="H34" s="1297" t="s">
        <v>110</v>
      </c>
      <c r="I34" s="1297"/>
      <c r="J34" s="1297"/>
      <c r="K34" s="1297"/>
      <c r="L34" s="367"/>
      <c r="M34" s="1297" t="s">
        <v>109</v>
      </c>
      <c r="N34" s="1297"/>
      <c r="O34" s="1297"/>
      <c r="P34" s="1297"/>
      <c r="Q34" s="367"/>
      <c r="R34" s="1316"/>
      <c r="S34" s="1316"/>
      <c r="T34" s="1316"/>
      <c r="U34" s="1316"/>
      <c r="V34" s="1316"/>
      <c r="W34" s="1316"/>
      <c r="X34" s="1316"/>
      <c r="Y34" s="1316"/>
      <c r="Z34" s="378"/>
      <c r="AA34" s="378"/>
      <c r="AB34" s="378"/>
      <c r="AC34" s="378"/>
      <c r="AD34" s="378"/>
      <c r="AE34" s="381"/>
      <c r="AF34" s="381"/>
      <c r="AG34" s="381"/>
      <c r="AH34" s="381"/>
      <c r="AI34" s="380"/>
      <c r="AJ34" s="380"/>
      <c r="AK34" s="380"/>
      <c r="AL34" s="380"/>
    </row>
    <row r="35" spans="1:38">
      <c r="A35" s="367"/>
      <c r="B35" s="367"/>
      <c r="C35" s="1298" t="e">
        <f>AC11</f>
        <v>#DIV/0!</v>
      </c>
      <c r="D35" s="1298"/>
      <c r="E35" s="1298"/>
      <c r="F35" s="1298"/>
      <c r="G35" s="1297" t="s">
        <v>627</v>
      </c>
      <c r="H35" s="1723">
        <v>-0.2</v>
      </c>
      <c r="I35" s="1723"/>
      <c r="J35" s="1723"/>
      <c r="K35" s="1723"/>
      <c r="L35" s="1310" t="s">
        <v>1335</v>
      </c>
      <c r="M35" s="1724">
        <v>0.57999999999999996</v>
      </c>
      <c r="N35" s="1724"/>
      <c r="O35" s="1724"/>
      <c r="P35" s="1724"/>
      <c r="Q35" s="1310" t="s">
        <v>626</v>
      </c>
      <c r="R35" s="1314" t="e">
        <f>ROUND(C35*H35,3)+M35</f>
        <v>#DIV/0!</v>
      </c>
      <c r="S35" s="1314"/>
      <c r="T35" s="1314"/>
      <c r="U35" s="1314"/>
      <c r="X35" s="379"/>
      <c r="Z35" s="1184"/>
      <c r="AA35" s="1184"/>
      <c r="AB35" s="1184"/>
      <c r="AC35" s="1184"/>
      <c r="AD35" s="1184"/>
      <c r="AE35" s="1185"/>
      <c r="AF35" s="1185"/>
      <c r="AG35" s="1185"/>
      <c r="AH35" s="1185"/>
      <c r="AI35" s="1185"/>
      <c r="AJ35" s="1185"/>
      <c r="AK35" s="1185"/>
      <c r="AL35" s="1185"/>
    </row>
    <row r="36" spans="1:38">
      <c r="A36" s="367"/>
      <c r="B36" s="367"/>
      <c r="C36" s="1298"/>
      <c r="D36" s="1298"/>
      <c r="E36" s="1298"/>
      <c r="F36" s="1298"/>
      <c r="G36" s="1297"/>
      <c r="H36" s="1723"/>
      <c r="I36" s="1723"/>
      <c r="J36" s="1723"/>
      <c r="K36" s="1723"/>
      <c r="L36" s="1310"/>
      <c r="M36" s="1724"/>
      <c r="N36" s="1724"/>
      <c r="O36" s="1724"/>
      <c r="P36" s="1724"/>
      <c r="Q36" s="1310"/>
      <c r="R36" s="1314"/>
      <c r="S36" s="1314"/>
      <c r="T36" s="1314"/>
      <c r="U36" s="1314"/>
      <c r="V36" s="188" t="s">
        <v>2542</v>
      </c>
      <c r="X36" s="379"/>
      <c r="Z36" s="1184"/>
      <c r="AA36" s="1184"/>
      <c r="AB36" s="1184"/>
      <c r="AC36" s="1184"/>
      <c r="AD36" s="1184"/>
      <c r="AE36" s="1185"/>
      <c r="AF36" s="1185"/>
      <c r="AG36" s="1185"/>
      <c r="AH36" s="1185"/>
      <c r="AI36" s="1185"/>
      <c r="AJ36" s="1185"/>
      <c r="AK36" s="1185"/>
      <c r="AL36" s="1185"/>
    </row>
    <row r="37" spans="1:38">
      <c r="A37" s="375"/>
      <c r="B37" s="375"/>
      <c r="C37" s="378"/>
      <c r="D37" s="378"/>
      <c r="E37" s="378"/>
      <c r="F37" s="378"/>
      <c r="G37" s="377"/>
      <c r="H37" s="381"/>
      <c r="I37" s="381"/>
      <c r="J37" s="381"/>
      <c r="K37" s="381"/>
      <c r="L37" s="382"/>
      <c r="M37" s="380"/>
      <c r="N37" s="380"/>
      <c r="O37" s="380"/>
      <c r="P37" s="380"/>
      <c r="Q37" s="382"/>
      <c r="R37" s="380"/>
      <c r="S37" s="380"/>
      <c r="T37" s="380"/>
      <c r="U37" s="380"/>
      <c r="V37" s="187"/>
      <c r="W37" s="187"/>
      <c r="X37" s="383"/>
      <c r="Y37" s="384"/>
      <c r="Z37" s="1184"/>
      <c r="AA37" s="1184"/>
      <c r="AB37" s="1184"/>
      <c r="AC37" s="1184"/>
      <c r="AD37" s="1184"/>
      <c r="AE37" s="1185"/>
      <c r="AF37" s="1185"/>
      <c r="AG37" s="1185"/>
      <c r="AH37" s="1185"/>
      <c r="AI37" s="1185"/>
      <c r="AJ37" s="1185"/>
      <c r="AK37" s="1185"/>
      <c r="AL37" s="1185"/>
    </row>
    <row r="38" spans="1:38">
      <c r="A38" s="375"/>
      <c r="B38" s="375"/>
      <c r="C38" s="378" t="s">
        <v>105</v>
      </c>
      <c r="D38" s="378"/>
      <c r="E38" s="378"/>
      <c r="F38" s="378"/>
      <c r="G38" s="377"/>
      <c r="H38" s="381"/>
      <c r="I38" s="381"/>
      <c r="J38" s="381"/>
      <c r="K38" s="381"/>
      <c r="L38" s="382"/>
      <c r="M38" s="380"/>
      <c r="N38" s="380"/>
      <c r="O38" s="380"/>
      <c r="P38" s="380"/>
      <c r="Q38" s="382"/>
      <c r="R38" s="380"/>
      <c r="S38" s="380"/>
      <c r="T38" s="380"/>
      <c r="U38" s="380"/>
      <c r="V38" s="187"/>
      <c r="W38" s="187"/>
      <c r="X38" s="383"/>
      <c r="Y38" s="187"/>
      <c r="Z38" s="1184"/>
      <c r="AA38" s="1184"/>
      <c r="AB38" s="1184"/>
      <c r="AC38" s="1184"/>
      <c r="AD38" s="1184"/>
      <c r="AE38" s="1185"/>
      <c r="AF38" s="1185"/>
      <c r="AG38" s="1185"/>
      <c r="AH38" s="1185"/>
      <c r="AI38" s="1185"/>
      <c r="AJ38" s="1185"/>
      <c r="AK38" s="1185"/>
      <c r="AL38" s="1185"/>
    </row>
    <row r="39" spans="1:38">
      <c r="A39" s="375"/>
      <c r="B39" s="375"/>
      <c r="C39" s="378"/>
      <c r="D39" s="378"/>
      <c r="E39" s="187"/>
      <c r="F39" s="187"/>
      <c r="G39" s="187"/>
      <c r="H39" s="187"/>
      <c r="I39" s="187"/>
      <c r="J39" s="187"/>
      <c r="K39" s="187"/>
      <c r="L39" s="187"/>
      <c r="M39" s="187"/>
      <c r="N39" s="187"/>
      <c r="O39" s="187"/>
      <c r="P39" s="187"/>
      <c r="Q39" s="187"/>
      <c r="R39" s="380"/>
      <c r="S39" s="380"/>
      <c r="T39" s="380"/>
      <c r="U39" s="380"/>
      <c r="V39" s="187"/>
      <c r="W39" s="187"/>
      <c r="X39" s="383"/>
      <c r="Y39" s="187"/>
      <c r="Z39" s="1184"/>
      <c r="AA39" s="1184"/>
      <c r="AB39" s="1184"/>
      <c r="AC39" s="1184"/>
      <c r="AD39" s="1184"/>
      <c r="AE39" s="1185"/>
      <c r="AF39" s="1185"/>
      <c r="AG39" s="1185"/>
      <c r="AH39" s="1185"/>
      <c r="AI39" s="1185"/>
      <c r="AJ39" s="1185"/>
      <c r="AK39" s="1185"/>
      <c r="AL39" s="1185"/>
    </row>
    <row r="40" spans="1:38">
      <c r="A40" s="375"/>
      <c r="B40" s="375"/>
      <c r="C40" s="378"/>
      <c r="D40" s="378"/>
      <c r="E40" s="187"/>
      <c r="F40" s="187"/>
      <c r="G40" s="187"/>
      <c r="H40" s="187"/>
      <c r="I40" s="187"/>
      <c r="J40" s="187"/>
      <c r="K40" s="187"/>
      <c r="L40" s="187"/>
      <c r="M40" s="187"/>
      <c r="N40" s="187"/>
      <c r="O40" s="187"/>
      <c r="P40" s="187"/>
      <c r="Q40" s="187"/>
      <c r="R40" s="380"/>
      <c r="S40" s="380"/>
      <c r="T40" s="380"/>
      <c r="U40" s="380"/>
      <c r="V40" s="187"/>
      <c r="W40" s="187"/>
      <c r="X40" s="383"/>
      <c r="Y40" s="187"/>
      <c r="Z40" s="187"/>
      <c r="AA40" s="187"/>
      <c r="AB40" s="187"/>
      <c r="AC40" s="187"/>
      <c r="AD40" s="187"/>
      <c r="AE40" s="187"/>
      <c r="AF40" s="187"/>
      <c r="AG40" s="187"/>
      <c r="AH40" s="187"/>
      <c r="AI40" s="187"/>
      <c r="AJ40" s="187"/>
      <c r="AK40" s="187"/>
      <c r="AL40" s="187"/>
    </row>
    <row r="41" spans="1:38">
      <c r="A41" s="375"/>
      <c r="B41" s="375"/>
      <c r="C41" s="378"/>
      <c r="D41" s="378"/>
      <c r="E41" s="187"/>
      <c r="F41" s="187"/>
      <c r="G41" s="187"/>
      <c r="H41" s="187"/>
      <c r="I41" s="187"/>
      <c r="J41" s="187"/>
      <c r="K41" s="187"/>
      <c r="L41" s="187"/>
      <c r="M41" s="187"/>
      <c r="N41" s="187"/>
      <c r="O41" s="187"/>
      <c r="P41" s="187"/>
      <c r="Q41" s="187"/>
      <c r="R41" s="1314" t="e">
        <f>IF(R35&lt;0.42,0.42,IF(R35&gt;0.5,0.5,R35))</f>
        <v>#DIV/0!</v>
      </c>
      <c r="S41" s="1314"/>
      <c r="T41" s="1314"/>
      <c r="U41" s="1314"/>
      <c r="V41" s="187"/>
      <c r="W41" s="187"/>
      <c r="X41" s="383"/>
      <c r="Y41" s="187"/>
      <c r="Z41" s="1311" t="s">
        <v>2541</v>
      </c>
      <c r="AA41" s="1311"/>
      <c r="AB41" s="1311"/>
      <c r="AC41" s="1311"/>
      <c r="AD41" s="1311"/>
      <c r="AE41" s="1311"/>
      <c r="AF41" s="1311"/>
      <c r="AG41" s="1311"/>
      <c r="AH41" s="1311"/>
      <c r="AI41" s="1311"/>
      <c r="AJ41" s="1311"/>
      <c r="AK41" s="1311"/>
      <c r="AL41" s="1311"/>
    </row>
    <row r="42" spans="1:38">
      <c r="A42" s="375"/>
      <c r="B42" s="375"/>
      <c r="C42" s="378"/>
      <c r="D42" s="378"/>
      <c r="E42" s="187"/>
      <c r="F42" s="187"/>
      <c r="G42" s="187"/>
      <c r="H42" s="187"/>
      <c r="I42" s="187"/>
      <c r="J42" s="187"/>
      <c r="K42" s="187"/>
      <c r="L42" s="187"/>
      <c r="M42" s="187"/>
      <c r="N42" s="187"/>
      <c r="O42" s="187"/>
      <c r="P42" s="187"/>
      <c r="Q42" s="187"/>
      <c r="R42" s="1314"/>
      <c r="S42" s="1314"/>
      <c r="T42" s="1314"/>
      <c r="U42" s="1314"/>
      <c r="V42" s="188" t="s">
        <v>2543</v>
      </c>
      <c r="W42" s="187"/>
      <c r="X42" s="383"/>
      <c r="Y42" s="187"/>
      <c r="Z42" s="1311"/>
      <c r="AA42" s="1311"/>
      <c r="AB42" s="1311"/>
      <c r="AC42" s="1311"/>
      <c r="AD42" s="1311"/>
      <c r="AE42" s="1311"/>
      <c r="AF42" s="1311"/>
      <c r="AG42" s="1311"/>
      <c r="AH42" s="1311"/>
      <c r="AI42" s="1311"/>
      <c r="AJ42" s="1311"/>
      <c r="AK42" s="1311"/>
      <c r="AL42" s="1311"/>
    </row>
    <row r="43" spans="1:38">
      <c r="A43" s="375"/>
      <c r="B43" s="375"/>
      <c r="C43" s="378"/>
      <c r="D43" s="378"/>
      <c r="E43" s="187"/>
      <c r="F43" s="187"/>
      <c r="G43" s="187"/>
      <c r="H43" s="187"/>
      <c r="I43" s="187"/>
      <c r="J43" s="187"/>
      <c r="K43" s="187"/>
      <c r="L43" s="187"/>
      <c r="M43" s="187"/>
      <c r="N43" s="187"/>
      <c r="O43" s="187"/>
      <c r="P43" s="187"/>
      <c r="Q43" s="187"/>
      <c r="R43" s="380"/>
      <c r="S43" s="380"/>
      <c r="T43" s="380"/>
      <c r="U43" s="380"/>
      <c r="V43" s="187"/>
      <c r="W43" s="187"/>
      <c r="X43" s="383"/>
      <c r="Y43" s="187"/>
      <c r="Z43" s="187"/>
      <c r="AA43" s="187"/>
      <c r="AB43" s="187"/>
      <c r="AC43" s="187"/>
      <c r="AD43" s="187"/>
      <c r="AE43" s="187"/>
      <c r="AF43" s="187"/>
      <c r="AG43" s="187"/>
      <c r="AH43" s="187"/>
      <c r="AI43" s="187"/>
      <c r="AJ43" s="187"/>
      <c r="AK43" s="187"/>
      <c r="AL43" s="187"/>
    </row>
    <row r="44" spans="1:38" ht="14.25" thickBot="1">
      <c r="A44" s="367"/>
      <c r="B44" s="367"/>
      <c r="C44" s="367"/>
      <c r="E44" s="367"/>
      <c r="F44" s="367"/>
      <c r="G44" s="367"/>
      <c r="H44" s="367"/>
      <c r="I44" s="367"/>
      <c r="J44" s="367"/>
    </row>
    <row r="45" spans="1:38">
      <c r="A45" s="367"/>
      <c r="B45" s="367"/>
      <c r="C45" s="1297" t="s">
        <v>104</v>
      </c>
      <c r="D45" s="1297"/>
      <c r="E45" s="1297"/>
      <c r="F45" s="1297"/>
      <c r="G45" s="1297"/>
      <c r="H45" s="1297"/>
      <c r="I45" s="1297"/>
      <c r="J45" s="1297"/>
      <c r="K45" s="1297"/>
      <c r="L45" s="1297"/>
      <c r="M45" s="1310" t="s">
        <v>626</v>
      </c>
      <c r="N45" s="1299" t="s">
        <v>2544</v>
      </c>
      <c r="O45" s="1299"/>
      <c r="P45" s="1299"/>
      <c r="Q45" s="1299"/>
      <c r="R45" s="1310" t="s">
        <v>626</v>
      </c>
      <c r="S45" s="1303" t="e">
        <f>ROUND(R41/0.3,3)</f>
        <v>#DIV/0!</v>
      </c>
      <c r="T45" s="1304"/>
      <c r="U45" s="1304"/>
      <c r="V45" s="1305"/>
      <c r="W45" s="1309" t="s">
        <v>655</v>
      </c>
      <c r="X45" s="1310"/>
      <c r="Y45" s="1311" t="s">
        <v>1340</v>
      </c>
      <c r="Z45" s="1311"/>
      <c r="AA45" s="1311"/>
      <c r="AB45" s="1311"/>
      <c r="AC45" s="1311"/>
      <c r="AD45" s="1311"/>
      <c r="AE45" s="1311"/>
      <c r="AF45" s="1311"/>
      <c r="AG45" s="1311"/>
      <c r="AH45" s="1311"/>
      <c r="AI45" s="1311"/>
      <c r="AJ45" s="1311"/>
      <c r="AK45" s="1311"/>
    </row>
    <row r="46" spans="1:38" ht="14.25" thickBot="1">
      <c r="A46" s="367"/>
      <c r="B46" s="367"/>
      <c r="C46" s="1297"/>
      <c r="D46" s="1297"/>
      <c r="E46" s="1297"/>
      <c r="F46" s="1297"/>
      <c r="G46" s="1297"/>
      <c r="H46" s="1297"/>
      <c r="I46" s="1297"/>
      <c r="J46" s="1297"/>
      <c r="K46" s="1297"/>
      <c r="L46" s="1297"/>
      <c r="M46" s="1310"/>
      <c r="N46" s="1317">
        <v>0.3</v>
      </c>
      <c r="O46" s="1317"/>
      <c r="P46" s="1317"/>
      <c r="Q46" s="1317"/>
      <c r="R46" s="1310"/>
      <c r="S46" s="1306"/>
      <c r="T46" s="1307"/>
      <c r="U46" s="1307"/>
      <c r="V46" s="1308"/>
      <c r="W46" s="1309"/>
      <c r="X46" s="1310"/>
      <c r="Y46" s="1311"/>
      <c r="Z46" s="1311"/>
      <c r="AA46" s="1311"/>
      <c r="AB46" s="1311"/>
      <c r="AC46" s="1311"/>
      <c r="AD46" s="1311"/>
      <c r="AE46" s="1311"/>
      <c r="AF46" s="1311"/>
      <c r="AG46" s="1311"/>
      <c r="AH46" s="1311"/>
      <c r="AI46" s="1311"/>
      <c r="AJ46" s="1311"/>
      <c r="AK46" s="1311"/>
    </row>
    <row r="47" spans="1:38">
      <c r="A47" s="367"/>
      <c r="B47" s="367"/>
      <c r="C47" s="1167"/>
      <c r="D47" s="1167"/>
      <c r="E47" s="1167"/>
      <c r="F47" s="1167"/>
      <c r="G47" s="1167"/>
      <c r="H47" s="1167"/>
      <c r="I47" s="1167"/>
      <c r="J47" s="1167"/>
      <c r="K47" s="1167"/>
      <c r="L47" s="1167"/>
      <c r="M47" s="1168"/>
      <c r="N47" s="1170"/>
      <c r="O47" s="1170"/>
      <c r="P47" s="385"/>
      <c r="Q47" s="385"/>
      <c r="R47" s="382"/>
      <c r="S47" s="380"/>
      <c r="T47" s="380"/>
      <c r="U47" s="380"/>
      <c r="V47" s="380"/>
      <c r="W47" s="377"/>
      <c r="X47" s="382"/>
      <c r="Y47" s="384"/>
      <c r="Z47" s="1169"/>
      <c r="AA47" s="1169"/>
      <c r="AB47" s="1169"/>
      <c r="AC47" s="1169"/>
      <c r="AD47" s="1169"/>
      <c r="AE47" s="1169"/>
      <c r="AF47" s="1169"/>
      <c r="AG47" s="1169"/>
      <c r="AH47" s="1169"/>
      <c r="AI47" s="1169"/>
      <c r="AJ47" s="1169"/>
      <c r="AK47" s="1169"/>
    </row>
  </sheetData>
  <mergeCells count="60">
    <mergeCell ref="AA2:AD2"/>
    <mergeCell ref="AE2:AK2"/>
    <mergeCell ref="I5:N5"/>
    <mergeCell ref="Q5:Q6"/>
    <mergeCell ref="R5:U6"/>
    <mergeCell ref="AB5:AF6"/>
    <mergeCell ref="I6:N6"/>
    <mergeCell ref="I8:N8"/>
    <mergeCell ref="Q8:Q9"/>
    <mergeCell ref="R8:U9"/>
    <mergeCell ref="AA8:AG8"/>
    <mergeCell ref="I9:N9"/>
    <mergeCell ref="AA9:AG9"/>
    <mergeCell ref="AC11:AF12"/>
    <mergeCell ref="I12:N12"/>
    <mergeCell ref="A17:G17"/>
    <mergeCell ref="H17:K17"/>
    <mergeCell ref="M17:P17"/>
    <mergeCell ref="R17:Y17"/>
    <mergeCell ref="Q18:Q19"/>
    <mergeCell ref="R18:U19"/>
    <mergeCell ref="I11:N11"/>
    <mergeCell ref="Q11:Q12"/>
    <mergeCell ref="R11:U12"/>
    <mergeCell ref="C18:F19"/>
    <mergeCell ref="G18:G19"/>
    <mergeCell ref="H18:K19"/>
    <mergeCell ref="L18:L19"/>
    <mergeCell ref="M18:P19"/>
    <mergeCell ref="R24:U25"/>
    <mergeCell ref="Z24:AL25"/>
    <mergeCell ref="C28:L29"/>
    <mergeCell ref="M28:M29"/>
    <mergeCell ref="N28:Q28"/>
    <mergeCell ref="R28:R29"/>
    <mergeCell ref="S28:V29"/>
    <mergeCell ref="W28:X29"/>
    <mergeCell ref="Y28:AK29"/>
    <mergeCell ref="N29:Q29"/>
    <mergeCell ref="A34:G34"/>
    <mergeCell ref="H34:K34"/>
    <mergeCell ref="M34:P34"/>
    <mergeCell ref="R34:Y34"/>
    <mergeCell ref="C35:F36"/>
    <mergeCell ref="G35:G36"/>
    <mergeCell ref="H35:K36"/>
    <mergeCell ref="L35:L36"/>
    <mergeCell ref="M35:P36"/>
    <mergeCell ref="Q35:Q36"/>
    <mergeCell ref="R35:U36"/>
    <mergeCell ref="R41:U42"/>
    <mergeCell ref="Z41:AL42"/>
    <mergeCell ref="C45:L46"/>
    <mergeCell ref="M45:M46"/>
    <mergeCell ref="N45:Q45"/>
    <mergeCell ref="R45:R46"/>
    <mergeCell ref="S45:V46"/>
    <mergeCell ref="W45:X46"/>
    <mergeCell ref="Y45:AK46"/>
    <mergeCell ref="N46:Q46"/>
  </mergeCells>
  <phoneticPr fontId="2"/>
  <pageMargins left="0.61" right="0.32" top="0.83" bottom="0.54" header="0.51200000000000001" footer="0.5120000000000000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7"/>
  <sheetViews>
    <sheetView view="pageBreakPreview" zoomScale="115" zoomScaleNormal="100" zoomScaleSheetLayoutView="115" workbookViewId="0">
      <selection activeCell="F21" sqref="F21"/>
    </sheetView>
  </sheetViews>
  <sheetFormatPr defaultColWidth="9" defaultRowHeight="18.75" customHeight="1"/>
  <cols>
    <col min="1" max="1" width="3.75" style="277" customWidth="1"/>
    <col min="2" max="2" width="4.875" style="277" customWidth="1"/>
    <col min="3" max="3" width="7.5" style="277" bestFit="1" customWidth="1"/>
    <col min="4" max="4" width="3" style="277" bestFit="1" customWidth="1"/>
    <col min="5" max="5" width="12" style="277" customWidth="1"/>
    <col min="6" max="6" width="11.875" style="277" customWidth="1"/>
    <col min="7" max="7" width="2.25" style="277" bestFit="1" customWidth="1"/>
    <col min="8" max="8" width="11.875" style="277" customWidth="1"/>
    <col min="9" max="9" width="2.25" style="277" bestFit="1" customWidth="1"/>
    <col min="10" max="10" width="11.875" style="277" customWidth="1"/>
    <col min="11" max="11" width="3.125" style="277" customWidth="1"/>
    <col min="12" max="64" width="9" style="277"/>
    <col min="65" max="16384" width="9" style="2"/>
  </cols>
  <sheetData>
    <row r="1" spans="1:64" ht="18.75" customHeight="1">
      <c r="A1" s="1326" t="s">
        <v>161</v>
      </c>
      <c r="B1" s="1327"/>
      <c r="C1" s="1326" t="s">
        <v>1159</v>
      </c>
      <c r="D1" s="1328"/>
      <c r="E1" s="1327"/>
      <c r="H1" s="278" t="s">
        <v>160</v>
      </c>
      <c r="I1" s="1329">
        <f>総括表!H4</f>
        <v>0</v>
      </c>
      <c r="J1" s="1329"/>
      <c r="K1" s="1329"/>
    </row>
    <row r="2" spans="1:64" ht="18.75" customHeight="1">
      <c r="J2" s="279"/>
    </row>
    <row r="3" spans="1:64" ht="18.75" customHeight="1">
      <c r="A3" s="280" t="s">
        <v>52</v>
      </c>
      <c r="B3" s="281" t="s">
        <v>163</v>
      </c>
    </row>
    <row r="4" spans="1:64" ht="11.25" customHeight="1">
      <c r="A4" s="282"/>
    </row>
    <row r="5" spans="1:64" ht="18.75" customHeight="1">
      <c r="A5" s="282"/>
      <c r="B5" s="1330" t="s">
        <v>143</v>
      </c>
      <c r="C5" s="1331"/>
      <c r="D5" s="1330" t="s">
        <v>142</v>
      </c>
      <c r="E5" s="1331"/>
      <c r="F5" s="349" t="s">
        <v>141</v>
      </c>
      <c r="G5" s="349"/>
      <c r="H5" s="349" t="s">
        <v>140</v>
      </c>
      <c r="I5" s="349"/>
      <c r="J5" s="349" t="s">
        <v>91</v>
      </c>
      <c r="K5" s="283"/>
    </row>
    <row r="6" spans="1:64" ht="15" customHeight="1">
      <c r="A6" s="282"/>
      <c r="B6" s="351"/>
      <c r="C6" s="348"/>
      <c r="D6" s="345"/>
      <c r="E6" s="346"/>
      <c r="F6" s="347"/>
      <c r="G6" s="347"/>
      <c r="H6" s="347"/>
      <c r="I6" s="347"/>
      <c r="J6" s="284" t="s">
        <v>139</v>
      </c>
      <c r="K6" s="283"/>
      <c r="M6" s="281"/>
    </row>
    <row r="7" spans="1:64" s="4" customFormat="1" ht="15" customHeight="1">
      <c r="A7" s="281"/>
      <c r="B7" s="350">
        <v>1</v>
      </c>
      <c r="C7" s="116" t="s">
        <v>125</v>
      </c>
      <c r="D7" s="113" t="s">
        <v>556</v>
      </c>
      <c r="E7" s="112" t="s">
        <v>146</v>
      </c>
      <c r="F7" s="111"/>
      <c r="G7" s="110" t="s">
        <v>120</v>
      </c>
      <c r="H7" s="146">
        <v>0.66700000000000004</v>
      </c>
      <c r="I7" s="110" t="s">
        <v>122</v>
      </c>
      <c r="J7" s="115">
        <f>ROUND(F7*H7,0)</f>
        <v>0</v>
      </c>
      <c r="K7" s="3" t="s">
        <v>137</v>
      </c>
      <c r="L7" s="353"/>
      <c r="M7" s="264"/>
      <c r="N7" s="264"/>
      <c r="O7" s="264"/>
      <c r="P7" s="264"/>
      <c r="Q7" s="264"/>
      <c r="R7" s="264"/>
      <c r="S7" s="264"/>
      <c r="T7" s="264"/>
      <c r="U7" s="264"/>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row>
    <row r="8" spans="1:64" s="4" customFormat="1" ht="15" customHeight="1">
      <c r="A8" s="281"/>
      <c r="B8" s="131"/>
      <c r="C8" s="352"/>
      <c r="D8" s="113" t="s">
        <v>552</v>
      </c>
      <c r="E8" s="112" t="s">
        <v>145</v>
      </c>
      <c r="F8" s="111"/>
      <c r="G8" s="110" t="s">
        <v>120</v>
      </c>
      <c r="H8" s="146">
        <v>0.25</v>
      </c>
      <c r="I8" s="109" t="s">
        <v>122</v>
      </c>
      <c r="J8" s="115">
        <f t="shared" ref="J8:J23" si="0">ROUND(F8*H8,0)</f>
        <v>0</v>
      </c>
      <c r="K8" s="3" t="s">
        <v>135</v>
      </c>
      <c r="L8" s="353"/>
      <c r="M8" s="264"/>
      <c r="N8" s="264"/>
      <c r="O8" s="264"/>
      <c r="P8" s="264"/>
      <c r="Q8" s="264"/>
      <c r="R8" s="264"/>
      <c r="S8" s="264"/>
      <c r="T8" s="264"/>
      <c r="U8" s="264"/>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row>
    <row r="9" spans="1:64" s="4" customFormat="1" ht="15" customHeight="1">
      <c r="A9" s="281"/>
      <c r="B9" s="350">
        <v>2</v>
      </c>
      <c r="C9" s="116" t="s">
        <v>124</v>
      </c>
      <c r="D9" s="113" t="s">
        <v>556</v>
      </c>
      <c r="E9" s="112" t="s">
        <v>146</v>
      </c>
      <c r="F9" s="111"/>
      <c r="G9" s="110" t="s">
        <v>120</v>
      </c>
      <c r="H9" s="146">
        <v>0.70399999999999996</v>
      </c>
      <c r="I9" s="110" t="s">
        <v>122</v>
      </c>
      <c r="J9" s="115">
        <f t="shared" si="0"/>
        <v>0</v>
      </c>
      <c r="K9" s="3" t="s">
        <v>133</v>
      </c>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row>
    <row r="10" spans="1:64" s="4" customFormat="1" ht="15" customHeight="1">
      <c r="A10" s="281"/>
      <c r="B10" s="131"/>
      <c r="C10" s="352"/>
      <c r="D10" s="113" t="s">
        <v>552</v>
      </c>
      <c r="E10" s="112" t="s">
        <v>145</v>
      </c>
      <c r="F10" s="111"/>
      <c r="G10" s="110" t="s">
        <v>120</v>
      </c>
      <c r="H10" s="146">
        <v>0.33400000000000002</v>
      </c>
      <c r="I10" s="109" t="s">
        <v>122</v>
      </c>
      <c r="J10" s="115">
        <f t="shared" si="0"/>
        <v>0</v>
      </c>
      <c r="K10" s="3" t="s">
        <v>561</v>
      </c>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row>
    <row r="11" spans="1:64" s="4" customFormat="1" ht="15" customHeight="1">
      <c r="A11" s="281"/>
      <c r="B11" s="350">
        <v>3</v>
      </c>
      <c r="C11" s="116" t="s">
        <v>123</v>
      </c>
      <c r="D11" s="113" t="s">
        <v>556</v>
      </c>
      <c r="E11" s="112" t="s">
        <v>146</v>
      </c>
      <c r="F11" s="111"/>
      <c r="G11" s="110" t="s">
        <v>120</v>
      </c>
      <c r="H11" s="146">
        <v>0.71099999999999997</v>
      </c>
      <c r="I11" s="110" t="s">
        <v>122</v>
      </c>
      <c r="J11" s="115">
        <f t="shared" si="0"/>
        <v>0</v>
      </c>
      <c r="K11" s="3" t="s">
        <v>560</v>
      </c>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row>
    <row r="12" spans="1:64" s="4" customFormat="1" ht="15" customHeight="1">
      <c r="A12" s="281"/>
      <c r="B12" s="131"/>
      <c r="C12" s="352"/>
      <c r="D12" s="113" t="s">
        <v>552</v>
      </c>
      <c r="E12" s="112" t="s">
        <v>145</v>
      </c>
      <c r="F12" s="111"/>
      <c r="G12" s="110" t="s">
        <v>120</v>
      </c>
      <c r="H12" s="146">
        <v>0.58799999999999997</v>
      </c>
      <c r="I12" s="109" t="s">
        <v>122</v>
      </c>
      <c r="J12" s="115">
        <f t="shared" si="0"/>
        <v>0</v>
      </c>
      <c r="K12" s="3" t="s">
        <v>559</v>
      </c>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row>
    <row r="13" spans="1:64" s="4" customFormat="1" ht="15" customHeight="1">
      <c r="A13" s="281"/>
      <c r="B13" s="350">
        <v>4</v>
      </c>
      <c r="C13" s="116" t="s">
        <v>498</v>
      </c>
      <c r="D13" s="113" t="s">
        <v>556</v>
      </c>
      <c r="E13" s="112" t="s">
        <v>146</v>
      </c>
      <c r="F13" s="111"/>
      <c r="G13" s="110" t="s">
        <v>120</v>
      </c>
      <c r="H13" s="146">
        <v>0.753</v>
      </c>
      <c r="I13" s="110" t="s">
        <v>122</v>
      </c>
      <c r="J13" s="115">
        <f t="shared" si="0"/>
        <v>0</v>
      </c>
      <c r="K13" s="3" t="s">
        <v>558</v>
      </c>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row>
    <row r="14" spans="1:64" s="4" customFormat="1" ht="15" customHeight="1">
      <c r="A14" s="281"/>
      <c r="B14" s="131"/>
      <c r="C14" s="352"/>
      <c r="D14" s="113" t="s">
        <v>552</v>
      </c>
      <c r="E14" s="112" t="s">
        <v>145</v>
      </c>
      <c r="F14" s="111"/>
      <c r="G14" s="110" t="s">
        <v>120</v>
      </c>
      <c r="H14" s="146">
        <v>0.66700000000000004</v>
      </c>
      <c r="I14" s="109" t="s">
        <v>122</v>
      </c>
      <c r="J14" s="115">
        <f t="shared" si="0"/>
        <v>0</v>
      </c>
      <c r="K14" s="3" t="s">
        <v>557</v>
      </c>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row>
    <row r="15" spans="1:64" s="4" customFormat="1" ht="15" customHeight="1">
      <c r="A15" s="281"/>
      <c r="B15" s="350">
        <v>5</v>
      </c>
      <c r="C15" s="116" t="s">
        <v>535</v>
      </c>
      <c r="D15" s="113" t="s">
        <v>556</v>
      </c>
      <c r="E15" s="112" t="s">
        <v>146</v>
      </c>
      <c r="F15" s="111"/>
      <c r="G15" s="110" t="s">
        <v>120</v>
      </c>
      <c r="H15" s="146">
        <v>0.79800000000000004</v>
      </c>
      <c r="I15" s="110" t="s">
        <v>122</v>
      </c>
      <c r="J15" s="115">
        <f t="shared" si="0"/>
        <v>0</v>
      </c>
      <c r="K15" s="3" t="s">
        <v>553</v>
      </c>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row>
    <row r="16" spans="1:64" s="4" customFormat="1" ht="15" customHeight="1">
      <c r="A16" s="281"/>
      <c r="B16" s="131"/>
      <c r="C16" s="352"/>
      <c r="D16" s="113" t="s">
        <v>552</v>
      </c>
      <c r="E16" s="112" t="s">
        <v>145</v>
      </c>
      <c r="F16" s="111"/>
      <c r="G16" s="110" t="s">
        <v>120</v>
      </c>
      <c r="H16" s="146">
        <v>0.72699999999999998</v>
      </c>
      <c r="I16" s="109" t="s">
        <v>122</v>
      </c>
      <c r="J16" s="115">
        <f t="shared" si="0"/>
        <v>0</v>
      </c>
      <c r="K16" s="3" t="s">
        <v>551</v>
      </c>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row>
    <row r="17" spans="1:64" s="4" customFormat="1" ht="15" customHeight="1">
      <c r="A17" s="281"/>
      <c r="B17" s="350">
        <v>6</v>
      </c>
      <c r="C17" s="116" t="s">
        <v>653</v>
      </c>
      <c r="D17" s="113" t="s">
        <v>556</v>
      </c>
      <c r="E17" s="112" t="s">
        <v>146</v>
      </c>
      <c r="F17" s="111"/>
      <c r="G17" s="110" t="s">
        <v>120</v>
      </c>
      <c r="H17" s="146">
        <v>0.59</v>
      </c>
      <c r="I17" s="110" t="s">
        <v>122</v>
      </c>
      <c r="J17" s="115">
        <f t="shared" si="0"/>
        <v>0</v>
      </c>
      <c r="K17" s="3" t="s">
        <v>582</v>
      </c>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row>
    <row r="18" spans="1:64" s="4" customFormat="1" ht="15" customHeight="1">
      <c r="A18" s="281"/>
      <c r="B18" s="131"/>
      <c r="C18" s="352"/>
      <c r="D18" s="113" t="s">
        <v>552</v>
      </c>
      <c r="E18" s="112" t="s">
        <v>145</v>
      </c>
      <c r="F18" s="111"/>
      <c r="G18" s="110" t="s">
        <v>120</v>
      </c>
      <c r="H18" s="146">
        <v>0.55000000000000004</v>
      </c>
      <c r="I18" s="109" t="s">
        <v>122</v>
      </c>
      <c r="J18" s="115">
        <f t="shared" si="0"/>
        <v>0</v>
      </c>
      <c r="K18" s="3" t="s">
        <v>581</v>
      </c>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row>
    <row r="19" spans="1:64" s="4" customFormat="1" ht="15" customHeight="1">
      <c r="A19" s="281"/>
      <c r="B19" s="350">
        <v>7</v>
      </c>
      <c r="C19" s="116" t="s">
        <v>784</v>
      </c>
      <c r="D19" s="113" t="s">
        <v>556</v>
      </c>
      <c r="E19" s="112" t="s">
        <v>146</v>
      </c>
      <c r="F19" s="111"/>
      <c r="G19" s="110" t="s">
        <v>120</v>
      </c>
      <c r="H19" s="146">
        <v>0.621</v>
      </c>
      <c r="I19" s="110" t="s">
        <v>122</v>
      </c>
      <c r="J19" s="115">
        <f t="shared" si="0"/>
        <v>0</v>
      </c>
      <c r="K19" s="3" t="s">
        <v>580</v>
      </c>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row>
    <row r="20" spans="1:64" s="4" customFormat="1" ht="15" customHeight="1">
      <c r="A20" s="281"/>
      <c r="B20" s="131"/>
      <c r="C20" s="352"/>
      <c r="D20" s="113" t="s">
        <v>552</v>
      </c>
      <c r="E20" s="112" t="s">
        <v>145</v>
      </c>
      <c r="F20" s="111"/>
      <c r="G20" s="110" t="s">
        <v>120</v>
      </c>
      <c r="H20" s="146">
        <v>0.59</v>
      </c>
      <c r="I20" s="109" t="s">
        <v>122</v>
      </c>
      <c r="J20" s="115">
        <f t="shared" si="0"/>
        <v>0</v>
      </c>
      <c r="K20" s="3" t="s">
        <v>600</v>
      </c>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row>
    <row r="21" spans="1:64" s="4" customFormat="1" ht="15" customHeight="1">
      <c r="A21" s="281"/>
      <c r="B21" s="350">
        <v>8</v>
      </c>
      <c r="C21" s="116" t="s">
        <v>833</v>
      </c>
      <c r="D21" s="113" t="s">
        <v>556</v>
      </c>
      <c r="E21" s="112" t="s">
        <v>146</v>
      </c>
      <c r="F21" s="111"/>
      <c r="G21" s="110" t="s">
        <v>120</v>
      </c>
      <c r="H21" s="146">
        <v>0.65300000000000002</v>
      </c>
      <c r="I21" s="110" t="s">
        <v>122</v>
      </c>
      <c r="J21" s="115">
        <f t="shared" si="0"/>
        <v>0</v>
      </c>
      <c r="K21" s="3" t="s">
        <v>599</v>
      </c>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row>
    <row r="22" spans="1:64" s="4" customFormat="1" ht="15" customHeight="1">
      <c r="A22" s="281"/>
      <c r="B22" s="131"/>
      <c r="C22" s="352"/>
      <c r="D22" s="113" t="s">
        <v>552</v>
      </c>
      <c r="E22" s="112" t="s">
        <v>145</v>
      </c>
      <c r="F22" s="111"/>
      <c r="G22" s="110" t="s">
        <v>120</v>
      </c>
      <c r="H22" s="146">
        <v>0.63300000000000001</v>
      </c>
      <c r="I22" s="109" t="s">
        <v>122</v>
      </c>
      <c r="J22" s="115">
        <f t="shared" si="0"/>
        <v>0</v>
      </c>
      <c r="K22" s="3" t="s">
        <v>598</v>
      </c>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row>
    <row r="23" spans="1:64" s="4" customFormat="1" ht="15" customHeight="1">
      <c r="A23" s="281"/>
      <c r="B23" s="350">
        <v>9</v>
      </c>
      <c r="C23" s="116" t="s">
        <v>961</v>
      </c>
      <c r="D23" s="113" t="s">
        <v>556</v>
      </c>
      <c r="E23" s="112" t="s">
        <v>146</v>
      </c>
      <c r="F23" s="111"/>
      <c r="G23" s="110" t="s">
        <v>120</v>
      </c>
      <c r="H23" s="146">
        <v>0.67700000000000005</v>
      </c>
      <c r="I23" s="110" t="s">
        <v>122</v>
      </c>
      <c r="J23" s="115">
        <f t="shared" si="0"/>
        <v>0</v>
      </c>
      <c r="K23" s="3" t="s">
        <v>597</v>
      </c>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row>
    <row r="24" spans="1:64" s="4" customFormat="1" ht="15" customHeight="1">
      <c r="A24" s="281"/>
      <c r="B24" s="131"/>
      <c r="C24" s="352"/>
      <c r="D24" s="113" t="s">
        <v>552</v>
      </c>
      <c r="E24" s="112" t="s">
        <v>145</v>
      </c>
      <c r="F24" s="111"/>
      <c r="G24" s="110" t="s">
        <v>120</v>
      </c>
      <c r="H24" s="146">
        <v>0.66700000000000004</v>
      </c>
      <c r="I24" s="109" t="s">
        <v>122</v>
      </c>
      <c r="J24" s="115">
        <f>ROUND(F24*H24,0)</f>
        <v>0</v>
      </c>
      <c r="K24" s="3" t="s">
        <v>596</v>
      </c>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row>
    <row r="25" spans="1:64" s="4" customFormat="1" ht="15" customHeight="1">
      <c r="A25" s="281"/>
      <c r="B25" s="350">
        <v>10</v>
      </c>
      <c r="C25" s="116" t="s">
        <v>1051</v>
      </c>
      <c r="D25" s="113" t="s">
        <v>556</v>
      </c>
      <c r="E25" s="112" t="s">
        <v>146</v>
      </c>
      <c r="F25" s="111"/>
      <c r="G25" s="110" t="s">
        <v>120</v>
      </c>
      <c r="H25" s="146">
        <v>0.7</v>
      </c>
      <c r="I25" s="110" t="s">
        <v>122</v>
      </c>
      <c r="J25" s="115">
        <f>ROUND(F25*H25,0)</f>
        <v>0</v>
      </c>
      <c r="K25" s="3" t="s">
        <v>595</v>
      </c>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row>
    <row r="26" spans="1:64" s="4" customFormat="1" ht="15" customHeight="1">
      <c r="A26" s="281"/>
      <c r="B26" s="131"/>
      <c r="C26" s="352"/>
      <c r="D26" s="113" t="s">
        <v>552</v>
      </c>
      <c r="E26" s="112" t="s">
        <v>145</v>
      </c>
      <c r="F26" s="111"/>
      <c r="G26" s="110" t="s">
        <v>120</v>
      </c>
      <c r="H26" s="146">
        <v>0.7</v>
      </c>
      <c r="I26" s="109" t="s">
        <v>122</v>
      </c>
      <c r="J26" s="115">
        <f t="shared" ref="J26" si="1">ROUND(F26*H26,0)</f>
        <v>0</v>
      </c>
      <c r="K26" s="3" t="s">
        <v>594</v>
      </c>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row>
    <row r="27" spans="1:64" s="4" customFormat="1" ht="15" customHeight="1">
      <c r="A27" s="281"/>
      <c r="B27" s="486">
        <v>11</v>
      </c>
      <c r="C27" s="116" t="s">
        <v>1100</v>
      </c>
      <c r="D27" s="113" t="s">
        <v>556</v>
      </c>
      <c r="E27" s="112" t="s">
        <v>146</v>
      </c>
      <c r="F27" s="111"/>
      <c r="G27" s="110" t="s">
        <v>120</v>
      </c>
      <c r="H27" s="146">
        <v>0.7</v>
      </c>
      <c r="I27" s="110" t="s">
        <v>122</v>
      </c>
      <c r="J27" s="115">
        <f>ROUND(F27*H27,0)</f>
        <v>0</v>
      </c>
      <c r="K27" s="3" t="s">
        <v>593</v>
      </c>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row>
    <row r="28" spans="1:64" s="4" customFormat="1" ht="15" customHeight="1">
      <c r="A28" s="281"/>
      <c r="B28" s="131"/>
      <c r="C28" s="485"/>
      <c r="D28" s="113" t="s">
        <v>552</v>
      </c>
      <c r="E28" s="112" t="s">
        <v>145</v>
      </c>
      <c r="F28" s="111"/>
      <c r="G28" s="110" t="s">
        <v>120</v>
      </c>
      <c r="H28" s="146">
        <v>0.7</v>
      </c>
      <c r="I28" s="109" t="s">
        <v>122</v>
      </c>
      <c r="J28" s="115">
        <f t="shared" ref="J28" si="2">ROUND(F28*H28,0)</f>
        <v>0</v>
      </c>
      <c r="K28" s="3" t="s">
        <v>592</v>
      </c>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row>
    <row r="29" spans="1:64" s="4" customFormat="1" ht="15" customHeight="1">
      <c r="A29" s="281"/>
      <c r="B29" s="1187">
        <v>12</v>
      </c>
      <c r="C29" s="116" t="s">
        <v>1330</v>
      </c>
      <c r="D29" s="113" t="s">
        <v>556</v>
      </c>
      <c r="E29" s="112" t="s">
        <v>146</v>
      </c>
      <c r="F29" s="111"/>
      <c r="G29" s="798" t="s">
        <v>120</v>
      </c>
      <c r="H29" s="146">
        <v>0.7</v>
      </c>
      <c r="I29" s="798" t="s">
        <v>122</v>
      </c>
      <c r="J29" s="115">
        <f>ROUND(F29*H29,0)</f>
        <v>0</v>
      </c>
      <c r="K29" s="3" t="s">
        <v>591</v>
      </c>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row>
    <row r="30" spans="1:64" s="4" customFormat="1" ht="15" customHeight="1">
      <c r="A30" s="281"/>
      <c r="B30" s="131"/>
      <c r="C30" s="1186"/>
      <c r="D30" s="113" t="s">
        <v>552</v>
      </c>
      <c r="E30" s="112" t="s">
        <v>145</v>
      </c>
      <c r="F30" s="111"/>
      <c r="G30" s="798" t="s">
        <v>120</v>
      </c>
      <c r="H30" s="146">
        <v>0.7</v>
      </c>
      <c r="I30" s="667" t="s">
        <v>122</v>
      </c>
      <c r="J30" s="115">
        <f t="shared" ref="J30" si="3">ROUND(F30*H30,0)</f>
        <v>0</v>
      </c>
      <c r="K30" s="3" t="s">
        <v>590</v>
      </c>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row>
    <row r="31" spans="1:64" s="4" customFormat="1" ht="15" customHeight="1">
      <c r="A31" s="281"/>
      <c r="B31" s="665">
        <v>13</v>
      </c>
      <c r="C31" s="116" t="s">
        <v>1672</v>
      </c>
      <c r="D31" s="113" t="s">
        <v>556</v>
      </c>
      <c r="E31" s="112" t="s">
        <v>146</v>
      </c>
      <c r="F31" s="111"/>
      <c r="G31" s="663" t="s">
        <v>120</v>
      </c>
      <c r="H31" s="146">
        <v>0.7</v>
      </c>
      <c r="I31" s="663" t="s">
        <v>122</v>
      </c>
      <c r="J31" s="115">
        <f>ROUND(F31*H31,0)</f>
        <v>0</v>
      </c>
      <c r="K31" s="3" t="s">
        <v>611</v>
      </c>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row>
    <row r="32" spans="1:64" s="4" customFormat="1" ht="15" customHeight="1" thickBot="1">
      <c r="A32" s="281"/>
      <c r="B32" s="131"/>
      <c r="C32" s="662"/>
      <c r="D32" s="113" t="s">
        <v>552</v>
      </c>
      <c r="E32" s="112" t="s">
        <v>145</v>
      </c>
      <c r="F32" s="111"/>
      <c r="G32" s="663" t="s">
        <v>120</v>
      </c>
      <c r="H32" s="146">
        <v>0.7</v>
      </c>
      <c r="I32" s="664" t="s">
        <v>122</v>
      </c>
      <c r="J32" s="115">
        <f t="shared" ref="J32" si="4">ROUND(F32*H32,0)</f>
        <v>0</v>
      </c>
      <c r="K32" s="3" t="s">
        <v>610</v>
      </c>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row>
    <row r="33" spans="1:64" s="4" customFormat="1" ht="15" customHeight="1">
      <c r="A33" s="281"/>
      <c r="B33" s="106"/>
      <c r="C33" s="107"/>
      <c r="D33" s="106"/>
      <c r="E33" s="106"/>
      <c r="F33" s="194"/>
      <c r="G33" s="107"/>
      <c r="H33" s="1332" t="s">
        <v>2557</v>
      </c>
      <c r="I33" s="1333"/>
      <c r="J33" s="90"/>
      <c r="K33" s="3"/>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row>
    <row r="34" spans="1:64" s="4" customFormat="1" ht="18.75" customHeight="1" thickBot="1">
      <c r="A34" s="281"/>
      <c r="B34" s="283"/>
      <c r="C34" s="283"/>
      <c r="D34" s="283"/>
      <c r="E34" s="283"/>
      <c r="F34" s="283"/>
      <c r="G34" s="283"/>
      <c r="H34" s="1322" t="s">
        <v>121</v>
      </c>
      <c r="I34" s="1323"/>
      <c r="J34" s="288">
        <f>SUM(J7:J32)</f>
        <v>0</v>
      </c>
      <c r="K34" s="283" t="s">
        <v>1160</v>
      </c>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row>
    <row r="35" spans="1:64" s="4" customFormat="1" ht="18.75" customHeight="1" thickBot="1">
      <c r="A35" s="281"/>
      <c r="B35" s="281"/>
      <c r="C35" s="281"/>
      <c r="D35" s="281"/>
      <c r="E35" s="281"/>
      <c r="F35" s="281"/>
      <c r="G35" s="281"/>
      <c r="H35" s="281"/>
      <c r="I35" s="281"/>
      <c r="J35" s="286"/>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row>
    <row r="36" spans="1:64" ht="18.75" customHeight="1">
      <c r="H36" s="1324" t="s">
        <v>1160</v>
      </c>
      <c r="I36" s="1325"/>
      <c r="J36" s="287"/>
      <c r="K36" s="283"/>
    </row>
    <row r="37" spans="1:64" ht="18.75" customHeight="1" thickBot="1">
      <c r="H37" s="1322" t="s">
        <v>162</v>
      </c>
      <c r="I37" s="1323"/>
      <c r="J37" s="288">
        <f>J34</f>
        <v>0</v>
      </c>
      <c r="K37" s="283" t="s">
        <v>1161</v>
      </c>
    </row>
  </sheetData>
  <mergeCells count="9">
    <mergeCell ref="H34:I34"/>
    <mergeCell ref="H36:I36"/>
    <mergeCell ref="H37:I37"/>
    <mergeCell ref="A1:B1"/>
    <mergeCell ref="C1:E1"/>
    <mergeCell ref="I1:K1"/>
    <mergeCell ref="B5:C5"/>
    <mergeCell ref="D5:E5"/>
    <mergeCell ref="H33:I33"/>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0"/>
  <sheetViews>
    <sheetView view="pageBreakPreview" zoomScaleNormal="90" zoomScaleSheetLayoutView="100" workbookViewId="0">
      <pane ySplit="1" topLeftCell="A2" activePane="bottomLeft" state="frozen"/>
      <selection activeCell="H260" sqref="H260"/>
      <selection pane="bottomLeft" sqref="A1:B1"/>
    </sheetView>
  </sheetViews>
  <sheetFormatPr defaultColWidth="9" defaultRowHeight="18.75" customHeight="1"/>
  <cols>
    <col min="1" max="1" width="3.75" style="2" customWidth="1"/>
    <col min="2" max="2" width="4.7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3.75" style="2" bestFit="1" customWidth="1"/>
    <col min="12" max="16384" width="9" style="2"/>
  </cols>
  <sheetData>
    <row r="1" spans="1:13" ht="18.75" customHeight="1">
      <c r="A1" s="1384" t="s">
        <v>161</v>
      </c>
      <c r="B1" s="1385"/>
      <c r="C1" s="1384" t="s">
        <v>411</v>
      </c>
      <c r="D1" s="1386"/>
      <c r="E1" s="1385"/>
      <c r="H1" s="129" t="s">
        <v>160</v>
      </c>
      <c r="I1" s="1365">
        <f>総括表!H4</f>
        <v>0</v>
      </c>
      <c r="J1" s="1365"/>
      <c r="K1" s="1365"/>
    </row>
    <row r="2" spans="1:13" ht="18.75" customHeight="1">
      <c r="J2" s="128"/>
    </row>
    <row r="3" spans="1:13" ht="18.75" customHeight="1">
      <c r="A3" s="99" t="s">
        <v>1737</v>
      </c>
      <c r="B3" s="4" t="s">
        <v>1466</v>
      </c>
    </row>
    <row r="4" spans="1:13" ht="11.25" customHeight="1">
      <c r="A4" s="104"/>
    </row>
    <row r="5" spans="1:13" ht="18.75" customHeight="1">
      <c r="A5" s="104"/>
      <c r="B5" s="1589" t="s">
        <v>190</v>
      </c>
      <c r="C5" s="1590"/>
      <c r="D5" s="1589" t="s">
        <v>142</v>
      </c>
      <c r="E5" s="1590"/>
      <c r="F5" s="692" t="s">
        <v>189</v>
      </c>
      <c r="G5" s="645"/>
      <c r="H5" s="645" t="s">
        <v>140</v>
      </c>
      <c r="I5" s="645"/>
      <c r="J5" s="692" t="s">
        <v>91</v>
      </c>
      <c r="K5" s="3"/>
    </row>
    <row r="6" spans="1:13" ht="15" customHeight="1">
      <c r="A6" s="104"/>
      <c r="B6" s="686"/>
      <c r="C6" s="682"/>
      <c r="D6" s="672"/>
      <c r="E6" s="673"/>
      <c r="F6" s="688"/>
      <c r="G6" s="676"/>
      <c r="H6" s="676"/>
      <c r="I6" s="676"/>
      <c r="J6" s="120" t="s">
        <v>1738</v>
      </c>
      <c r="K6" s="3"/>
    </row>
    <row r="7" spans="1:13" s="4" customFormat="1" ht="15" customHeight="1">
      <c r="B7" s="693">
        <v>1</v>
      </c>
      <c r="C7" s="694" t="s">
        <v>132</v>
      </c>
      <c r="D7" s="695" t="s">
        <v>1739</v>
      </c>
      <c r="E7" s="789" t="s">
        <v>146</v>
      </c>
      <c r="F7" s="790"/>
      <c r="G7" s="791" t="s">
        <v>1740</v>
      </c>
      <c r="H7" s="792">
        <v>4.0000000000000001E-3</v>
      </c>
      <c r="I7" s="791" t="s">
        <v>1741</v>
      </c>
      <c r="J7" s="793">
        <f t="shared" ref="J7:J15" si="0">ROUND(F7*H7,0)</f>
        <v>0</v>
      </c>
      <c r="K7" s="3" t="s">
        <v>1742</v>
      </c>
      <c r="M7" s="3"/>
    </row>
    <row r="8" spans="1:13" s="4" customFormat="1" ht="15" customHeight="1">
      <c r="B8" s="131"/>
      <c r="C8" s="673"/>
      <c r="D8" s="695" t="s">
        <v>1743</v>
      </c>
      <c r="E8" s="789" t="s">
        <v>145</v>
      </c>
      <c r="F8" s="790"/>
      <c r="G8" s="791" t="s">
        <v>1740</v>
      </c>
      <c r="H8" s="715">
        <v>2.1000000000000001E-2</v>
      </c>
      <c r="I8" s="645" t="s">
        <v>1741</v>
      </c>
      <c r="J8" s="699">
        <f t="shared" si="0"/>
        <v>0</v>
      </c>
      <c r="K8" s="3" t="s">
        <v>1744</v>
      </c>
      <c r="M8" s="3"/>
    </row>
    <row r="9" spans="1:13" s="4" customFormat="1" ht="15" customHeight="1">
      <c r="B9" s="693">
        <v>2</v>
      </c>
      <c r="C9" s="694" t="s">
        <v>131</v>
      </c>
      <c r="D9" s="695" t="s">
        <v>1739</v>
      </c>
      <c r="E9" s="789" t="s">
        <v>146</v>
      </c>
      <c r="F9" s="790"/>
      <c r="G9" s="791" t="s">
        <v>1740</v>
      </c>
      <c r="H9" s="792">
        <v>4.3999999999999997E-2</v>
      </c>
      <c r="I9" s="791" t="s">
        <v>1741</v>
      </c>
      <c r="J9" s="793">
        <f t="shared" si="0"/>
        <v>0</v>
      </c>
      <c r="K9" s="3" t="s">
        <v>281</v>
      </c>
      <c r="M9" s="3"/>
    </row>
    <row r="10" spans="1:13" s="4" customFormat="1" ht="15" customHeight="1">
      <c r="B10" s="131"/>
      <c r="C10" s="673"/>
      <c r="D10" s="695" t="s">
        <v>1743</v>
      </c>
      <c r="E10" s="789" t="s">
        <v>145</v>
      </c>
      <c r="F10" s="790"/>
      <c r="G10" s="791" t="s">
        <v>1740</v>
      </c>
      <c r="H10" s="715">
        <v>0.04</v>
      </c>
      <c r="I10" s="645" t="s">
        <v>1741</v>
      </c>
      <c r="J10" s="699">
        <f t="shared" si="0"/>
        <v>0</v>
      </c>
      <c r="K10" s="3" t="s">
        <v>280</v>
      </c>
      <c r="M10" s="3"/>
    </row>
    <row r="11" spans="1:13" s="4" customFormat="1" ht="15" customHeight="1">
      <c r="B11" s="693">
        <v>3</v>
      </c>
      <c r="C11" s="694" t="s">
        <v>130</v>
      </c>
      <c r="D11" s="695" t="s">
        <v>1739</v>
      </c>
      <c r="E11" s="789" t="s">
        <v>146</v>
      </c>
      <c r="F11" s="790"/>
      <c r="G11" s="791" t="s">
        <v>1740</v>
      </c>
      <c r="H11" s="792">
        <v>0.06</v>
      </c>
      <c r="I11" s="791" t="s">
        <v>1741</v>
      </c>
      <c r="J11" s="793">
        <f t="shared" si="0"/>
        <v>0</v>
      </c>
      <c r="K11" s="3" t="s">
        <v>277</v>
      </c>
      <c r="M11" s="3"/>
    </row>
    <row r="12" spans="1:13" s="4" customFormat="1" ht="15" customHeight="1">
      <c r="B12" s="131"/>
      <c r="C12" s="673"/>
      <c r="D12" s="695" t="s">
        <v>1743</v>
      </c>
      <c r="E12" s="789" t="s">
        <v>145</v>
      </c>
      <c r="F12" s="790"/>
      <c r="G12" s="791" t="s">
        <v>1740</v>
      </c>
      <c r="H12" s="715">
        <v>0.06</v>
      </c>
      <c r="I12" s="645" t="s">
        <v>1741</v>
      </c>
      <c r="J12" s="699">
        <f t="shared" si="0"/>
        <v>0</v>
      </c>
      <c r="K12" s="3" t="s">
        <v>276</v>
      </c>
      <c r="M12" s="3"/>
    </row>
    <row r="13" spans="1:13" s="4" customFormat="1" ht="15" customHeight="1">
      <c r="B13" s="693">
        <v>4</v>
      </c>
      <c r="C13" s="694" t="s">
        <v>129</v>
      </c>
      <c r="D13" s="695" t="s">
        <v>1739</v>
      </c>
      <c r="E13" s="789" t="s">
        <v>146</v>
      </c>
      <c r="F13" s="790"/>
      <c r="G13" s="791" t="s">
        <v>1740</v>
      </c>
      <c r="H13" s="792">
        <v>7.5999999999999998E-2</v>
      </c>
      <c r="I13" s="791" t="s">
        <v>1741</v>
      </c>
      <c r="J13" s="793">
        <f t="shared" si="0"/>
        <v>0</v>
      </c>
      <c r="K13" s="3" t="s">
        <v>278</v>
      </c>
      <c r="M13" s="3"/>
    </row>
    <row r="14" spans="1:13" s="4" customFormat="1" ht="15" customHeight="1">
      <c r="B14" s="131"/>
      <c r="C14" s="673"/>
      <c r="D14" s="695" t="s">
        <v>1743</v>
      </c>
      <c r="E14" s="789" t="s">
        <v>145</v>
      </c>
      <c r="F14" s="790"/>
      <c r="G14" s="791" t="s">
        <v>1740</v>
      </c>
      <c r="H14" s="715">
        <v>7.5999999999999998E-2</v>
      </c>
      <c r="I14" s="645" t="s">
        <v>1741</v>
      </c>
      <c r="J14" s="699">
        <f t="shared" si="0"/>
        <v>0</v>
      </c>
      <c r="K14" s="3" t="s">
        <v>275</v>
      </c>
      <c r="M14" s="3"/>
    </row>
    <row r="15" spans="1:13" s="4" customFormat="1" ht="15" customHeight="1">
      <c r="B15" s="693">
        <v>5</v>
      </c>
      <c r="C15" s="694" t="s">
        <v>128</v>
      </c>
      <c r="D15" s="695" t="s">
        <v>1739</v>
      </c>
      <c r="E15" s="789" t="s">
        <v>146</v>
      </c>
      <c r="F15" s="790"/>
      <c r="G15" s="791" t="s">
        <v>1740</v>
      </c>
      <c r="H15" s="792">
        <v>2.8000000000000001E-2</v>
      </c>
      <c r="I15" s="791" t="s">
        <v>1741</v>
      </c>
      <c r="J15" s="793">
        <f t="shared" si="0"/>
        <v>0</v>
      </c>
      <c r="K15" s="3" t="s">
        <v>274</v>
      </c>
      <c r="M15" s="3"/>
    </row>
    <row r="16" spans="1:13" s="4" customFormat="1" ht="15" customHeight="1" thickBot="1">
      <c r="B16" s="131"/>
      <c r="C16" s="673"/>
      <c r="D16" s="695" t="s">
        <v>1743</v>
      </c>
      <c r="E16" s="789" t="s">
        <v>145</v>
      </c>
      <c r="F16" s="790"/>
      <c r="G16" s="791" t="s">
        <v>1740</v>
      </c>
      <c r="H16" s="715">
        <v>2.8000000000000001E-2</v>
      </c>
      <c r="I16" s="645" t="s">
        <v>1741</v>
      </c>
      <c r="J16" s="699">
        <f>ROUND(F16*H16,0)</f>
        <v>0</v>
      </c>
      <c r="K16" s="3" t="s">
        <v>273</v>
      </c>
      <c r="M16" s="3"/>
    </row>
    <row r="17" spans="1:14" s="4" customFormat="1" ht="15" customHeight="1">
      <c r="B17" s="106"/>
      <c r="C17" s="107"/>
      <c r="D17" s="106"/>
      <c r="E17" s="106"/>
      <c r="F17" s="93"/>
      <c r="G17" s="681"/>
      <c r="H17" s="1332" t="s">
        <v>2681</v>
      </c>
      <c r="I17" s="1333"/>
      <c r="J17" s="90"/>
      <c r="K17" s="3"/>
    </row>
    <row r="18" spans="1:14" s="4" customFormat="1" ht="15" customHeight="1" thickBot="1">
      <c r="B18" s="3"/>
      <c r="C18" s="3"/>
      <c r="D18" s="3"/>
      <c r="E18" s="3"/>
      <c r="F18" s="92"/>
      <c r="G18" s="3"/>
      <c r="H18" s="1361" t="s">
        <v>121</v>
      </c>
      <c r="I18" s="1362"/>
      <c r="J18" s="89">
        <f>SUM(J7:J16)</f>
        <v>0</v>
      </c>
      <c r="K18" s="3" t="s">
        <v>1606</v>
      </c>
      <c r="L18" s="4" t="s">
        <v>1535</v>
      </c>
    </row>
    <row r="19" spans="1:14" s="4" customFormat="1" ht="18.75" customHeight="1">
      <c r="F19" s="105"/>
      <c r="J19" s="105"/>
    </row>
    <row r="20" spans="1:14" ht="18.75" customHeight="1">
      <c r="A20" s="99" t="s">
        <v>1607</v>
      </c>
      <c r="B20" s="4" t="s">
        <v>1467</v>
      </c>
    </row>
    <row r="21" spans="1:14" ht="11.25" customHeight="1">
      <c r="A21" s="104"/>
    </row>
    <row r="22" spans="1:14" ht="18.75" customHeight="1">
      <c r="A22" s="104"/>
      <c r="B22" s="1589" t="s">
        <v>190</v>
      </c>
      <c r="C22" s="1590"/>
      <c r="D22" s="1589" t="s">
        <v>142</v>
      </c>
      <c r="E22" s="1590"/>
      <c r="F22" s="692" t="s">
        <v>189</v>
      </c>
      <c r="G22" s="645"/>
      <c r="H22" s="645" t="s">
        <v>140</v>
      </c>
      <c r="I22" s="645"/>
      <c r="J22" s="692" t="s">
        <v>91</v>
      </c>
      <c r="K22" s="3"/>
    </row>
    <row r="23" spans="1:14" ht="15" customHeight="1">
      <c r="A23" s="104"/>
      <c r="B23" s="686"/>
      <c r="C23" s="682"/>
      <c r="D23" s="672"/>
      <c r="E23" s="673"/>
      <c r="F23" s="688"/>
      <c r="G23" s="676"/>
      <c r="H23" s="676"/>
      <c r="I23" s="676"/>
      <c r="J23" s="120" t="s">
        <v>1540</v>
      </c>
      <c r="K23" s="3"/>
    </row>
    <row r="24" spans="1:14" s="4" customFormat="1" ht="15" customHeight="1">
      <c r="B24" s="693">
        <v>1</v>
      </c>
      <c r="C24" s="694" t="s">
        <v>132</v>
      </c>
      <c r="D24" s="695" t="s">
        <v>1541</v>
      </c>
      <c r="E24" s="789" t="s">
        <v>146</v>
      </c>
      <c r="F24" s="790"/>
      <c r="G24" s="791" t="s">
        <v>1535</v>
      </c>
      <c r="H24" s="792">
        <v>1.2999999999999999E-2</v>
      </c>
      <c r="I24" s="791" t="s">
        <v>1537</v>
      </c>
      <c r="J24" s="793">
        <f t="shared" ref="J24:J29" si="1">ROUND(F24*H24,0)</f>
        <v>0</v>
      </c>
      <c r="K24" s="3" t="s">
        <v>1742</v>
      </c>
      <c r="N24" s="3"/>
    </row>
    <row r="25" spans="1:14" s="4" customFormat="1" ht="15" customHeight="1">
      <c r="B25" s="131"/>
      <c r="C25" s="673"/>
      <c r="D25" s="695" t="s">
        <v>1546</v>
      </c>
      <c r="E25" s="789" t="s">
        <v>145</v>
      </c>
      <c r="F25" s="790"/>
      <c r="G25" s="791" t="s">
        <v>1535</v>
      </c>
      <c r="H25" s="715">
        <v>2.1000000000000001E-2</v>
      </c>
      <c r="I25" s="645" t="s">
        <v>1537</v>
      </c>
      <c r="J25" s="699">
        <f t="shared" si="1"/>
        <v>0</v>
      </c>
      <c r="K25" s="3" t="s">
        <v>1744</v>
      </c>
      <c r="N25" s="3"/>
    </row>
    <row r="26" spans="1:14" s="4" customFormat="1" ht="15" customHeight="1">
      <c r="B26" s="693">
        <v>2</v>
      </c>
      <c r="C26" s="694" t="s">
        <v>131</v>
      </c>
      <c r="D26" s="695" t="s">
        <v>1541</v>
      </c>
      <c r="E26" s="789" t="s">
        <v>146</v>
      </c>
      <c r="F26" s="790"/>
      <c r="G26" s="791" t="s">
        <v>1535</v>
      </c>
      <c r="H26" s="792">
        <v>2.7E-2</v>
      </c>
      <c r="I26" s="791" t="s">
        <v>1537</v>
      </c>
      <c r="J26" s="793">
        <f t="shared" si="1"/>
        <v>0</v>
      </c>
      <c r="K26" s="3" t="s">
        <v>281</v>
      </c>
      <c r="N26" s="3"/>
    </row>
    <row r="27" spans="1:14" s="4" customFormat="1" ht="15" customHeight="1">
      <c r="B27" s="131"/>
      <c r="C27" s="673"/>
      <c r="D27" s="695" t="s">
        <v>1546</v>
      </c>
      <c r="E27" s="789" t="s">
        <v>145</v>
      </c>
      <c r="F27" s="790"/>
      <c r="G27" s="791" t="s">
        <v>1535</v>
      </c>
      <c r="H27" s="715">
        <v>4.1000000000000002E-2</v>
      </c>
      <c r="I27" s="645" t="s">
        <v>1537</v>
      </c>
      <c r="J27" s="699">
        <f t="shared" si="1"/>
        <v>0</v>
      </c>
      <c r="K27" s="3" t="s">
        <v>280</v>
      </c>
      <c r="N27" s="3"/>
    </row>
    <row r="28" spans="1:14" s="4" customFormat="1" ht="15" customHeight="1">
      <c r="B28" s="693">
        <v>3</v>
      </c>
      <c r="C28" s="694" t="s">
        <v>130</v>
      </c>
      <c r="D28" s="695" t="s">
        <v>1541</v>
      </c>
      <c r="E28" s="789" t="s">
        <v>146</v>
      </c>
      <c r="F28" s="790"/>
      <c r="G28" s="791" t="s">
        <v>1535</v>
      </c>
      <c r="H28" s="792">
        <v>6.0999999999999999E-2</v>
      </c>
      <c r="I28" s="791" t="s">
        <v>1537</v>
      </c>
      <c r="J28" s="793">
        <f t="shared" si="1"/>
        <v>0</v>
      </c>
      <c r="K28" s="3" t="s">
        <v>277</v>
      </c>
      <c r="N28" s="3"/>
    </row>
    <row r="29" spans="1:14" s="4" customFormat="1" ht="15" customHeight="1">
      <c r="B29" s="131"/>
      <c r="C29" s="673"/>
      <c r="D29" s="695" t="s">
        <v>1546</v>
      </c>
      <c r="E29" s="789" t="s">
        <v>145</v>
      </c>
      <c r="F29" s="790"/>
      <c r="G29" s="791" t="s">
        <v>1535</v>
      </c>
      <c r="H29" s="715">
        <v>6.0999999999999999E-2</v>
      </c>
      <c r="I29" s="645" t="s">
        <v>1537</v>
      </c>
      <c r="J29" s="699">
        <f t="shared" si="1"/>
        <v>0</v>
      </c>
      <c r="K29" s="3" t="s">
        <v>276</v>
      </c>
      <c r="N29" s="3"/>
    </row>
    <row r="30" spans="1:14" s="4" customFormat="1" ht="15" customHeight="1" thickBot="1">
      <c r="B30" s="1380" t="s">
        <v>149</v>
      </c>
      <c r="C30" s="1381"/>
      <c r="D30" s="1338"/>
      <c r="E30" s="1339"/>
      <c r="F30" s="141"/>
      <c r="G30" s="140"/>
      <c r="H30" s="164"/>
      <c r="I30" s="140"/>
      <c r="J30" s="699">
        <f>SUM(J24:J29)</f>
        <v>0</v>
      </c>
      <c r="K30" s="3" t="s">
        <v>278</v>
      </c>
      <c r="N30" s="3"/>
    </row>
    <row r="31" spans="1:14" s="4" customFormat="1" ht="15.75" customHeight="1">
      <c r="B31" s="1349"/>
      <c r="C31" s="1350"/>
      <c r="D31" s="1349"/>
      <c r="E31" s="1350"/>
      <c r="F31" s="742" t="s">
        <v>2682</v>
      </c>
      <c r="G31" s="645"/>
      <c r="H31" s="743" t="s">
        <v>2661</v>
      </c>
      <c r="I31" s="690"/>
      <c r="J31" s="90"/>
      <c r="K31" s="3"/>
      <c r="N31" s="3"/>
    </row>
    <row r="32" spans="1:14" s="4" customFormat="1" ht="15" customHeight="1">
      <c r="B32" s="1351"/>
      <c r="C32" s="1352"/>
      <c r="D32" s="1351"/>
      <c r="E32" s="1352"/>
      <c r="F32" s="138">
        <f>J30</f>
        <v>0</v>
      </c>
      <c r="G32" s="675" t="s">
        <v>1535</v>
      </c>
      <c r="H32" s="261" t="e">
        <f>●財政力附表!S28</f>
        <v>#DIV/0!</v>
      </c>
      <c r="I32" s="686" t="s">
        <v>1713</v>
      </c>
      <c r="J32" s="137" t="e">
        <f>ROUND(F32*H32,0)</f>
        <v>#DIV/0!</v>
      </c>
      <c r="K32" s="3" t="s">
        <v>1745</v>
      </c>
      <c r="L32" s="4" t="s">
        <v>1712</v>
      </c>
      <c r="N32" s="3"/>
    </row>
    <row r="33" spans="1:11" s="4" customFormat="1" ht="14.25" thickBot="1">
      <c r="B33" s="1353"/>
      <c r="C33" s="1354"/>
      <c r="D33" s="1353"/>
      <c r="E33" s="1354"/>
      <c r="F33" s="136"/>
      <c r="G33" s="135"/>
      <c r="H33" s="134" t="s">
        <v>150</v>
      </c>
      <c r="I33" s="133"/>
      <c r="J33" s="132"/>
      <c r="K33" s="3"/>
    </row>
    <row r="34" spans="1:11" s="4" customFormat="1" ht="18.75" customHeight="1">
      <c r="F34" s="105"/>
      <c r="J34" s="105"/>
    </row>
    <row r="35" spans="1:11" s="4" customFormat="1" ht="18.75" customHeight="1">
      <c r="F35" s="105"/>
      <c r="J35" s="105"/>
    </row>
    <row r="36" spans="1:11" ht="18.75" customHeight="1">
      <c r="A36" s="99" t="s">
        <v>1746</v>
      </c>
      <c r="B36" s="4" t="s">
        <v>1468</v>
      </c>
    </row>
    <row r="37" spans="1:11" ht="11.25" customHeight="1">
      <c r="A37" s="104"/>
    </row>
    <row r="38" spans="1:11" ht="18.75" customHeight="1">
      <c r="A38" s="104"/>
      <c r="B38" s="1589" t="s">
        <v>190</v>
      </c>
      <c r="C38" s="1590"/>
      <c r="D38" s="1589" t="s">
        <v>142</v>
      </c>
      <c r="E38" s="1590"/>
      <c r="F38" s="692" t="s">
        <v>189</v>
      </c>
      <c r="G38" s="645"/>
      <c r="H38" s="645" t="s">
        <v>140</v>
      </c>
      <c r="I38" s="645"/>
      <c r="J38" s="692" t="s">
        <v>91</v>
      </c>
      <c r="K38" s="3"/>
    </row>
    <row r="39" spans="1:11" ht="15" customHeight="1">
      <c r="A39" s="104"/>
      <c r="B39" s="686"/>
      <c r="C39" s="682"/>
      <c r="D39" s="672"/>
      <c r="E39" s="673"/>
      <c r="F39" s="688"/>
      <c r="G39" s="676"/>
      <c r="H39" s="676"/>
      <c r="I39" s="676"/>
      <c r="J39" s="120" t="s">
        <v>1747</v>
      </c>
      <c r="K39" s="3"/>
    </row>
    <row r="40" spans="1:11" s="4" customFormat="1" ht="15" customHeight="1">
      <c r="B40" s="693">
        <v>1</v>
      </c>
      <c r="C40" s="694" t="s">
        <v>129</v>
      </c>
      <c r="D40" s="695" t="s">
        <v>1748</v>
      </c>
      <c r="E40" s="789" t="s">
        <v>146</v>
      </c>
      <c r="F40" s="790"/>
      <c r="G40" s="791" t="s">
        <v>1712</v>
      </c>
      <c r="H40" s="792">
        <v>7.2999999999999995E-2</v>
      </c>
      <c r="I40" s="791" t="s">
        <v>1713</v>
      </c>
      <c r="J40" s="793">
        <f t="shared" ref="J40:J46" si="2">ROUND(F40*H40,0)</f>
        <v>0</v>
      </c>
      <c r="K40" s="3" t="s">
        <v>1749</v>
      </c>
    </row>
    <row r="41" spans="1:11" s="4" customFormat="1" ht="15" customHeight="1">
      <c r="B41" s="131"/>
      <c r="C41" s="673"/>
      <c r="D41" s="695" t="s">
        <v>1750</v>
      </c>
      <c r="E41" s="789" t="s">
        <v>145</v>
      </c>
      <c r="F41" s="790"/>
      <c r="G41" s="791" t="s">
        <v>1712</v>
      </c>
      <c r="H41" s="715">
        <v>7.5999999999999998E-2</v>
      </c>
      <c r="I41" s="645" t="s">
        <v>1713</v>
      </c>
      <c r="J41" s="699">
        <f t="shared" si="2"/>
        <v>0</v>
      </c>
      <c r="K41" s="3" t="s">
        <v>1751</v>
      </c>
    </row>
    <row r="42" spans="1:11" s="4" customFormat="1" ht="15" customHeight="1">
      <c r="B42" s="693">
        <v>2</v>
      </c>
      <c r="C42" s="694" t="s">
        <v>128</v>
      </c>
      <c r="D42" s="695" t="s">
        <v>1748</v>
      </c>
      <c r="E42" s="789" t="s">
        <v>146</v>
      </c>
      <c r="F42" s="790"/>
      <c r="G42" s="791" t="s">
        <v>1712</v>
      </c>
      <c r="H42" s="792">
        <v>2.8000000000000001E-2</v>
      </c>
      <c r="I42" s="791" t="s">
        <v>1713</v>
      </c>
      <c r="J42" s="793">
        <f t="shared" si="2"/>
        <v>0</v>
      </c>
      <c r="K42" s="3" t="s">
        <v>1752</v>
      </c>
    </row>
    <row r="43" spans="1:11" s="4" customFormat="1" ht="15" customHeight="1">
      <c r="B43" s="131"/>
      <c r="C43" s="673"/>
      <c r="D43" s="695" t="s">
        <v>1750</v>
      </c>
      <c r="E43" s="789" t="s">
        <v>145</v>
      </c>
      <c r="F43" s="790"/>
      <c r="G43" s="791" t="s">
        <v>1712</v>
      </c>
      <c r="H43" s="715">
        <v>2.8000000000000001E-2</v>
      </c>
      <c r="I43" s="645" t="s">
        <v>1713</v>
      </c>
      <c r="J43" s="699">
        <f t="shared" si="2"/>
        <v>0</v>
      </c>
      <c r="K43" s="3" t="s">
        <v>1753</v>
      </c>
    </row>
    <row r="44" spans="1:11" s="4" customFormat="1" ht="15" customHeight="1">
      <c r="B44" s="693">
        <v>3</v>
      </c>
      <c r="C44" s="694" t="s">
        <v>127</v>
      </c>
      <c r="D44" s="695" t="s">
        <v>1748</v>
      </c>
      <c r="E44" s="789" t="s">
        <v>146</v>
      </c>
      <c r="F44" s="790"/>
      <c r="G44" s="791" t="s">
        <v>1712</v>
      </c>
      <c r="H44" s="792">
        <v>3.7999999999999999E-2</v>
      </c>
      <c r="I44" s="791" t="s">
        <v>1713</v>
      </c>
      <c r="J44" s="793">
        <f t="shared" si="2"/>
        <v>0</v>
      </c>
      <c r="K44" s="3" t="s">
        <v>1754</v>
      </c>
    </row>
    <row r="45" spans="1:11" s="4" customFormat="1" ht="15" customHeight="1">
      <c r="B45" s="131"/>
      <c r="C45" s="673"/>
      <c r="D45" s="695" t="s">
        <v>1750</v>
      </c>
      <c r="E45" s="789" t="s">
        <v>145</v>
      </c>
      <c r="F45" s="790"/>
      <c r="G45" s="791" t="s">
        <v>1712</v>
      </c>
      <c r="H45" s="715">
        <v>3.7999999999999999E-2</v>
      </c>
      <c r="I45" s="645" t="s">
        <v>1713</v>
      </c>
      <c r="J45" s="699">
        <f t="shared" si="2"/>
        <v>0</v>
      </c>
      <c r="K45" s="3" t="s">
        <v>1755</v>
      </c>
    </row>
    <row r="46" spans="1:11" s="4" customFormat="1" ht="15" customHeight="1">
      <c r="B46" s="693">
        <v>4</v>
      </c>
      <c r="C46" s="694" t="s">
        <v>126</v>
      </c>
      <c r="D46" s="695" t="s">
        <v>1748</v>
      </c>
      <c r="E46" s="789" t="s">
        <v>146</v>
      </c>
      <c r="F46" s="790"/>
      <c r="G46" s="791" t="s">
        <v>1712</v>
      </c>
      <c r="H46" s="792">
        <v>0.189</v>
      </c>
      <c r="I46" s="791" t="s">
        <v>1713</v>
      </c>
      <c r="J46" s="793">
        <f t="shared" si="2"/>
        <v>0</v>
      </c>
      <c r="K46" s="3" t="s">
        <v>1756</v>
      </c>
    </row>
    <row r="47" spans="1:11" s="4" customFormat="1" ht="15" customHeight="1" thickBot="1">
      <c r="B47" s="131"/>
      <c r="C47" s="673"/>
      <c r="D47" s="695" t="s">
        <v>1750</v>
      </c>
      <c r="E47" s="789" t="s">
        <v>145</v>
      </c>
      <c r="F47" s="790"/>
      <c r="G47" s="791" t="s">
        <v>1712</v>
      </c>
      <c r="H47" s="715">
        <v>0.05</v>
      </c>
      <c r="I47" s="645" t="s">
        <v>1713</v>
      </c>
      <c r="J47" s="699">
        <f>ROUND(F47*H47,0)</f>
        <v>0</v>
      </c>
      <c r="K47" s="3" t="s">
        <v>1757</v>
      </c>
    </row>
    <row r="48" spans="1:11" s="4" customFormat="1" ht="15" customHeight="1">
      <c r="B48" s="106"/>
      <c r="C48" s="107"/>
      <c r="D48" s="106"/>
      <c r="E48" s="106"/>
      <c r="F48" s="93"/>
      <c r="G48" s="681"/>
      <c r="H48" s="1332" t="s">
        <v>1758</v>
      </c>
      <c r="I48" s="1333"/>
      <c r="J48" s="90"/>
      <c r="K48" s="3"/>
    </row>
    <row r="49" spans="1:13" s="4" customFormat="1" ht="15" customHeight="1" thickBot="1">
      <c r="B49" s="3"/>
      <c r="C49" s="3"/>
      <c r="D49" s="3"/>
      <c r="E49" s="3"/>
      <c r="F49" s="92"/>
      <c r="G49" s="3"/>
      <c r="H49" s="1361" t="s">
        <v>121</v>
      </c>
      <c r="I49" s="1362"/>
      <c r="J49" s="89">
        <f>SUM(J40:J47)</f>
        <v>0</v>
      </c>
      <c r="K49" s="3" t="s">
        <v>1538</v>
      </c>
      <c r="L49" s="4" t="s">
        <v>1535</v>
      </c>
    </row>
    <row r="50" spans="1:13" s="4" customFormat="1" ht="18.75" customHeight="1">
      <c r="F50" s="105"/>
      <c r="J50" s="105"/>
    </row>
    <row r="51" spans="1:13" ht="18.75" customHeight="1">
      <c r="A51" s="99" t="s">
        <v>1539</v>
      </c>
      <c r="B51" s="4" t="s">
        <v>1469</v>
      </c>
    </row>
    <row r="52" spans="1:13" ht="11.25" customHeight="1">
      <c r="A52" s="104"/>
    </row>
    <row r="53" spans="1:13" ht="18.75" customHeight="1">
      <c r="A53" s="104"/>
      <c r="B53" s="1589" t="s">
        <v>190</v>
      </c>
      <c r="C53" s="1590"/>
      <c r="D53" s="1589" t="s">
        <v>142</v>
      </c>
      <c r="E53" s="1590"/>
      <c r="F53" s="692" t="s">
        <v>189</v>
      </c>
      <c r="G53" s="645"/>
      <c r="H53" s="645" t="s">
        <v>140</v>
      </c>
      <c r="I53" s="645"/>
      <c r="J53" s="692" t="s">
        <v>91</v>
      </c>
      <c r="K53" s="3"/>
    </row>
    <row r="54" spans="1:13" ht="15" customHeight="1">
      <c r="A54" s="104"/>
      <c r="B54" s="686"/>
      <c r="C54" s="682"/>
      <c r="D54" s="672"/>
      <c r="E54" s="673"/>
      <c r="F54" s="688"/>
      <c r="G54" s="676"/>
      <c r="H54" s="676"/>
      <c r="I54" s="676"/>
      <c r="J54" s="120" t="s">
        <v>1540</v>
      </c>
      <c r="K54" s="3"/>
    </row>
    <row r="55" spans="1:13" s="4" customFormat="1" ht="15" customHeight="1">
      <c r="B55" s="693">
        <v>1</v>
      </c>
      <c r="C55" s="694" t="s">
        <v>132</v>
      </c>
      <c r="D55" s="695" t="s">
        <v>1541</v>
      </c>
      <c r="E55" s="789" t="s">
        <v>146</v>
      </c>
      <c r="F55" s="790"/>
      <c r="G55" s="791" t="s">
        <v>1535</v>
      </c>
      <c r="H55" s="792">
        <v>4.2000000000000003E-2</v>
      </c>
      <c r="I55" s="791" t="s">
        <v>1537</v>
      </c>
      <c r="J55" s="793">
        <f t="shared" ref="J55:J67" si="3">ROUND(F55*H55,0)</f>
        <v>0</v>
      </c>
      <c r="K55" s="3" t="s">
        <v>137</v>
      </c>
      <c r="M55" s="3"/>
    </row>
    <row r="56" spans="1:13" s="4" customFormat="1" ht="15" customHeight="1">
      <c r="B56" s="131"/>
      <c r="C56" s="673"/>
      <c r="D56" s="695" t="s">
        <v>1546</v>
      </c>
      <c r="E56" s="789" t="s">
        <v>145</v>
      </c>
      <c r="F56" s="790"/>
      <c r="G56" s="791" t="s">
        <v>1535</v>
      </c>
      <c r="H56" s="715">
        <v>7.0999999999999994E-2</v>
      </c>
      <c r="I56" s="645" t="s">
        <v>1537</v>
      </c>
      <c r="J56" s="699">
        <f t="shared" si="3"/>
        <v>0</v>
      </c>
      <c r="K56" s="3" t="s">
        <v>135</v>
      </c>
      <c r="M56" s="3"/>
    </row>
    <row r="57" spans="1:13" s="4" customFormat="1" ht="15" customHeight="1">
      <c r="B57" s="693">
        <v>2</v>
      </c>
      <c r="C57" s="694" t="s">
        <v>131</v>
      </c>
      <c r="D57" s="695" t="s">
        <v>1541</v>
      </c>
      <c r="E57" s="789" t="s">
        <v>146</v>
      </c>
      <c r="F57" s="790"/>
      <c r="G57" s="791" t="s">
        <v>1535</v>
      </c>
      <c r="H57" s="792">
        <v>8.7999999999999995E-2</v>
      </c>
      <c r="I57" s="791" t="s">
        <v>1537</v>
      </c>
      <c r="J57" s="793">
        <f t="shared" si="3"/>
        <v>0</v>
      </c>
      <c r="K57" s="3" t="s">
        <v>133</v>
      </c>
      <c r="M57" s="3"/>
    </row>
    <row r="58" spans="1:13" s="4" customFormat="1" ht="15" customHeight="1">
      <c r="B58" s="131"/>
      <c r="C58" s="673"/>
      <c r="D58" s="695" t="s">
        <v>1546</v>
      </c>
      <c r="E58" s="789" t="s">
        <v>145</v>
      </c>
      <c r="F58" s="790"/>
      <c r="G58" s="791" t="s">
        <v>1535</v>
      </c>
      <c r="H58" s="715">
        <v>0.13700000000000001</v>
      </c>
      <c r="I58" s="645" t="s">
        <v>1537</v>
      </c>
      <c r="J58" s="699">
        <f t="shared" si="3"/>
        <v>0</v>
      </c>
      <c r="K58" s="3" t="s">
        <v>561</v>
      </c>
      <c r="M58" s="3"/>
    </row>
    <row r="59" spans="1:13" s="4" customFormat="1" ht="15" customHeight="1">
      <c r="B59" s="693">
        <v>3</v>
      </c>
      <c r="C59" s="694" t="s">
        <v>130</v>
      </c>
      <c r="D59" s="695" t="s">
        <v>1541</v>
      </c>
      <c r="E59" s="789" t="s">
        <v>146</v>
      </c>
      <c r="F59" s="790"/>
      <c r="G59" s="791" t="s">
        <v>1535</v>
      </c>
      <c r="H59" s="792">
        <v>0.20499999999999999</v>
      </c>
      <c r="I59" s="791" t="s">
        <v>1537</v>
      </c>
      <c r="J59" s="793">
        <f t="shared" si="3"/>
        <v>0</v>
      </c>
      <c r="K59" s="3" t="s">
        <v>560</v>
      </c>
      <c r="M59" s="3"/>
    </row>
    <row r="60" spans="1:13" s="4" customFormat="1" ht="15" customHeight="1">
      <c r="B60" s="131"/>
      <c r="C60" s="673"/>
      <c r="D60" s="695" t="s">
        <v>1546</v>
      </c>
      <c r="E60" s="789" t="s">
        <v>145</v>
      </c>
      <c r="F60" s="790"/>
      <c r="G60" s="791" t="s">
        <v>1535</v>
      </c>
      <c r="H60" s="715">
        <v>0.20499999999999999</v>
      </c>
      <c r="I60" s="645" t="s">
        <v>1537</v>
      </c>
      <c r="J60" s="699">
        <f t="shared" si="3"/>
        <v>0</v>
      </c>
      <c r="K60" s="3" t="s">
        <v>559</v>
      </c>
      <c r="M60" s="3"/>
    </row>
    <row r="61" spans="1:13" s="4" customFormat="1" ht="15" customHeight="1">
      <c r="B61" s="693">
        <v>4</v>
      </c>
      <c r="C61" s="694" t="s">
        <v>129</v>
      </c>
      <c r="D61" s="695" t="s">
        <v>1541</v>
      </c>
      <c r="E61" s="789" t="s">
        <v>146</v>
      </c>
      <c r="F61" s="790"/>
      <c r="G61" s="791" t="s">
        <v>1535</v>
      </c>
      <c r="H61" s="792">
        <v>0.122</v>
      </c>
      <c r="I61" s="791" t="s">
        <v>1537</v>
      </c>
      <c r="J61" s="793">
        <f t="shared" si="3"/>
        <v>0</v>
      </c>
      <c r="K61" s="3" t="s">
        <v>558</v>
      </c>
      <c r="M61" s="3"/>
    </row>
    <row r="62" spans="1:13" s="4" customFormat="1" ht="15" customHeight="1">
      <c r="B62" s="131"/>
      <c r="C62" s="673"/>
      <c r="D62" s="695" t="s">
        <v>1546</v>
      </c>
      <c r="E62" s="789" t="s">
        <v>145</v>
      </c>
      <c r="F62" s="790"/>
      <c r="G62" s="791" t="s">
        <v>1535</v>
      </c>
      <c r="H62" s="715">
        <v>0.126</v>
      </c>
      <c r="I62" s="645" t="s">
        <v>1537</v>
      </c>
      <c r="J62" s="699">
        <f t="shared" si="3"/>
        <v>0</v>
      </c>
      <c r="K62" s="3" t="s">
        <v>557</v>
      </c>
      <c r="M62" s="3"/>
    </row>
    <row r="63" spans="1:13" s="4" customFormat="1" ht="15" customHeight="1">
      <c r="B63" s="693">
        <v>5</v>
      </c>
      <c r="C63" s="694" t="s">
        <v>128</v>
      </c>
      <c r="D63" s="695" t="s">
        <v>1541</v>
      </c>
      <c r="E63" s="789" t="s">
        <v>146</v>
      </c>
      <c r="F63" s="790"/>
      <c r="G63" s="791" t="s">
        <v>1535</v>
      </c>
      <c r="H63" s="792">
        <v>4.5999999999999999E-2</v>
      </c>
      <c r="I63" s="791" t="s">
        <v>1537</v>
      </c>
      <c r="J63" s="793">
        <f t="shared" si="3"/>
        <v>0</v>
      </c>
      <c r="K63" s="3" t="s">
        <v>553</v>
      </c>
      <c r="M63" s="3"/>
    </row>
    <row r="64" spans="1:13" s="4" customFormat="1" ht="15" customHeight="1">
      <c r="B64" s="131"/>
      <c r="C64" s="673"/>
      <c r="D64" s="695" t="s">
        <v>1546</v>
      </c>
      <c r="E64" s="789" t="s">
        <v>145</v>
      </c>
      <c r="F64" s="790"/>
      <c r="G64" s="791" t="s">
        <v>1535</v>
      </c>
      <c r="H64" s="715">
        <v>4.5999999999999999E-2</v>
      </c>
      <c r="I64" s="645" t="s">
        <v>1537</v>
      </c>
      <c r="J64" s="699">
        <f t="shared" si="3"/>
        <v>0</v>
      </c>
      <c r="K64" s="3" t="s">
        <v>551</v>
      </c>
      <c r="M64" s="3"/>
    </row>
    <row r="65" spans="1:13" s="4" customFormat="1" ht="15" customHeight="1">
      <c r="B65" s="693">
        <v>6</v>
      </c>
      <c r="C65" s="694" t="s">
        <v>127</v>
      </c>
      <c r="D65" s="695" t="s">
        <v>1541</v>
      </c>
      <c r="E65" s="789" t="s">
        <v>146</v>
      </c>
      <c r="F65" s="790"/>
      <c r="G65" s="791" t="s">
        <v>1535</v>
      </c>
      <c r="H65" s="792">
        <v>6.4000000000000001E-2</v>
      </c>
      <c r="I65" s="791" t="s">
        <v>1537</v>
      </c>
      <c r="J65" s="793">
        <f t="shared" si="3"/>
        <v>0</v>
      </c>
      <c r="K65" s="3" t="s">
        <v>582</v>
      </c>
      <c r="M65" s="3"/>
    </row>
    <row r="66" spans="1:13" s="4" customFormat="1" ht="15" customHeight="1">
      <c r="B66" s="131"/>
      <c r="C66" s="673"/>
      <c r="D66" s="695" t="s">
        <v>1546</v>
      </c>
      <c r="E66" s="789" t="s">
        <v>145</v>
      </c>
      <c r="F66" s="790"/>
      <c r="G66" s="791" t="s">
        <v>1535</v>
      </c>
      <c r="H66" s="715">
        <v>6.4000000000000001E-2</v>
      </c>
      <c r="I66" s="645" t="s">
        <v>1537</v>
      </c>
      <c r="J66" s="699">
        <f t="shared" si="3"/>
        <v>0</v>
      </c>
      <c r="K66" s="3" t="s">
        <v>581</v>
      </c>
      <c r="M66" s="3"/>
    </row>
    <row r="67" spans="1:13" s="4" customFormat="1" ht="15" customHeight="1">
      <c r="B67" s="693">
        <v>7</v>
      </c>
      <c r="C67" s="694" t="s">
        <v>126</v>
      </c>
      <c r="D67" s="695" t="s">
        <v>1541</v>
      </c>
      <c r="E67" s="789" t="s">
        <v>146</v>
      </c>
      <c r="F67" s="790"/>
      <c r="G67" s="791" t="s">
        <v>1535</v>
      </c>
      <c r="H67" s="792">
        <v>0.315</v>
      </c>
      <c r="I67" s="791" t="s">
        <v>1537</v>
      </c>
      <c r="J67" s="793">
        <f t="shared" si="3"/>
        <v>0</v>
      </c>
      <c r="K67" s="3" t="s">
        <v>580</v>
      </c>
      <c r="M67" s="3"/>
    </row>
    <row r="68" spans="1:13" s="4" customFormat="1" ht="15" customHeight="1" thickBot="1">
      <c r="B68" s="131"/>
      <c r="C68" s="673"/>
      <c r="D68" s="695" t="s">
        <v>1546</v>
      </c>
      <c r="E68" s="789" t="s">
        <v>145</v>
      </c>
      <c r="F68" s="790"/>
      <c r="G68" s="791" t="s">
        <v>1535</v>
      </c>
      <c r="H68" s="715">
        <v>8.3000000000000004E-2</v>
      </c>
      <c r="I68" s="645" t="s">
        <v>1537</v>
      </c>
      <c r="J68" s="699">
        <f>ROUND(F68*H68,0)</f>
        <v>0</v>
      </c>
      <c r="K68" s="3" t="s">
        <v>600</v>
      </c>
      <c r="M68" s="3"/>
    </row>
    <row r="69" spans="1:13" s="4" customFormat="1" ht="15" customHeight="1">
      <c r="B69" s="106"/>
      <c r="C69" s="107"/>
      <c r="D69" s="106"/>
      <c r="E69" s="106"/>
      <c r="F69" s="93"/>
      <c r="G69" s="681"/>
      <c r="H69" s="1332" t="s">
        <v>1611</v>
      </c>
      <c r="I69" s="1333"/>
      <c r="J69" s="90"/>
      <c r="K69" s="3"/>
    </row>
    <row r="70" spans="1:13" s="4" customFormat="1" ht="15" customHeight="1" thickBot="1">
      <c r="B70" s="3"/>
      <c r="C70" s="3"/>
      <c r="D70" s="3"/>
      <c r="E70" s="3"/>
      <c r="F70" s="92"/>
      <c r="G70" s="3"/>
      <c r="H70" s="1361" t="s">
        <v>121</v>
      </c>
      <c r="I70" s="1362"/>
      <c r="J70" s="89">
        <f>SUM(J55:J68)</f>
        <v>0</v>
      </c>
      <c r="K70" s="3" t="s">
        <v>1542</v>
      </c>
      <c r="L70" s="4" t="s">
        <v>1535</v>
      </c>
    </row>
    <row r="71" spans="1:13" s="4" customFormat="1" ht="18.75" customHeight="1">
      <c r="F71" s="105"/>
      <c r="J71" s="105"/>
    </row>
    <row r="72" spans="1:13" ht="18.75" customHeight="1">
      <c r="A72" s="99" t="s">
        <v>1543</v>
      </c>
      <c r="B72" s="4" t="s">
        <v>410</v>
      </c>
    </row>
    <row r="73" spans="1:13" ht="11.25" customHeight="1">
      <c r="A73" s="104"/>
    </row>
    <row r="74" spans="1:13" ht="18.75" customHeight="1">
      <c r="A74" s="104"/>
      <c r="B74" s="1589" t="s">
        <v>190</v>
      </c>
      <c r="C74" s="1590"/>
      <c r="D74" s="1589" t="s">
        <v>142</v>
      </c>
      <c r="E74" s="1590"/>
      <c r="F74" s="692" t="s">
        <v>189</v>
      </c>
      <c r="G74" s="645"/>
      <c r="H74" s="645" t="s">
        <v>140</v>
      </c>
      <c r="I74" s="645"/>
      <c r="J74" s="692" t="s">
        <v>91</v>
      </c>
      <c r="K74" s="3"/>
    </row>
    <row r="75" spans="1:13" ht="15" customHeight="1">
      <c r="A75" s="104"/>
      <c r="B75" s="686"/>
      <c r="C75" s="682"/>
      <c r="D75" s="672"/>
      <c r="E75" s="673"/>
      <c r="F75" s="688"/>
      <c r="G75" s="676"/>
      <c r="H75" s="676"/>
      <c r="I75" s="676"/>
      <c r="J75" s="120" t="s">
        <v>1540</v>
      </c>
      <c r="K75" s="3"/>
    </row>
    <row r="76" spans="1:13" s="4" customFormat="1" ht="15" customHeight="1">
      <c r="B76" s="693">
        <v>1</v>
      </c>
      <c r="C76" s="694" t="s">
        <v>132</v>
      </c>
      <c r="D76" s="695" t="s">
        <v>1541</v>
      </c>
      <c r="E76" s="789" t="s">
        <v>146</v>
      </c>
      <c r="F76" s="790"/>
      <c r="G76" s="791" t="s">
        <v>1535</v>
      </c>
      <c r="H76" s="792">
        <v>4.0000000000000001E-3</v>
      </c>
      <c r="I76" s="791" t="s">
        <v>1537</v>
      </c>
      <c r="J76" s="793">
        <f t="shared" ref="J76:J82" si="4">ROUND(F76*H76,0)</f>
        <v>0</v>
      </c>
      <c r="K76" s="3" t="s">
        <v>137</v>
      </c>
      <c r="M76" s="3"/>
    </row>
    <row r="77" spans="1:13" s="4" customFormat="1" ht="15" customHeight="1">
      <c r="B77" s="131"/>
      <c r="C77" s="673"/>
      <c r="D77" s="695" t="s">
        <v>1546</v>
      </c>
      <c r="E77" s="789" t="s">
        <v>145</v>
      </c>
      <c r="F77" s="790"/>
      <c r="G77" s="791" t="s">
        <v>1535</v>
      </c>
      <c r="H77" s="713">
        <v>8.9999999999999993E-3</v>
      </c>
      <c r="I77" s="645" t="s">
        <v>1537</v>
      </c>
      <c r="J77" s="699">
        <f t="shared" si="4"/>
        <v>0</v>
      </c>
      <c r="K77" s="3" t="s">
        <v>135</v>
      </c>
      <c r="M77" s="3"/>
    </row>
    <row r="78" spans="1:13" s="4" customFormat="1" ht="15" customHeight="1">
      <c r="B78" s="693">
        <v>2</v>
      </c>
      <c r="C78" s="694" t="s">
        <v>131</v>
      </c>
      <c r="D78" s="695" t="s">
        <v>1541</v>
      </c>
      <c r="E78" s="789" t="s">
        <v>146</v>
      </c>
      <c r="F78" s="790"/>
      <c r="G78" s="791" t="s">
        <v>1535</v>
      </c>
      <c r="H78" s="792">
        <v>2.4E-2</v>
      </c>
      <c r="I78" s="791" t="s">
        <v>1537</v>
      </c>
      <c r="J78" s="793">
        <f t="shared" si="4"/>
        <v>0</v>
      </c>
      <c r="K78" s="3" t="s">
        <v>133</v>
      </c>
      <c r="M78" s="3"/>
    </row>
    <row r="79" spans="1:13" s="4" customFormat="1" ht="15" customHeight="1">
      <c r="B79" s="131"/>
      <c r="C79" s="673"/>
      <c r="D79" s="695" t="s">
        <v>1546</v>
      </c>
      <c r="E79" s="789" t="s">
        <v>145</v>
      </c>
      <c r="F79" s="790"/>
      <c r="G79" s="791" t="s">
        <v>1535</v>
      </c>
      <c r="H79" s="715">
        <v>1.6E-2</v>
      </c>
      <c r="I79" s="645" t="s">
        <v>1537</v>
      </c>
      <c r="J79" s="699">
        <f t="shared" si="4"/>
        <v>0</v>
      </c>
      <c r="K79" s="3" t="s">
        <v>561</v>
      </c>
      <c r="M79" s="3"/>
    </row>
    <row r="80" spans="1:13" s="4" customFormat="1" ht="15" customHeight="1">
      <c r="B80" s="693">
        <v>3</v>
      </c>
      <c r="C80" s="694" t="s">
        <v>130</v>
      </c>
      <c r="D80" s="695" t="s">
        <v>1541</v>
      </c>
      <c r="E80" s="789" t="s">
        <v>146</v>
      </c>
      <c r="F80" s="790"/>
      <c r="G80" s="791" t="s">
        <v>1535</v>
      </c>
      <c r="H80" s="792">
        <v>1.4E-2</v>
      </c>
      <c r="I80" s="791" t="s">
        <v>1537</v>
      </c>
      <c r="J80" s="793">
        <f t="shared" si="4"/>
        <v>0</v>
      </c>
      <c r="K80" s="3" t="s">
        <v>560</v>
      </c>
      <c r="M80" s="3"/>
    </row>
    <row r="81" spans="1:13" s="4" customFormat="1" ht="15" customHeight="1">
      <c r="B81" s="131"/>
      <c r="C81" s="673"/>
      <c r="D81" s="695" t="s">
        <v>1546</v>
      </c>
      <c r="E81" s="789" t="s">
        <v>145</v>
      </c>
      <c r="F81" s="790"/>
      <c r="G81" s="791" t="s">
        <v>1535</v>
      </c>
      <c r="H81" s="715">
        <v>0.04</v>
      </c>
      <c r="I81" s="645" t="s">
        <v>1537</v>
      </c>
      <c r="J81" s="699">
        <f t="shared" si="4"/>
        <v>0</v>
      </c>
      <c r="K81" s="3" t="s">
        <v>559</v>
      </c>
      <c r="M81" s="3"/>
    </row>
    <row r="82" spans="1:13" s="4" customFormat="1" ht="15" customHeight="1">
      <c r="B82" s="693">
        <v>4</v>
      </c>
      <c r="C82" s="694" t="s">
        <v>129</v>
      </c>
      <c r="D82" s="695" t="s">
        <v>1541</v>
      </c>
      <c r="E82" s="789" t="s">
        <v>146</v>
      </c>
      <c r="F82" s="790"/>
      <c r="G82" s="791" t="s">
        <v>1535</v>
      </c>
      <c r="H82" s="792">
        <v>1.7999999999999999E-2</v>
      </c>
      <c r="I82" s="791" t="s">
        <v>1537</v>
      </c>
      <c r="J82" s="793">
        <f t="shared" si="4"/>
        <v>0</v>
      </c>
      <c r="K82" s="3" t="s">
        <v>558</v>
      </c>
      <c r="M82" s="3"/>
    </row>
    <row r="83" spans="1:13" s="4" customFormat="1" ht="15" customHeight="1" thickBot="1">
      <c r="B83" s="131"/>
      <c r="C83" s="673"/>
      <c r="D83" s="695" t="s">
        <v>1546</v>
      </c>
      <c r="E83" s="789" t="s">
        <v>145</v>
      </c>
      <c r="F83" s="790"/>
      <c r="G83" s="791" t="s">
        <v>1535</v>
      </c>
      <c r="H83" s="715">
        <v>1.7999999999999999E-2</v>
      </c>
      <c r="I83" s="645" t="s">
        <v>1537</v>
      </c>
      <c r="J83" s="699">
        <f>ROUND(F83*H83,0)</f>
        <v>0</v>
      </c>
      <c r="K83" s="3" t="s">
        <v>557</v>
      </c>
      <c r="M83" s="3"/>
    </row>
    <row r="84" spans="1:13" s="4" customFormat="1" ht="15" customHeight="1">
      <c r="B84" s="106"/>
      <c r="C84" s="107"/>
      <c r="D84" s="106"/>
      <c r="E84" s="106"/>
      <c r="F84" s="93"/>
      <c r="G84" s="681"/>
      <c r="H84" s="1332" t="s">
        <v>2683</v>
      </c>
      <c r="I84" s="1333"/>
      <c r="J84" s="90"/>
      <c r="K84" s="3"/>
    </row>
    <row r="85" spans="1:13" s="4" customFormat="1" ht="15" customHeight="1" thickBot="1">
      <c r="B85" s="3"/>
      <c r="C85" s="3"/>
      <c r="D85" s="3"/>
      <c r="E85" s="3"/>
      <c r="F85" s="92"/>
      <c r="G85" s="3"/>
      <c r="H85" s="1361" t="s">
        <v>121</v>
      </c>
      <c r="I85" s="1362"/>
      <c r="J85" s="89">
        <f>SUM(J76:J83)</f>
        <v>0</v>
      </c>
      <c r="K85" s="3" t="s">
        <v>1550</v>
      </c>
      <c r="L85" s="4" t="s">
        <v>1535</v>
      </c>
    </row>
    <row r="86" spans="1:13" s="4" customFormat="1" ht="18.75" customHeight="1">
      <c r="F86" s="105"/>
      <c r="J86" s="105"/>
    </row>
    <row r="87" spans="1:13" ht="18.75" customHeight="1">
      <c r="A87" s="99" t="s">
        <v>1551</v>
      </c>
      <c r="B87" s="4" t="s">
        <v>409</v>
      </c>
    </row>
    <row r="88" spans="1:13" ht="11.25" customHeight="1">
      <c r="A88" s="104"/>
    </row>
    <row r="89" spans="1:13" ht="18.75" customHeight="1">
      <c r="A89" s="104"/>
      <c r="B89" s="1589" t="s">
        <v>190</v>
      </c>
      <c r="C89" s="1590"/>
      <c r="D89" s="1589" t="s">
        <v>142</v>
      </c>
      <c r="E89" s="1590"/>
      <c r="F89" s="692" t="s">
        <v>189</v>
      </c>
      <c r="G89" s="645"/>
      <c r="H89" s="645" t="s">
        <v>140</v>
      </c>
      <c r="I89" s="645"/>
      <c r="J89" s="692" t="s">
        <v>91</v>
      </c>
      <c r="K89" s="3"/>
    </row>
    <row r="90" spans="1:13" ht="15" customHeight="1">
      <c r="A90" s="104"/>
      <c r="B90" s="686"/>
      <c r="C90" s="682"/>
      <c r="D90" s="672"/>
      <c r="E90" s="673"/>
      <c r="F90" s="688"/>
      <c r="G90" s="676"/>
      <c r="H90" s="676"/>
      <c r="I90" s="676"/>
      <c r="J90" s="120" t="s">
        <v>1540</v>
      </c>
      <c r="K90" s="3"/>
    </row>
    <row r="91" spans="1:13" s="4" customFormat="1" ht="15" customHeight="1">
      <c r="B91" s="693">
        <v>1</v>
      </c>
      <c r="C91" s="694" t="s">
        <v>132</v>
      </c>
      <c r="D91" s="695"/>
      <c r="E91" s="789" t="s">
        <v>146</v>
      </c>
      <c r="F91" s="790"/>
      <c r="G91" s="791" t="s">
        <v>1535</v>
      </c>
      <c r="H91" s="792">
        <v>8.9999999999999993E-3</v>
      </c>
      <c r="I91" s="791" t="s">
        <v>1537</v>
      </c>
      <c r="J91" s="793">
        <f>ROUND(F91*H91,0)</f>
        <v>0</v>
      </c>
      <c r="K91" s="3" t="s">
        <v>1544</v>
      </c>
    </row>
    <row r="92" spans="1:13" s="4" customFormat="1" ht="15" customHeight="1">
      <c r="B92" s="693">
        <v>2</v>
      </c>
      <c r="C92" s="694" t="s">
        <v>131</v>
      </c>
      <c r="D92" s="695" t="s">
        <v>1541</v>
      </c>
      <c r="E92" s="789" t="s">
        <v>146</v>
      </c>
      <c r="F92" s="790"/>
      <c r="G92" s="791" t="s">
        <v>1535</v>
      </c>
      <c r="H92" s="792">
        <v>1.4999999999999999E-2</v>
      </c>
      <c r="I92" s="791" t="s">
        <v>1537</v>
      </c>
      <c r="J92" s="793">
        <f>ROUND(F92*H92,0)</f>
        <v>0</v>
      </c>
      <c r="K92" s="3" t="s">
        <v>1545</v>
      </c>
    </row>
    <row r="93" spans="1:13" s="4" customFormat="1" ht="15" customHeight="1">
      <c r="B93" s="131"/>
      <c r="C93" s="673"/>
      <c r="D93" s="695" t="s">
        <v>1546</v>
      </c>
      <c r="E93" s="789" t="s">
        <v>145</v>
      </c>
      <c r="F93" s="790"/>
      <c r="G93" s="791" t="s">
        <v>1535</v>
      </c>
      <c r="H93" s="715">
        <v>2.5999999999999999E-2</v>
      </c>
      <c r="I93" s="645" t="s">
        <v>1537</v>
      </c>
      <c r="J93" s="699">
        <f>ROUND(F93*H93,0)</f>
        <v>0</v>
      </c>
      <c r="K93" s="3" t="s">
        <v>1547</v>
      </c>
    </row>
    <row r="94" spans="1:13" s="4" customFormat="1" ht="15" customHeight="1">
      <c r="B94" s="693">
        <v>3</v>
      </c>
      <c r="C94" s="694" t="s">
        <v>130</v>
      </c>
      <c r="D94" s="695" t="s">
        <v>1541</v>
      </c>
      <c r="E94" s="789" t="s">
        <v>146</v>
      </c>
      <c r="F94" s="790"/>
      <c r="G94" s="791" t="s">
        <v>1535</v>
      </c>
      <c r="H94" s="792">
        <v>1.6E-2</v>
      </c>
      <c r="I94" s="791" t="s">
        <v>1537</v>
      </c>
      <c r="J94" s="793">
        <f>ROUND(F94*H94,0)</f>
        <v>0</v>
      </c>
      <c r="K94" s="3" t="s">
        <v>1548</v>
      </c>
    </row>
    <row r="95" spans="1:13" s="4" customFormat="1" ht="15" customHeight="1" thickBot="1">
      <c r="B95" s="131"/>
      <c r="C95" s="673"/>
      <c r="D95" s="695" t="s">
        <v>1546</v>
      </c>
      <c r="E95" s="789" t="s">
        <v>145</v>
      </c>
      <c r="F95" s="790"/>
      <c r="G95" s="791" t="s">
        <v>1535</v>
      </c>
      <c r="H95" s="715">
        <v>0.04</v>
      </c>
      <c r="I95" s="645" t="s">
        <v>1537</v>
      </c>
      <c r="J95" s="699">
        <f>ROUND(F95*H95,0)</f>
        <v>0</v>
      </c>
      <c r="K95" s="3" t="s">
        <v>1549</v>
      </c>
    </row>
    <row r="96" spans="1:13" s="4" customFormat="1" ht="15" customHeight="1">
      <c r="B96" s="106"/>
      <c r="C96" s="107"/>
      <c r="D96" s="106"/>
      <c r="E96" s="106"/>
      <c r="F96" s="93"/>
      <c r="G96" s="681"/>
      <c r="H96" s="1332" t="s">
        <v>1666</v>
      </c>
      <c r="I96" s="1333"/>
      <c r="J96" s="90"/>
      <c r="K96" s="3"/>
    </row>
    <row r="97" spans="1:12" s="4" customFormat="1" ht="15" customHeight="1" thickBot="1">
      <c r="B97" s="3"/>
      <c r="C97" s="3"/>
      <c r="D97" s="3"/>
      <c r="E97" s="3"/>
      <c r="F97" s="92"/>
      <c r="G97" s="3"/>
      <c r="H97" s="1361" t="s">
        <v>121</v>
      </c>
      <c r="I97" s="1362"/>
      <c r="J97" s="89">
        <f>SUM(J91:J95)</f>
        <v>0</v>
      </c>
      <c r="K97" s="3" t="s">
        <v>1553</v>
      </c>
      <c r="L97" s="4" t="s">
        <v>1535</v>
      </c>
    </row>
    <row r="98" spans="1:12" s="4" customFormat="1" ht="18.75" customHeight="1">
      <c r="F98" s="105"/>
      <c r="J98" s="105"/>
    </row>
    <row r="99" spans="1:12" ht="18.75" customHeight="1">
      <c r="A99" s="99" t="s">
        <v>1554</v>
      </c>
      <c r="B99" s="4" t="s">
        <v>1470</v>
      </c>
    </row>
    <row r="100" spans="1:12" ht="11.25" customHeight="1">
      <c r="A100" s="104"/>
    </row>
    <row r="101" spans="1:12" ht="18.75" customHeight="1">
      <c r="A101" s="104"/>
      <c r="B101" s="1589" t="s">
        <v>170</v>
      </c>
      <c r="C101" s="1590"/>
      <c r="D101" s="1589" t="s">
        <v>142</v>
      </c>
      <c r="E101" s="1590"/>
      <c r="F101" s="692" t="s">
        <v>187</v>
      </c>
      <c r="G101" s="645"/>
      <c r="H101" s="645" t="s">
        <v>140</v>
      </c>
      <c r="I101" s="645"/>
      <c r="J101" s="692" t="s">
        <v>91</v>
      </c>
      <c r="K101" s="3"/>
    </row>
    <row r="102" spans="1:12" ht="15" customHeight="1">
      <c r="A102" s="104"/>
      <c r="B102" s="686"/>
      <c r="C102" s="682"/>
      <c r="D102" s="672"/>
      <c r="E102" s="673"/>
      <c r="F102" s="688"/>
      <c r="G102" s="676"/>
      <c r="H102" s="676"/>
      <c r="I102" s="676"/>
      <c r="J102" s="120" t="s">
        <v>1540</v>
      </c>
      <c r="K102" s="3"/>
    </row>
    <row r="103" spans="1:12" s="4" customFormat="1" ht="15" customHeight="1">
      <c r="B103" s="693">
        <v>1</v>
      </c>
      <c r="C103" s="694" t="s">
        <v>125</v>
      </c>
      <c r="D103" s="1725"/>
      <c r="E103" s="1726"/>
      <c r="F103" s="790"/>
      <c r="G103" s="791" t="s">
        <v>1535</v>
      </c>
      <c r="H103" s="792">
        <v>0.30199999999999999</v>
      </c>
      <c r="I103" s="791" t="s">
        <v>1537</v>
      </c>
      <c r="J103" s="793">
        <f t="shared" ref="J103:J114" si="5">ROUND(F103*H103,0)</f>
        <v>0</v>
      </c>
      <c r="K103" s="3" t="s">
        <v>1544</v>
      </c>
    </row>
    <row r="104" spans="1:12" s="4" customFormat="1" ht="15" customHeight="1">
      <c r="B104" s="693">
        <v>2</v>
      </c>
      <c r="C104" s="694" t="s">
        <v>124</v>
      </c>
      <c r="D104" s="1725"/>
      <c r="E104" s="1726"/>
      <c r="F104" s="790"/>
      <c r="G104" s="791" t="s">
        <v>1535</v>
      </c>
      <c r="H104" s="792">
        <v>0.32400000000000001</v>
      </c>
      <c r="I104" s="791" t="s">
        <v>1537</v>
      </c>
      <c r="J104" s="793">
        <f t="shared" si="5"/>
        <v>0</v>
      </c>
      <c r="K104" s="3" t="s">
        <v>1545</v>
      </c>
    </row>
    <row r="105" spans="1:12" s="4" customFormat="1" ht="15" customHeight="1">
      <c r="B105" s="647">
        <v>3</v>
      </c>
      <c r="C105" s="648" t="s">
        <v>123</v>
      </c>
      <c r="D105" s="1725"/>
      <c r="E105" s="1726"/>
      <c r="F105" s="790"/>
      <c r="G105" s="791" t="s">
        <v>1535</v>
      </c>
      <c r="H105" s="792">
        <v>0.33800000000000002</v>
      </c>
      <c r="I105" s="791" t="s">
        <v>1537</v>
      </c>
      <c r="J105" s="793">
        <f t="shared" si="5"/>
        <v>0</v>
      </c>
      <c r="K105" s="3" t="s">
        <v>1547</v>
      </c>
    </row>
    <row r="106" spans="1:12" s="4" customFormat="1" ht="15" customHeight="1">
      <c r="B106" s="647">
        <v>4</v>
      </c>
      <c r="C106" s="648" t="s">
        <v>498</v>
      </c>
      <c r="D106" s="1725"/>
      <c r="E106" s="1726"/>
      <c r="F106" s="790"/>
      <c r="G106" s="791" t="s">
        <v>1535</v>
      </c>
      <c r="H106" s="792">
        <v>0.35899999999999999</v>
      </c>
      <c r="I106" s="791" t="s">
        <v>1537</v>
      </c>
      <c r="J106" s="793">
        <f t="shared" si="5"/>
        <v>0</v>
      </c>
      <c r="K106" s="3" t="s">
        <v>1548</v>
      </c>
    </row>
    <row r="107" spans="1:12" s="4" customFormat="1" ht="15" customHeight="1">
      <c r="B107" s="647">
        <v>5</v>
      </c>
      <c r="C107" s="648" t="s">
        <v>535</v>
      </c>
      <c r="D107" s="1725"/>
      <c r="E107" s="1726"/>
      <c r="F107" s="790"/>
      <c r="G107" s="791" t="s">
        <v>1535</v>
      </c>
      <c r="H107" s="792">
        <v>0.38200000000000001</v>
      </c>
      <c r="I107" s="791" t="s">
        <v>1537</v>
      </c>
      <c r="J107" s="793">
        <f t="shared" si="5"/>
        <v>0</v>
      </c>
      <c r="K107" s="3" t="s">
        <v>1549</v>
      </c>
    </row>
    <row r="108" spans="1:12" s="4" customFormat="1" ht="15" customHeight="1">
      <c r="B108" s="647">
        <v>6</v>
      </c>
      <c r="C108" s="648" t="s">
        <v>653</v>
      </c>
      <c r="D108" s="1725"/>
      <c r="E108" s="1726"/>
      <c r="F108" s="790"/>
      <c r="G108" s="791" t="s">
        <v>1535</v>
      </c>
      <c r="H108" s="792">
        <v>0.40799999999999997</v>
      </c>
      <c r="I108" s="791" t="s">
        <v>1537</v>
      </c>
      <c r="J108" s="793">
        <f t="shared" si="5"/>
        <v>0</v>
      </c>
      <c r="K108" s="3" t="s">
        <v>1555</v>
      </c>
    </row>
    <row r="109" spans="1:12" s="4" customFormat="1" ht="15" customHeight="1">
      <c r="B109" s="647">
        <v>7</v>
      </c>
      <c r="C109" s="648" t="s">
        <v>784</v>
      </c>
      <c r="D109" s="1725"/>
      <c r="E109" s="1726"/>
      <c r="F109" s="790"/>
      <c r="G109" s="791" t="s">
        <v>1535</v>
      </c>
      <c r="H109" s="792">
        <v>0.43099999999999999</v>
      </c>
      <c r="I109" s="791" t="s">
        <v>1537</v>
      </c>
      <c r="J109" s="793">
        <f t="shared" si="5"/>
        <v>0</v>
      </c>
      <c r="K109" s="3" t="s">
        <v>1552</v>
      </c>
    </row>
    <row r="110" spans="1:12" s="4" customFormat="1" ht="15" customHeight="1">
      <c r="B110" s="647">
        <v>8</v>
      </c>
      <c r="C110" s="648" t="s">
        <v>833</v>
      </c>
      <c r="D110" s="1725"/>
      <c r="E110" s="1726"/>
      <c r="F110" s="790"/>
      <c r="G110" s="791" t="s">
        <v>1535</v>
      </c>
      <c r="H110" s="792">
        <v>0.45400000000000001</v>
      </c>
      <c r="I110" s="791" t="s">
        <v>1537</v>
      </c>
      <c r="J110" s="793">
        <f t="shared" si="5"/>
        <v>0</v>
      </c>
      <c r="K110" s="3" t="s">
        <v>1556</v>
      </c>
    </row>
    <row r="111" spans="1:12" s="4" customFormat="1" ht="15" customHeight="1">
      <c r="B111" s="647">
        <v>9</v>
      </c>
      <c r="C111" s="648" t="s">
        <v>961</v>
      </c>
      <c r="D111" s="1725"/>
      <c r="E111" s="1726"/>
      <c r="F111" s="790"/>
      <c r="G111" s="791" t="s">
        <v>1535</v>
      </c>
      <c r="H111" s="792">
        <v>0.47699999999999998</v>
      </c>
      <c r="I111" s="791" t="s">
        <v>1537</v>
      </c>
      <c r="J111" s="793">
        <f t="shared" si="5"/>
        <v>0</v>
      </c>
      <c r="K111" s="3" t="s">
        <v>1557</v>
      </c>
    </row>
    <row r="112" spans="1:12" s="4" customFormat="1" ht="15" customHeight="1">
      <c r="B112" s="647">
        <v>10</v>
      </c>
      <c r="C112" s="648" t="s">
        <v>1051</v>
      </c>
      <c r="D112" s="1725"/>
      <c r="E112" s="1726"/>
      <c r="F112" s="790"/>
      <c r="G112" s="791" t="s">
        <v>1535</v>
      </c>
      <c r="H112" s="792">
        <v>0.5</v>
      </c>
      <c r="I112" s="791" t="s">
        <v>1537</v>
      </c>
      <c r="J112" s="793">
        <f t="shared" si="5"/>
        <v>0</v>
      </c>
      <c r="K112" s="3" t="s">
        <v>1558</v>
      </c>
    </row>
    <row r="113" spans="2:12" s="4" customFormat="1" ht="15" customHeight="1">
      <c r="B113" s="647">
        <v>11</v>
      </c>
      <c r="C113" s="648" t="s">
        <v>1100</v>
      </c>
      <c r="D113" s="1725"/>
      <c r="E113" s="1726"/>
      <c r="F113" s="790"/>
      <c r="G113" s="791" t="s">
        <v>1535</v>
      </c>
      <c r="H113" s="792">
        <v>0.5</v>
      </c>
      <c r="I113" s="791" t="s">
        <v>1537</v>
      </c>
      <c r="J113" s="793">
        <f t="shared" si="5"/>
        <v>0</v>
      </c>
      <c r="K113" s="3" t="s">
        <v>1559</v>
      </c>
    </row>
    <row r="114" spans="2:12" s="4" customFormat="1" ht="15" customHeight="1">
      <c r="B114" s="764">
        <f>B113+1</f>
        <v>12</v>
      </c>
      <c r="C114" s="704" t="s">
        <v>1330</v>
      </c>
      <c r="D114" s="1727"/>
      <c r="E114" s="1728"/>
      <c r="F114" s="794"/>
      <c r="G114" s="795" t="s">
        <v>1535</v>
      </c>
      <c r="H114" s="792">
        <v>0.5</v>
      </c>
      <c r="I114" s="795" t="s">
        <v>1537</v>
      </c>
      <c r="J114" s="796">
        <f t="shared" si="5"/>
        <v>0</v>
      </c>
      <c r="K114" s="257" t="s">
        <v>1560</v>
      </c>
    </row>
    <row r="115" spans="2:12" s="4" customFormat="1" ht="15" customHeight="1" thickBot="1">
      <c r="B115" s="764">
        <f>B114+1</f>
        <v>13</v>
      </c>
      <c r="C115" s="704" t="s">
        <v>1672</v>
      </c>
      <c r="D115" s="1727"/>
      <c r="E115" s="1728"/>
      <c r="F115" s="794"/>
      <c r="G115" s="795" t="s">
        <v>120</v>
      </c>
      <c r="H115" s="792">
        <v>0.5</v>
      </c>
      <c r="I115" s="795" t="s">
        <v>122</v>
      </c>
      <c r="J115" s="796">
        <f>ROUND(F115*H115,0)</f>
        <v>0</v>
      </c>
      <c r="K115" s="257" t="s">
        <v>580</v>
      </c>
    </row>
    <row r="116" spans="2:12" s="4" customFormat="1" ht="15" customHeight="1">
      <c r="B116" s="106"/>
      <c r="C116" s="107"/>
      <c r="D116" s="106"/>
      <c r="E116" s="106"/>
      <c r="F116" s="93"/>
      <c r="G116" s="681"/>
      <c r="H116" s="1332" t="s">
        <v>2192</v>
      </c>
      <c r="I116" s="1333"/>
      <c r="J116" s="90"/>
      <c r="K116" s="3"/>
    </row>
    <row r="117" spans="2:12" s="4" customFormat="1" ht="15" customHeight="1" thickBot="1">
      <c r="B117" s="3"/>
      <c r="C117" s="3"/>
      <c r="D117" s="3"/>
      <c r="E117" s="3"/>
      <c r="F117" s="92"/>
      <c r="G117" s="3"/>
      <c r="H117" s="1361" t="s">
        <v>121</v>
      </c>
      <c r="I117" s="1362"/>
      <c r="J117" s="89">
        <f>SUM(J103:J115)</f>
        <v>0</v>
      </c>
      <c r="K117" s="3" t="s">
        <v>1579</v>
      </c>
      <c r="L117" s="4" t="s">
        <v>1535</v>
      </c>
    </row>
    <row r="118" spans="2:12" s="4" customFormat="1" ht="18.75" customHeight="1" thickBot="1">
      <c r="F118" s="105"/>
      <c r="J118" s="105"/>
    </row>
    <row r="119" spans="2:12" s="4" customFormat="1" ht="18.75" customHeight="1">
      <c r="B119" s="3"/>
      <c r="C119" s="3"/>
      <c r="D119" s="3"/>
      <c r="E119" s="3"/>
      <c r="F119" s="92"/>
      <c r="G119" s="91"/>
      <c r="H119" s="1332" t="s">
        <v>1759</v>
      </c>
      <c r="I119" s="1333"/>
      <c r="J119" s="90"/>
      <c r="K119" s="3"/>
    </row>
    <row r="120" spans="2:12" ht="18.75" customHeight="1" thickBot="1">
      <c r="H120" s="1363" t="s">
        <v>408</v>
      </c>
      <c r="I120" s="1364"/>
      <c r="J120" s="89" t="e">
        <f>SUMIF(L17:L117,"*",J17:J117)</f>
        <v>#DIV/0!</v>
      </c>
      <c r="K120" s="3" t="s">
        <v>1760</v>
      </c>
    </row>
  </sheetData>
  <mergeCells count="48">
    <mergeCell ref="B31:C33"/>
    <mergeCell ref="D31:E33"/>
    <mergeCell ref="A1:B1"/>
    <mergeCell ref="C1:E1"/>
    <mergeCell ref="I1:K1"/>
    <mergeCell ref="B5:C5"/>
    <mergeCell ref="D5:E5"/>
    <mergeCell ref="H17:I17"/>
    <mergeCell ref="H18:I18"/>
    <mergeCell ref="B22:C22"/>
    <mergeCell ref="D22:E22"/>
    <mergeCell ref="B30:C30"/>
    <mergeCell ref="D30:E30"/>
    <mergeCell ref="H85:I85"/>
    <mergeCell ref="B38:C38"/>
    <mergeCell ref="D38:E38"/>
    <mergeCell ref="H48:I48"/>
    <mergeCell ref="H49:I49"/>
    <mergeCell ref="B53:C53"/>
    <mergeCell ref="D53:E53"/>
    <mergeCell ref="H69:I69"/>
    <mergeCell ref="H70:I70"/>
    <mergeCell ref="B74:C74"/>
    <mergeCell ref="D74:E74"/>
    <mergeCell ref="H84:I84"/>
    <mergeCell ref="D108:E108"/>
    <mergeCell ref="B89:C89"/>
    <mergeCell ref="D89:E89"/>
    <mergeCell ref="H96:I96"/>
    <mergeCell ref="H97:I97"/>
    <mergeCell ref="B101:C101"/>
    <mergeCell ref="D101:E101"/>
    <mergeCell ref="D103:E103"/>
    <mergeCell ref="D104:E104"/>
    <mergeCell ref="D105:E105"/>
    <mergeCell ref="D106:E106"/>
    <mergeCell ref="D107:E107"/>
    <mergeCell ref="H116:I116"/>
    <mergeCell ref="H117:I117"/>
    <mergeCell ref="H119:I119"/>
    <mergeCell ref="H120:I120"/>
    <mergeCell ref="D109:E109"/>
    <mergeCell ref="D110:E110"/>
    <mergeCell ref="D111:E111"/>
    <mergeCell ref="D112:E112"/>
    <mergeCell ref="D113:E113"/>
    <mergeCell ref="D114:E114"/>
    <mergeCell ref="D115:E115"/>
  </mergeCells>
  <phoneticPr fontId="2"/>
  <pageMargins left="0.98425196850393704" right="0.59055118110236227" top="0.98425196850393704" bottom="0.59055118110236227" header="0.51181102362204722" footer="0.51181102362204722"/>
  <pageSetup paperSize="9" fitToHeight="0" orientation="portrait" r:id="rId1"/>
  <headerFooter alignWithMargins="0"/>
  <rowBreaks count="3" manualBreakCount="3">
    <brk id="34" max="10" man="1"/>
    <brk id="49" max="10" man="1"/>
    <brk id="85"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1"/>
  <sheetViews>
    <sheetView view="pageBreakPreview" zoomScaleNormal="100" zoomScaleSheetLayoutView="100" workbookViewId="0">
      <selection sqref="A1:D1"/>
    </sheetView>
  </sheetViews>
  <sheetFormatPr defaultColWidth="9" defaultRowHeight="13.5"/>
  <cols>
    <col min="1" max="3" width="2.5" style="188" customWidth="1"/>
    <col min="4" max="4" width="2.5" style="367" customWidth="1"/>
    <col min="5" max="40" width="2.5" style="188" customWidth="1"/>
    <col min="41" max="16384" width="9" style="188"/>
  </cols>
  <sheetData>
    <row r="1" spans="1:34" s="11" customFormat="1" ht="22.5" customHeight="1">
      <c r="A1" s="1794" t="s">
        <v>466</v>
      </c>
      <c r="B1" s="1794"/>
      <c r="C1" s="1794"/>
      <c r="D1" s="1794"/>
      <c r="E1" s="1794" t="s">
        <v>465</v>
      </c>
      <c r="F1" s="1794"/>
      <c r="G1" s="1794"/>
      <c r="H1" s="1794"/>
      <c r="I1" s="1794"/>
      <c r="J1" s="1794"/>
      <c r="K1" s="1794"/>
      <c r="L1" s="1794"/>
      <c r="M1" s="1794"/>
      <c r="N1" s="1794"/>
      <c r="O1" s="1794"/>
      <c r="P1" s="1794"/>
      <c r="V1" s="1795" t="s">
        <v>464</v>
      </c>
      <c r="W1" s="1795"/>
      <c r="X1" s="1795"/>
      <c r="Y1" s="1795"/>
      <c r="Z1" s="1795"/>
      <c r="AA1" s="1795">
        <f>総括表!H4</f>
        <v>0</v>
      </c>
      <c r="AB1" s="1795"/>
      <c r="AC1" s="1795"/>
      <c r="AD1" s="1795"/>
      <c r="AE1" s="1795"/>
      <c r="AF1" s="1795"/>
      <c r="AG1" s="1795"/>
      <c r="AH1" s="1795"/>
    </row>
    <row r="3" spans="1:34" ht="22.5" customHeight="1">
      <c r="B3" s="188">
        <v>1</v>
      </c>
      <c r="C3" s="188" t="s">
        <v>463</v>
      </c>
    </row>
    <row r="4" spans="1:34">
      <c r="C4" s="1769" t="s">
        <v>462</v>
      </c>
      <c r="D4" s="1769"/>
      <c r="E4" s="1769"/>
      <c r="F4" s="1769"/>
      <c r="G4" s="1769"/>
      <c r="H4" s="1769"/>
      <c r="I4" s="1769"/>
      <c r="J4" s="1769"/>
      <c r="K4" s="1796" t="s">
        <v>2559</v>
      </c>
      <c r="L4" s="1797"/>
      <c r="M4" s="1797"/>
      <c r="N4" s="1797"/>
      <c r="O4" s="1798"/>
      <c r="P4" s="1769"/>
      <c r="Q4" s="1796" t="s">
        <v>461</v>
      </c>
      <c r="R4" s="1797"/>
      <c r="S4" s="1797"/>
      <c r="T4" s="1797"/>
      <c r="U4" s="1798"/>
      <c r="V4" s="1769"/>
      <c r="W4" s="1769" t="s">
        <v>460</v>
      </c>
      <c r="X4" s="1769"/>
      <c r="Y4" s="1769"/>
      <c r="Z4" s="1769"/>
      <c r="AA4" s="1769"/>
      <c r="AB4" s="1769"/>
      <c r="AC4" s="1796" t="s">
        <v>459</v>
      </c>
      <c r="AD4" s="1797"/>
      <c r="AE4" s="1797"/>
      <c r="AF4" s="1797"/>
      <c r="AG4" s="1798"/>
    </row>
    <row r="5" spans="1:34">
      <c r="C5" s="1769"/>
      <c r="D5" s="1769"/>
      <c r="E5" s="1769"/>
      <c r="F5" s="1769"/>
      <c r="G5" s="1769"/>
      <c r="H5" s="1769"/>
      <c r="I5" s="1769"/>
      <c r="J5" s="1769"/>
      <c r="K5" s="1799" t="s">
        <v>458</v>
      </c>
      <c r="L5" s="1800"/>
      <c r="M5" s="1800"/>
      <c r="N5" s="1800"/>
      <c r="O5" s="1801"/>
      <c r="P5" s="1769"/>
      <c r="Q5" s="1799" t="s">
        <v>457</v>
      </c>
      <c r="R5" s="1800"/>
      <c r="S5" s="1800"/>
      <c r="T5" s="1800"/>
      <c r="U5" s="1801"/>
      <c r="V5" s="1769"/>
      <c r="W5" s="1769"/>
      <c r="X5" s="1769"/>
      <c r="Y5" s="1769"/>
      <c r="Z5" s="1769"/>
      <c r="AA5" s="1769"/>
      <c r="AB5" s="1769"/>
      <c r="AC5" s="1799" t="s">
        <v>456</v>
      </c>
      <c r="AD5" s="1800"/>
      <c r="AE5" s="1800"/>
      <c r="AF5" s="1800"/>
      <c r="AG5" s="1801"/>
    </row>
    <row r="6" spans="1:34">
      <c r="C6" s="1769" t="s">
        <v>455</v>
      </c>
      <c r="D6" s="1769"/>
      <c r="E6" s="1769"/>
      <c r="F6" s="1769"/>
      <c r="G6" s="1769"/>
      <c r="H6" s="1769"/>
      <c r="I6" s="1769"/>
      <c r="J6" s="1769"/>
      <c r="K6" s="1770"/>
      <c r="L6" s="1770"/>
      <c r="M6" s="1770"/>
      <c r="N6" s="1770"/>
      <c r="O6" s="1770"/>
      <c r="P6" s="871" t="s">
        <v>120</v>
      </c>
      <c r="Q6" s="1771"/>
      <c r="R6" s="1771"/>
      <c r="S6" s="1771"/>
      <c r="T6" s="1771"/>
      <c r="U6" s="1771"/>
      <c r="V6" s="871" t="s">
        <v>120</v>
      </c>
      <c r="W6" s="1786">
        <v>0.95</v>
      </c>
      <c r="X6" s="1786"/>
      <c r="Y6" s="1786"/>
      <c r="Z6" s="1786"/>
      <c r="AA6" s="1786"/>
      <c r="AB6" s="871" t="s">
        <v>122</v>
      </c>
      <c r="AC6" s="1787">
        <f>ROUND(K6*W6,)</f>
        <v>0</v>
      </c>
      <c r="AD6" s="1788"/>
      <c r="AE6" s="1788"/>
      <c r="AF6" s="1788"/>
      <c r="AG6" s="1789"/>
      <c r="AH6" s="3" t="s">
        <v>137</v>
      </c>
    </row>
    <row r="7" spans="1:34">
      <c r="C7" s="1769" t="s">
        <v>454</v>
      </c>
      <c r="D7" s="1769"/>
      <c r="E7" s="1769"/>
      <c r="F7" s="1769"/>
      <c r="G7" s="1769"/>
      <c r="H7" s="1769"/>
      <c r="I7" s="1769"/>
      <c r="J7" s="1769"/>
      <c r="K7" s="1770"/>
      <c r="L7" s="1770"/>
      <c r="M7" s="1770"/>
      <c r="N7" s="1770"/>
      <c r="O7" s="1770"/>
      <c r="P7" s="871" t="s">
        <v>120</v>
      </c>
      <c r="Q7" s="1792" t="e">
        <f>R50</f>
        <v>#DIV/0!</v>
      </c>
      <c r="R7" s="1793"/>
      <c r="S7" s="1793"/>
      <c r="T7" s="1793"/>
      <c r="U7" s="1793"/>
      <c r="V7" s="871" t="s">
        <v>120</v>
      </c>
      <c r="W7" s="1786">
        <v>0.47499999999999998</v>
      </c>
      <c r="X7" s="1786"/>
      <c r="Y7" s="1786"/>
      <c r="Z7" s="1786"/>
      <c r="AA7" s="1786"/>
      <c r="AB7" s="871" t="s">
        <v>122</v>
      </c>
      <c r="AC7" s="1787" t="e">
        <f>ROUND(ROUND(K7*Q7,)*W7,)</f>
        <v>#DIV/0!</v>
      </c>
      <c r="AD7" s="1788"/>
      <c r="AE7" s="1788"/>
      <c r="AF7" s="1788"/>
      <c r="AG7" s="1789"/>
      <c r="AH7" s="3" t="s">
        <v>282</v>
      </c>
    </row>
    <row r="8" spans="1:34">
      <c r="C8" s="1769" t="s">
        <v>453</v>
      </c>
      <c r="D8" s="1769"/>
      <c r="E8" s="1769"/>
      <c r="F8" s="1769"/>
      <c r="G8" s="1769"/>
      <c r="H8" s="1769"/>
      <c r="I8" s="1769"/>
      <c r="J8" s="1769"/>
      <c r="K8" s="1770"/>
      <c r="L8" s="1770"/>
      <c r="M8" s="1770"/>
      <c r="N8" s="1770"/>
      <c r="O8" s="1770"/>
      <c r="P8" s="871" t="s">
        <v>120</v>
      </c>
      <c r="Q8" s="1790" t="e">
        <f>IF((Q7+0.4)&gt;2,2,Q7+0.4)</f>
        <v>#DIV/0!</v>
      </c>
      <c r="R8" s="1790"/>
      <c r="S8" s="1790"/>
      <c r="T8" s="1790"/>
      <c r="U8" s="1790"/>
      <c r="V8" s="871" t="s">
        <v>120</v>
      </c>
      <c r="W8" s="1786">
        <v>0.47499999999999998</v>
      </c>
      <c r="X8" s="1786"/>
      <c r="Y8" s="1786"/>
      <c r="Z8" s="1786"/>
      <c r="AA8" s="1786"/>
      <c r="AB8" s="871" t="s">
        <v>122</v>
      </c>
      <c r="AC8" s="1787" t="e">
        <f>ROUND(ROUND(K8*Q8,)*W8,)</f>
        <v>#DIV/0!</v>
      </c>
      <c r="AD8" s="1788"/>
      <c r="AE8" s="1788"/>
      <c r="AF8" s="1788"/>
      <c r="AG8" s="1789"/>
      <c r="AH8" s="3" t="s">
        <v>281</v>
      </c>
    </row>
    <row r="9" spans="1:34">
      <c r="C9" s="1769" t="s">
        <v>452</v>
      </c>
      <c r="D9" s="1769"/>
      <c r="E9" s="1769"/>
      <c r="F9" s="1769"/>
      <c r="G9" s="1769"/>
      <c r="H9" s="1769"/>
      <c r="I9" s="1769"/>
      <c r="J9" s="1769"/>
      <c r="K9" s="1770"/>
      <c r="L9" s="1770"/>
      <c r="M9" s="1770"/>
      <c r="N9" s="1770"/>
      <c r="O9" s="1770"/>
      <c r="P9" s="871" t="s">
        <v>120</v>
      </c>
      <c r="Q9" s="1771"/>
      <c r="R9" s="1771"/>
      <c r="S9" s="1771"/>
      <c r="T9" s="1771"/>
      <c r="U9" s="1771"/>
      <c r="V9" s="871" t="s">
        <v>120</v>
      </c>
      <c r="W9" s="1791">
        <v>0.99750000000000005</v>
      </c>
      <c r="X9" s="1791"/>
      <c r="Y9" s="1791"/>
      <c r="Z9" s="1791"/>
      <c r="AA9" s="1791"/>
      <c r="AB9" s="871" t="s">
        <v>122</v>
      </c>
      <c r="AC9" s="1787">
        <f t="shared" ref="AC9:AC14" si="0">ROUND(K9*W9,)</f>
        <v>0</v>
      </c>
      <c r="AD9" s="1788"/>
      <c r="AE9" s="1788"/>
      <c r="AF9" s="1788"/>
      <c r="AG9" s="1789"/>
      <c r="AH9" s="3" t="s">
        <v>280</v>
      </c>
    </row>
    <row r="10" spans="1:34">
      <c r="C10" s="1769" t="s">
        <v>451</v>
      </c>
      <c r="D10" s="1769"/>
      <c r="E10" s="1769"/>
      <c r="F10" s="1769"/>
      <c r="G10" s="1769"/>
      <c r="H10" s="1769"/>
      <c r="I10" s="1769"/>
      <c r="J10" s="1769"/>
      <c r="K10" s="1770"/>
      <c r="L10" s="1770"/>
      <c r="M10" s="1770"/>
      <c r="N10" s="1770"/>
      <c r="O10" s="1770"/>
      <c r="P10" s="871" t="s">
        <v>120</v>
      </c>
      <c r="Q10" s="1771"/>
      <c r="R10" s="1771"/>
      <c r="S10" s="1771"/>
      <c r="T10" s="1771"/>
      <c r="U10" s="1771"/>
      <c r="V10" s="871" t="s">
        <v>120</v>
      </c>
      <c r="W10" s="1786">
        <v>0.56999999999999995</v>
      </c>
      <c r="X10" s="1786"/>
      <c r="Y10" s="1786"/>
      <c r="Z10" s="1786"/>
      <c r="AA10" s="1786"/>
      <c r="AB10" s="871" t="s">
        <v>122</v>
      </c>
      <c r="AC10" s="1787">
        <f t="shared" si="0"/>
        <v>0</v>
      </c>
      <c r="AD10" s="1788"/>
      <c r="AE10" s="1788"/>
      <c r="AF10" s="1788"/>
      <c r="AG10" s="1789"/>
      <c r="AH10" s="3" t="s">
        <v>277</v>
      </c>
    </row>
    <row r="11" spans="1:34">
      <c r="C11" s="1769" t="s">
        <v>450</v>
      </c>
      <c r="D11" s="1769"/>
      <c r="E11" s="1769"/>
      <c r="F11" s="1769"/>
      <c r="G11" s="1769"/>
      <c r="H11" s="1769"/>
      <c r="I11" s="1769"/>
      <c r="J11" s="1769"/>
      <c r="K11" s="1770"/>
      <c r="L11" s="1770"/>
      <c r="M11" s="1770"/>
      <c r="N11" s="1770"/>
      <c r="O11" s="1770"/>
      <c r="P11" s="871" t="s">
        <v>120</v>
      </c>
      <c r="Q11" s="1771"/>
      <c r="R11" s="1771"/>
      <c r="S11" s="1771"/>
      <c r="T11" s="1771"/>
      <c r="U11" s="1771"/>
      <c r="V11" s="871" t="s">
        <v>120</v>
      </c>
      <c r="W11" s="1786">
        <v>0.56999999999999995</v>
      </c>
      <c r="X11" s="1786"/>
      <c r="Y11" s="1786"/>
      <c r="Z11" s="1786"/>
      <c r="AA11" s="1786"/>
      <c r="AB11" s="871" t="s">
        <v>122</v>
      </c>
      <c r="AC11" s="1787">
        <f t="shared" si="0"/>
        <v>0</v>
      </c>
      <c r="AD11" s="1788"/>
      <c r="AE11" s="1788"/>
      <c r="AF11" s="1788"/>
      <c r="AG11" s="1789"/>
      <c r="AH11" s="3" t="s">
        <v>276</v>
      </c>
    </row>
    <row r="12" spans="1:34">
      <c r="C12" s="1769" t="s">
        <v>449</v>
      </c>
      <c r="D12" s="1769"/>
      <c r="E12" s="1769"/>
      <c r="F12" s="1769"/>
      <c r="G12" s="1769"/>
      <c r="H12" s="1769"/>
      <c r="I12" s="1769"/>
      <c r="J12" s="1769"/>
      <c r="K12" s="1770"/>
      <c r="L12" s="1770"/>
      <c r="M12" s="1770"/>
      <c r="N12" s="1770"/>
      <c r="O12" s="1770"/>
      <c r="P12" s="871" t="s">
        <v>120</v>
      </c>
      <c r="Q12" s="1771"/>
      <c r="R12" s="1771"/>
      <c r="S12" s="1771"/>
      <c r="T12" s="1771"/>
      <c r="U12" s="1771"/>
      <c r="V12" s="871" t="s">
        <v>120</v>
      </c>
      <c r="W12" s="1786">
        <v>0.56999999999999995</v>
      </c>
      <c r="X12" s="1786"/>
      <c r="Y12" s="1786"/>
      <c r="Z12" s="1786"/>
      <c r="AA12" s="1786"/>
      <c r="AB12" s="871" t="s">
        <v>122</v>
      </c>
      <c r="AC12" s="1787">
        <f t="shared" si="0"/>
        <v>0</v>
      </c>
      <c r="AD12" s="1788"/>
      <c r="AE12" s="1788"/>
      <c r="AF12" s="1788"/>
      <c r="AG12" s="1789"/>
      <c r="AH12" s="3" t="s">
        <v>278</v>
      </c>
    </row>
    <row r="13" spans="1:34">
      <c r="C13" s="1769" t="s">
        <v>448</v>
      </c>
      <c r="D13" s="1769"/>
      <c r="E13" s="1769"/>
      <c r="F13" s="1769"/>
      <c r="G13" s="1769"/>
      <c r="H13" s="1769"/>
      <c r="I13" s="1769"/>
      <c r="J13" s="1769"/>
      <c r="K13" s="1770"/>
      <c r="L13" s="1770"/>
      <c r="M13" s="1770"/>
      <c r="N13" s="1770"/>
      <c r="O13" s="1770"/>
      <c r="P13" s="871" t="s">
        <v>120</v>
      </c>
      <c r="Q13" s="1771"/>
      <c r="R13" s="1771"/>
      <c r="S13" s="1771"/>
      <c r="T13" s="1771"/>
      <c r="U13" s="1771"/>
      <c r="V13" s="871" t="s">
        <v>120</v>
      </c>
      <c r="W13" s="1786">
        <v>0.56999999999999995</v>
      </c>
      <c r="X13" s="1786"/>
      <c r="Y13" s="1786"/>
      <c r="Z13" s="1786"/>
      <c r="AA13" s="1786"/>
      <c r="AB13" s="871" t="s">
        <v>122</v>
      </c>
      <c r="AC13" s="1787">
        <f t="shared" si="0"/>
        <v>0</v>
      </c>
      <c r="AD13" s="1788"/>
      <c r="AE13" s="1788"/>
      <c r="AF13" s="1788"/>
      <c r="AG13" s="1789"/>
      <c r="AH13" s="3" t="s">
        <v>557</v>
      </c>
    </row>
    <row r="14" spans="1:34" ht="14.25" thickBot="1">
      <c r="C14" s="1769" t="s">
        <v>447</v>
      </c>
      <c r="D14" s="1769"/>
      <c r="E14" s="1769"/>
      <c r="F14" s="1769"/>
      <c r="G14" s="1769"/>
      <c r="H14" s="1769"/>
      <c r="I14" s="1769"/>
      <c r="J14" s="1769"/>
      <c r="K14" s="1770"/>
      <c r="L14" s="1770"/>
      <c r="M14" s="1770"/>
      <c r="N14" s="1770"/>
      <c r="O14" s="1770"/>
      <c r="P14" s="871" t="s">
        <v>120</v>
      </c>
      <c r="Q14" s="1771"/>
      <c r="R14" s="1771"/>
      <c r="S14" s="1771"/>
      <c r="T14" s="1771"/>
      <c r="U14" s="1771"/>
      <c r="V14" s="871" t="s">
        <v>120</v>
      </c>
      <c r="W14" s="1772">
        <v>0.56999999999999995</v>
      </c>
      <c r="X14" s="1772"/>
      <c r="Y14" s="1772"/>
      <c r="Z14" s="1772"/>
      <c r="AA14" s="1772"/>
      <c r="AB14" s="871" t="s">
        <v>122</v>
      </c>
      <c r="AC14" s="1773">
        <f t="shared" si="0"/>
        <v>0</v>
      </c>
      <c r="AD14" s="1774"/>
      <c r="AE14" s="1774"/>
      <c r="AF14" s="1774"/>
      <c r="AG14" s="1775"/>
      <c r="AH14" s="447" t="s">
        <v>658</v>
      </c>
    </row>
    <row r="15" spans="1:34">
      <c r="C15" s="448"/>
      <c r="D15" s="449"/>
      <c r="E15" s="448"/>
      <c r="F15" s="448"/>
      <c r="G15" s="448"/>
      <c r="H15" s="448"/>
      <c r="I15" s="448"/>
      <c r="J15" s="448"/>
      <c r="K15" s="448"/>
      <c r="L15" s="448"/>
      <c r="M15" s="448"/>
      <c r="N15" s="448"/>
      <c r="O15" s="448"/>
      <c r="P15" s="448"/>
      <c r="Q15" s="448"/>
      <c r="R15" s="448"/>
      <c r="S15" s="448"/>
      <c r="T15" s="448"/>
      <c r="U15" s="448"/>
      <c r="V15" s="448"/>
      <c r="W15" s="1776" t="s">
        <v>446</v>
      </c>
      <c r="X15" s="1777"/>
      <c r="Y15" s="1777"/>
      <c r="Z15" s="1777"/>
      <c r="AA15" s="1777"/>
      <c r="AB15" s="1778"/>
      <c r="AC15" s="1782"/>
      <c r="AD15" s="1777"/>
      <c r="AE15" s="1777"/>
      <c r="AF15" s="1777"/>
      <c r="AG15" s="1778"/>
      <c r="AH15" s="3"/>
    </row>
    <row r="16" spans="1:34" ht="14.25" thickBot="1">
      <c r="C16" s="448"/>
      <c r="D16" s="449"/>
      <c r="E16" s="448"/>
      <c r="F16" s="448"/>
      <c r="G16" s="448"/>
      <c r="H16" s="448"/>
      <c r="I16" s="448"/>
      <c r="J16" s="448"/>
      <c r="K16" s="448"/>
      <c r="L16" s="448"/>
      <c r="M16" s="448"/>
      <c r="N16" s="448"/>
      <c r="O16" s="448"/>
      <c r="P16" s="448"/>
      <c r="Q16" s="448"/>
      <c r="R16" s="448"/>
      <c r="S16" s="448"/>
      <c r="T16" s="448"/>
      <c r="U16" s="448"/>
      <c r="V16" s="448"/>
      <c r="W16" s="1779"/>
      <c r="X16" s="1780"/>
      <c r="Y16" s="1780"/>
      <c r="Z16" s="1780"/>
      <c r="AA16" s="1780"/>
      <c r="AB16" s="1781"/>
      <c r="AC16" s="1783" t="e">
        <f>SUM(AC6:AG14)</f>
        <v>#DIV/0!</v>
      </c>
      <c r="AD16" s="1784"/>
      <c r="AE16" s="1784"/>
      <c r="AF16" s="1784"/>
      <c r="AG16" s="1785"/>
      <c r="AH16" s="3" t="s">
        <v>88</v>
      </c>
    </row>
    <row r="18" spans="1:37">
      <c r="A18" s="388" t="s">
        <v>445</v>
      </c>
      <c r="AJ18" s="388"/>
      <c r="AK18" s="388"/>
    </row>
    <row r="19" spans="1:37">
      <c r="A19" s="188" t="s">
        <v>444</v>
      </c>
      <c r="B19" s="388"/>
      <c r="C19" s="388"/>
      <c r="D19" s="450"/>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row>
    <row r="20" spans="1:37">
      <c r="A20" s="388"/>
      <c r="B20" s="388"/>
      <c r="C20" s="388"/>
      <c r="D20" s="450" t="s">
        <v>443</v>
      </c>
      <c r="E20" s="388"/>
      <c r="F20" s="388"/>
      <c r="G20" s="388"/>
      <c r="H20" s="388"/>
      <c r="I20" s="388"/>
      <c r="J20" s="388"/>
      <c r="K20" s="388" t="s">
        <v>442</v>
      </c>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row>
    <row r="21" spans="1:37">
      <c r="A21" s="388"/>
      <c r="B21" s="388"/>
      <c r="C21" s="388"/>
      <c r="D21" s="1216" t="s">
        <v>2674</v>
      </c>
      <c r="E21" s="388"/>
      <c r="F21" s="388"/>
      <c r="G21" s="388"/>
      <c r="H21" s="388"/>
      <c r="I21" s="388"/>
      <c r="J21" s="388"/>
      <c r="K21" s="1216" t="s">
        <v>2674</v>
      </c>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row>
    <row r="22" spans="1:37">
      <c r="A22" s="388"/>
      <c r="B22" s="388"/>
      <c r="C22" s="451"/>
      <c r="D22" s="1296"/>
      <c r="E22" s="1296"/>
      <c r="F22" s="1296"/>
      <c r="G22" s="1296"/>
      <c r="H22" s="1296"/>
      <c r="I22" s="1296"/>
      <c r="J22" s="452" t="s">
        <v>1335</v>
      </c>
      <c r="K22" s="1296"/>
      <c r="L22" s="1296"/>
      <c r="M22" s="1296"/>
      <c r="N22" s="1296"/>
      <c r="O22" s="1296"/>
      <c r="P22" s="1296"/>
      <c r="Q22" s="451"/>
      <c r="R22" s="1286" t="s">
        <v>657</v>
      </c>
      <c r="S22" s="1286"/>
      <c r="T22" s="1286"/>
      <c r="U22" s="1286"/>
      <c r="V22" s="1286"/>
      <c r="W22" s="1287" t="e">
        <f>ROUND(ROUND((D22+K22)/K23,3)*100000,)</f>
        <v>#DIV/0!</v>
      </c>
      <c r="X22" s="1287"/>
      <c r="Y22" s="1287"/>
      <c r="Z22" s="1287"/>
      <c r="AA22" s="1285" t="s">
        <v>1370</v>
      </c>
      <c r="AB22" s="1285"/>
      <c r="AC22" s="1285"/>
      <c r="AD22" s="1285"/>
      <c r="AE22" s="1285"/>
      <c r="AF22" s="1285"/>
      <c r="AG22" s="388"/>
      <c r="AH22" s="388"/>
      <c r="AI22" s="388"/>
      <c r="AJ22" s="388"/>
      <c r="AK22" s="388"/>
    </row>
    <row r="23" spans="1:37">
      <c r="A23" s="388"/>
      <c r="B23" s="388"/>
      <c r="D23" s="388" t="s">
        <v>441</v>
      </c>
      <c r="E23" s="388"/>
      <c r="F23" s="388"/>
      <c r="G23" s="931"/>
      <c r="K23" s="1734">
        <f>●財政力附表!O76</f>
        <v>0</v>
      </c>
      <c r="L23" s="1734"/>
      <c r="M23" s="1734"/>
      <c r="N23" s="1734"/>
      <c r="O23" s="1734"/>
      <c r="P23" s="1734"/>
      <c r="R23" s="1286"/>
      <c r="S23" s="1286"/>
      <c r="T23" s="1286"/>
      <c r="U23" s="1286"/>
      <c r="V23" s="1286"/>
      <c r="W23" s="1715"/>
      <c r="X23" s="1715"/>
      <c r="Y23" s="1715"/>
      <c r="Z23" s="1715"/>
      <c r="AA23" s="1285"/>
      <c r="AB23" s="1285"/>
      <c r="AC23" s="1285"/>
      <c r="AD23" s="1285"/>
      <c r="AE23" s="1285"/>
      <c r="AF23" s="1285"/>
      <c r="AG23" s="388"/>
      <c r="AH23" s="388"/>
      <c r="AI23" s="388"/>
      <c r="AJ23" s="388"/>
      <c r="AK23" s="388"/>
    </row>
    <row r="24" spans="1:37">
      <c r="A24" s="388"/>
      <c r="B24" s="388"/>
      <c r="C24" s="388"/>
      <c r="D24" s="450" t="s">
        <v>440</v>
      </c>
      <c r="E24" s="388"/>
      <c r="F24" s="388"/>
      <c r="G24" s="388"/>
      <c r="H24" s="388"/>
      <c r="I24" s="388"/>
      <c r="J24" s="388"/>
      <c r="K24" s="388"/>
      <c r="M24" s="388"/>
      <c r="N24" s="388"/>
      <c r="O24" s="388"/>
      <c r="P24" s="388"/>
      <c r="Q24" s="388"/>
      <c r="R24" s="388"/>
      <c r="S24" s="388"/>
      <c r="T24" s="388"/>
      <c r="U24" s="388"/>
      <c r="V24" s="388"/>
      <c r="W24" s="388" t="s">
        <v>439</v>
      </c>
      <c r="X24" s="388"/>
      <c r="Y24" s="388"/>
      <c r="Z24" s="388"/>
      <c r="AA24" s="388"/>
      <c r="AB24" s="388"/>
      <c r="AC24" s="388"/>
      <c r="AD24" s="388"/>
      <c r="AE24" s="388"/>
      <c r="AF24" s="388"/>
      <c r="AG24" s="388"/>
      <c r="AH24" s="388"/>
      <c r="AI24" s="388"/>
      <c r="AJ24" s="388"/>
      <c r="AK24" s="388"/>
    </row>
    <row r="25" spans="1:37" s="187" customFormat="1">
      <c r="A25" s="375"/>
      <c r="B25" s="375"/>
      <c r="C25" s="378"/>
      <c r="D25" s="378"/>
      <c r="E25" s="378"/>
      <c r="F25" s="378"/>
      <c r="G25" s="377"/>
      <c r="H25" s="381"/>
      <c r="I25" s="381"/>
      <c r="J25" s="381"/>
      <c r="K25" s="381"/>
      <c r="L25" s="382"/>
      <c r="M25" s="380"/>
      <c r="N25" s="380"/>
      <c r="O25" s="380"/>
      <c r="P25" s="380"/>
      <c r="Q25" s="382"/>
      <c r="R25" s="380"/>
      <c r="S25" s="380"/>
      <c r="T25" s="380"/>
      <c r="U25" s="380"/>
      <c r="X25" s="383"/>
      <c r="Y25" s="384"/>
      <c r="Z25" s="384"/>
      <c r="AA25" s="384"/>
      <c r="AB25" s="384"/>
      <c r="AC25" s="384"/>
      <c r="AD25" s="384"/>
      <c r="AE25" s="384"/>
      <c r="AF25" s="384"/>
      <c r="AG25" s="384"/>
      <c r="AH25" s="384"/>
      <c r="AI25" s="384"/>
      <c r="AJ25" s="384"/>
      <c r="AK25" s="384"/>
    </row>
    <row r="26" spans="1:37" s="187" customFormat="1">
      <c r="A26" s="375"/>
      <c r="B26" s="375"/>
      <c r="D26" s="378"/>
      <c r="E26" s="378" t="s">
        <v>105</v>
      </c>
      <c r="F26" s="378"/>
      <c r="G26" s="377"/>
      <c r="H26" s="381"/>
      <c r="I26" s="381"/>
      <c r="J26" s="381"/>
      <c r="K26" s="381"/>
      <c r="L26" s="382"/>
      <c r="M26" s="380"/>
      <c r="N26" s="380"/>
      <c r="O26" s="380"/>
      <c r="P26" s="380"/>
      <c r="Q26" s="382"/>
      <c r="R26" s="380"/>
      <c r="S26" s="380"/>
      <c r="T26" s="380"/>
      <c r="U26" s="380"/>
      <c r="X26" s="383"/>
      <c r="Y26" s="384"/>
      <c r="Z26" s="384"/>
      <c r="AA26" s="384"/>
      <c r="AB26" s="384"/>
      <c r="AC26" s="384"/>
      <c r="AD26" s="384"/>
      <c r="AE26" s="384"/>
      <c r="AF26" s="384"/>
      <c r="AG26" s="384"/>
      <c r="AH26" s="384"/>
      <c r="AI26" s="384"/>
      <c r="AJ26" s="384"/>
      <c r="AK26" s="384"/>
    </row>
    <row r="28" spans="1:37" ht="14.25" thickBot="1">
      <c r="A28" s="188" t="s">
        <v>438</v>
      </c>
      <c r="D28" s="188"/>
    </row>
    <row r="29" spans="1:37" ht="13.5" customHeight="1">
      <c r="C29" s="1766" t="s">
        <v>437</v>
      </c>
      <c r="D29" s="1301"/>
      <c r="E29" s="1301"/>
      <c r="F29" s="1301"/>
      <c r="G29" s="1301"/>
      <c r="H29" s="1301"/>
      <c r="I29" s="1301"/>
      <c r="J29" s="1301"/>
      <c r="K29" s="1760"/>
      <c r="L29" s="1760"/>
      <c r="M29" s="1761"/>
      <c r="N29" s="1768" t="s">
        <v>436</v>
      </c>
      <c r="O29" s="1757"/>
      <c r="P29" s="1757"/>
      <c r="Q29" s="1768" t="s">
        <v>435</v>
      </c>
      <c r="R29" s="1757"/>
      <c r="S29" s="1757"/>
      <c r="T29" s="1757"/>
      <c r="U29" s="1768" t="s">
        <v>434</v>
      </c>
      <c r="V29" s="1757"/>
      <c r="W29" s="1757"/>
      <c r="X29" s="1768" t="s">
        <v>433</v>
      </c>
      <c r="Y29" s="1757"/>
      <c r="Z29" s="1757"/>
      <c r="AA29" s="1757"/>
      <c r="AB29" s="1759"/>
      <c r="AC29" s="1753" t="s">
        <v>432</v>
      </c>
      <c r="AD29" s="1754"/>
      <c r="AE29" s="1754"/>
      <c r="AF29" s="1754"/>
      <c r="AG29" s="1754"/>
      <c r="AH29" s="1755"/>
    </row>
    <row r="30" spans="1:37">
      <c r="C30" s="1767"/>
      <c r="D30" s="1299"/>
      <c r="E30" s="1299"/>
      <c r="F30" s="1299"/>
      <c r="G30" s="1299"/>
      <c r="H30" s="1299"/>
      <c r="I30" s="1299"/>
      <c r="J30" s="1299"/>
      <c r="K30" s="1759" t="s">
        <v>1981</v>
      </c>
      <c r="L30" s="1760"/>
      <c r="M30" s="1761"/>
      <c r="N30" s="1757"/>
      <c r="O30" s="1757"/>
      <c r="P30" s="1757"/>
      <c r="Q30" s="1757"/>
      <c r="R30" s="1757"/>
      <c r="S30" s="1757"/>
      <c r="T30" s="1757"/>
      <c r="U30" s="1757"/>
      <c r="V30" s="1757"/>
      <c r="W30" s="1757"/>
      <c r="X30" s="1757"/>
      <c r="Y30" s="1757"/>
      <c r="Z30" s="1757"/>
      <c r="AA30" s="1757"/>
      <c r="AB30" s="1759"/>
      <c r="AC30" s="1756"/>
      <c r="AD30" s="1757"/>
      <c r="AE30" s="1757"/>
      <c r="AF30" s="1757"/>
      <c r="AG30" s="1757"/>
      <c r="AH30" s="1758"/>
    </row>
    <row r="31" spans="1:37">
      <c r="C31" s="1762" t="s">
        <v>431</v>
      </c>
      <c r="D31" s="1762"/>
      <c r="E31" s="1762"/>
      <c r="F31" s="1762"/>
      <c r="G31" s="1762"/>
      <c r="H31" s="1762"/>
      <c r="I31" s="1762"/>
      <c r="J31" s="1762"/>
      <c r="K31" s="1750"/>
      <c r="L31" s="1751"/>
      <c r="M31" s="1751"/>
      <c r="N31" s="1763"/>
      <c r="O31" s="1763"/>
      <c r="P31" s="1763"/>
      <c r="Q31" s="1764"/>
      <c r="R31" s="1764"/>
      <c r="S31" s="1764"/>
      <c r="T31" s="1764"/>
      <c r="U31" s="1763"/>
      <c r="V31" s="1763"/>
      <c r="W31" s="1763"/>
      <c r="X31" s="1764"/>
      <c r="Y31" s="1764"/>
      <c r="Z31" s="1764"/>
      <c r="AA31" s="1764"/>
      <c r="AB31" s="1765"/>
      <c r="AC31" s="1736">
        <v>1</v>
      </c>
      <c r="AD31" s="1737"/>
      <c r="AE31" s="1737"/>
      <c r="AF31" s="1737"/>
      <c r="AG31" s="1737"/>
      <c r="AH31" s="1738"/>
    </row>
    <row r="32" spans="1:37">
      <c r="C32" s="1739" t="s">
        <v>430</v>
      </c>
      <c r="D32" s="1739"/>
      <c r="E32" s="1739"/>
      <c r="F32" s="1739"/>
      <c r="G32" s="1739"/>
      <c r="H32" s="1739"/>
      <c r="I32" s="1739"/>
      <c r="J32" s="1739"/>
      <c r="K32" s="1750"/>
      <c r="L32" s="1751"/>
      <c r="M32" s="1751"/>
      <c r="N32" s="1743">
        <v>1.03</v>
      </c>
      <c r="O32" s="1743"/>
      <c r="P32" s="1743"/>
      <c r="Q32" s="1743">
        <f t="shared" ref="Q32:Q45" si="1">K32*N32</f>
        <v>0</v>
      </c>
      <c r="R32" s="1743"/>
      <c r="S32" s="1743"/>
      <c r="T32" s="1743"/>
      <c r="U32" s="1744">
        <v>3</v>
      </c>
      <c r="V32" s="1744"/>
      <c r="W32" s="1744"/>
      <c r="X32" s="1743">
        <f t="shared" ref="X32:X45" si="2">Q32-U32</f>
        <v>-3</v>
      </c>
      <c r="Y32" s="1745"/>
      <c r="Z32" s="1745"/>
      <c r="AA32" s="1745"/>
      <c r="AB32" s="1746"/>
      <c r="AC32" s="1736" t="e">
        <f>ROUND(X32/K32,3)</f>
        <v>#DIV/0!</v>
      </c>
      <c r="AD32" s="1737"/>
      <c r="AE32" s="1737"/>
      <c r="AF32" s="1737"/>
      <c r="AG32" s="1737"/>
      <c r="AH32" s="1738"/>
    </row>
    <row r="33" spans="1:43">
      <c r="C33" s="1739" t="s">
        <v>429</v>
      </c>
      <c r="D33" s="1739"/>
      <c r="E33" s="1739"/>
      <c r="F33" s="1739"/>
      <c r="G33" s="1739"/>
      <c r="H33" s="1739"/>
      <c r="I33" s="1739"/>
      <c r="J33" s="1739"/>
      <c r="K33" s="1750"/>
      <c r="L33" s="1751"/>
      <c r="M33" s="1751"/>
      <c r="N33" s="1743">
        <v>1.1000000000000001</v>
      </c>
      <c r="O33" s="1743"/>
      <c r="P33" s="1743"/>
      <c r="Q33" s="1743">
        <f t="shared" si="1"/>
        <v>0</v>
      </c>
      <c r="R33" s="1743"/>
      <c r="S33" s="1743"/>
      <c r="T33" s="1743"/>
      <c r="U33" s="1744">
        <v>17</v>
      </c>
      <c r="V33" s="1744"/>
      <c r="W33" s="1744"/>
      <c r="X33" s="1743">
        <f t="shared" si="2"/>
        <v>-17</v>
      </c>
      <c r="Y33" s="1745"/>
      <c r="Z33" s="1745"/>
      <c r="AA33" s="1745"/>
      <c r="AB33" s="1746"/>
      <c r="AC33" s="1736" t="e">
        <f>ROUND(X33/K33,3)</f>
        <v>#DIV/0!</v>
      </c>
      <c r="AD33" s="1737"/>
      <c r="AE33" s="1737"/>
      <c r="AF33" s="1737"/>
      <c r="AG33" s="1737"/>
      <c r="AH33" s="1738"/>
    </row>
    <row r="34" spans="1:43">
      <c r="C34" s="1739" t="s">
        <v>428</v>
      </c>
      <c r="D34" s="1739"/>
      <c r="E34" s="1739"/>
      <c r="F34" s="1739"/>
      <c r="G34" s="1739"/>
      <c r="H34" s="1739"/>
      <c r="I34" s="1739"/>
      <c r="J34" s="1739"/>
      <c r="K34" s="1750"/>
      <c r="L34" s="1751"/>
      <c r="M34" s="1751"/>
      <c r="N34" s="1743">
        <v>1.1499999999999999</v>
      </c>
      <c r="O34" s="1743"/>
      <c r="P34" s="1743"/>
      <c r="Q34" s="1743">
        <f t="shared" si="1"/>
        <v>0</v>
      </c>
      <c r="R34" s="1743"/>
      <c r="S34" s="1743"/>
      <c r="T34" s="1743"/>
      <c r="U34" s="1744">
        <v>32</v>
      </c>
      <c r="V34" s="1744"/>
      <c r="W34" s="1744"/>
      <c r="X34" s="1743">
        <f t="shared" si="2"/>
        <v>-32</v>
      </c>
      <c r="Y34" s="1745"/>
      <c r="Z34" s="1745"/>
      <c r="AA34" s="1745"/>
      <c r="AB34" s="1746"/>
      <c r="AC34" s="1736" t="e">
        <f t="shared" ref="AC34:AC44" si="3">ROUND(X34/K34,3)</f>
        <v>#DIV/0!</v>
      </c>
      <c r="AD34" s="1737"/>
      <c r="AE34" s="1737"/>
      <c r="AF34" s="1737"/>
      <c r="AG34" s="1737"/>
      <c r="AH34" s="1738"/>
    </row>
    <row r="35" spans="1:43">
      <c r="C35" s="1739" t="s">
        <v>427</v>
      </c>
      <c r="D35" s="1739"/>
      <c r="E35" s="1739"/>
      <c r="F35" s="1739"/>
      <c r="G35" s="1739"/>
      <c r="H35" s="1739"/>
      <c r="I35" s="1739"/>
      <c r="J35" s="1739"/>
      <c r="K35" s="1750"/>
      <c r="L35" s="1751"/>
      <c r="M35" s="1751"/>
      <c r="N35" s="1743">
        <v>1.2</v>
      </c>
      <c r="O35" s="1743"/>
      <c r="P35" s="1743"/>
      <c r="Q35" s="1743">
        <f t="shared" si="1"/>
        <v>0</v>
      </c>
      <c r="R35" s="1743"/>
      <c r="S35" s="1743"/>
      <c r="T35" s="1743"/>
      <c r="U35" s="1744">
        <v>52</v>
      </c>
      <c r="V35" s="1744"/>
      <c r="W35" s="1744"/>
      <c r="X35" s="1743">
        <f t="shared" si="2"/>
        <v>-52</v>
      </c>
      <c r="Y35" s="1745"/>
      <c r="Z35" s="1745"/>
      <c r="AA35" s="1745"/>
      <c r="AB35" s="1746"/>
      <c r="AC35" s="1736" t="e">
        <f t="shared" si="3"/>
        <v>#DIV/0!</v>
      </c>
      <c r="AD35" s="1737"/>
      <c r="AE35" s="1737"/>
      <c r="AF35" s="1737"/>
      <c r="AG35" s="1737"/>
      <c r="AH35" s="1738"/>
    </row>
    <row r="36" spans="1:43">
      <c r="C36" s="1739" t="s">
        <v>426</v>
      </c>
      <c r="D36" s="1739"/>
      <c r="E36" s="1739"/>
      <c r="F36" s="1739"/>
      <c r="G36" s="1739"/>
      <c r="H36" s="1739"/>
      <c r="I36" s="1739"/>
      <c r="J36" s="1739"/>
      <c r="K36" s="1750"/>
      <c r="L36" s="1751"/>
      <c r="M36" s="1751"/>
      <c r="N36" s="1743">
        <v>1.29</v>
      </c>
      <c r="O36" s="1743"/>
      <c r="P36" s="1743"/>
      <c r="Q36" s="1743">
        <f t="shared" si="1"/>
        <v>0</v>
      </c>
      <c r="R36" s="1743"/>
      <c r="S36" s="1743"/>
      <c r="T36" s="1743"/>
      <c r="U36" s="1744">
        <v>97</v>
      </c>
      <c r="V36" s="1744"/>
      <c r="W36" s="1744"/>
      <c r="X36" s="1743">
        <f t="shared" si="2"/>
        <v>-97</v>
      </c>
      <c r="Y36" s="1745"/>
      <c r="Z36" s="1745"/>
      <c r="AA36" s="1745"/>
      <c r="AB36" s="1746"/>
      <c r="AC36" s="1736" t="e">
        <f t="shared" si="3"/>
        <v>#DIV/0!</v>
      </c>
      <c r="AD36" s="1737"/>
      <c r="AE36" s="1737"/>
      <c r="AF36" s="1737"/>
      <c r="AG36" s="1737"/>
      <c r="AH36" s="1738"/>
    </row>
    <row r="37" spans="1:43">
      <c r="C37" s="1739" t="s">
        <v>425</v>
      </c>
      <c r="D37" s="1739"/>
      <c r="E37" s="1739"/>
      <c r="F37" s="1739"/>
      <c r="G37" s="1739"/>
      <c r="H37" s="1739"/>
      <c r="I37" s="1739"/>
      <c r="J37" s="1739"/>
      <c r="K37" s="1750"/>
      <c r="L37" s="1751"/>
      <c r="M37" s="1751"/>
      <c r="N37" s="1743">
        <v>1.41</v>
      </c>
      <c r="O37" s="1743"/>
      <c r="P37" s="1743"/>
      <c r="Q37" s="1743">
        <f t="shared" si="1"/>
        <v>0</v>
      </c>
      <c r="R37" s="1743"/>
      <c r="S37" s="1743"/>
      <c r="T37" s="1743"/>
      <c r="U37" s="1744">
        <v>181</v>
      </c>
      <c r="V37" s="1744"/>
      <c r="W37" s="1744"/>
      <c r="X37" s="1743">
        <f t="shared" si="2"/>
        <v>-181</v>
      </c>
      <c r="Y37" s="1745"/>
      <c r="Z37" s="1745"/>
      <c r="AA37" s="1745"/>
      <c r="AB37" s="1746"/>
      <c r="AC37" s="1736" t="e">
        <f t="shared" si="3"/>
        <v>#DIV/0!</v>
      </c>
      <c r="AD37" s="1737"/>
      <c r="AE37" s="1737"/>
      <c r="AF37" s="1737"/>
      <c r="AG37" s="1737"/>
      <c r="AH37" s="1738"/>
    </row>
    <row r="38" spans="1:43">
      <c r="C38" s="1739" t="s">
        <v>424</v>
      </c>
      <c r="D38" s="1739"/>
      <c r="E38" s="1739"/>
      <c r="F38" s="1739"/>
      <c r="G38" s="1739"/>
      <c r="H38" s="1739"/>
      <c r="I38" s="1739"/>
      <c r="J38" s="1739"/>
      <c r="K38" s="1750"/>
      <c r="L38" s="1751"/>
      <c r="M38" s="1751"/>
      <c r="N38" s="1743">
        <v>1.58</v>
      </c>
      <c r="O38" s="1743"/>
      <c r="P38" s="1743"/>
      <c r="Q38" s="1743">
        <f t="shared" si="1"/>
        <v>0</v>
      </c>
      <c r="R38" s="1743"/>
      <c r="S38" s="1743"/>
      <c r="T38" s="1743"/>
      <c r="U38" s="1744">
        <v>351</v>
      </c>
      <c r="V38" s="1744"/>
      <c r="W38" s="1744"/>
      <c r="X38" s="1743">
        <f t="shared" si="2"/>
        <v>-351</v>
      </c>
      <c r="Y38" s="1745"/>
      <c r="Z38" s="1745"/>
      <c r="AA38" s="1745"/>
      <c r="AB38" s="1746"/>
      <c r="AC38" s="1736" t="e">
        <f t="shared" si="3"/>
        <v>#DIV/0!</v>
      </c>
      <c r="AD38" s="1737"/>
      <c r="AE38" s="1737"/>
      <c r="AF38" s="1737"/>
      <c r="AG38" s="1737"/>
      <c r="AH38" s="1738"/>
    </row>
    <row r="39" spans="1:43">
      <c r="C39" s="1739" t="s">
        <v>423</v>
      </c>
      <c r="D39" s="1739"/>
      <c r="E39" s="1739"/>
      <c r="F39" s="1739"/>
      <c r="G39" s="1739"/>
      <c r="H39" s="1739"/>
      <c r="I39" s="1739"/>
      <c r="J39" s="1739"/>
      <c r="K39" s="1750"/>
      <c r="L39" s="1751"/>
      <c r="M39" s="1751"/>
      <c r="N39" s="1743">
        <v>1.76</v>
      </c>
      <c r="O39" s="1743"/>
      <c r="P39" s="1743"/>
      <c r="Q39" s="1743">
        <f t="shared" si="1"/>
        <v>0</v>
      </c>
      <c r="R39" s="1743"/>
      <c r="S39" s="1743"/>
      <c r="T39" s="1743"/>
      <c r="U39" s="1744">
        <v>621</v>
      </c>
      <c r="V39" s="1744"/>
      <c r="W39" s="1744"/>
      <c r="X39" s="1743">
        <f t="shared" si="2"/>
        <v>-621</v>
      </c>
      <c r="Y39" s="1745"/>
      <c r="Z39" s="1745"/>
      <c r="AA39" s="1745"/>
      <c r="AB39" s="1746"/>
      <c r="AC39" s="1736" t="e">
        <f t="shared" si="3"/>
        <v>#DIV/0!</v>
      </c>
      <c r="AD39" s="1737"/>
      <c r="AE39" s="1737"/>
      <c r="AF39" s="1737"/>
      <c r="AG39" s="1737"/>
      <c r="AH39" s="1738"/>
    </row>
    <row r="40" spans="1:43">
      <c r="C40" s="1739" t="s">
        <v>422</v>
      </c>
      <c r="D40" s="1739"/>
      <c r="E40" s="1739"/>
      <c r="F40" s="1739"/>
      <c r="G40" s="1739"/>
      <c r="H40" s="1739"/>
      <c r="I40" s="1739"/>
      <c r="J40" s="1739"/>
      <c r="K40" s="1750"/>
      <c r="L40" s="1751"/>
      <c r="M40" s="1751"/>
      <c r="N40" s="1743">
        <v>1.9</v>
      </c>
      <c r="O40" s="1743"/>
      <c r="P40" s="1743"/>
      <c r="Q40" s="1743">
        <f t="shared" si="1"/>
        <v>0</v>
      </c>
      <c r="R40" s="1743"/>
      <c r="S40" s="1743"/>
      <c r="T40" s="1743"/>
      <c r="U40" s="1744">
        <v>901</v>
      </c>
      <c r="V40" s="1744"/>
      <c r="W40" s="1744"/>
      <c r="X40" s="1743">
        <f t="shared" si="2"/>
        <v>-901</v>
      </c>
      <c r="Y40" s="1745"/>
      <c r="Z40" s="1745"/>
      <c r="AA40" s="1745"/>
      <c r="AB40" s="1746"/>
      <c r="AC40" s="1736" t="e">
        <f t="shared" si="3"/>
        <v>#DIV/0!</v>
      </c>
      <c r="AD40" s="1737"/>
      <c r="AE40" s="1737"/>
      <c r="AF40" s="1737"/>
      <c r="AG40" s="1737"/>
      <c r="AH40" s="1738"/>
    </row>
    <row r="41" spans="1:43">
      <c r="C41" s="1739" t="s">
        <v>421</v>
      </c>
      <c r="D41" s="1739"/>
      <c r="E41" s="1739"/>
      <c r="F41" s="1739"/>
      <c r="G41" s="1739"/>
      <c r="H41" s="1739"/>
      <c r="I41" s="1739"/>
      <c r="J41" s="1739"/>
      <c r="K41" s="1750"/>
      <c r="L41" s="1751"/>
      <c r="M41" s="1751"/>
      <c r="N41" s="1743">
        <v>1.98</v>
      </c>
      <c r="O41" s="1743"/>
      <c r="P41" s="1743"/>
      <c r="Q41" s="1743">
        <f t="shared" si="1"/>
        <v>0</v>
      </c>
      <c r="R41" s="1743"/>
      <c r="S41" s="1743"/>
      <c r="T41" s="1743"/>
      <c r="U41" s="1752">
        <v>1101</v>
      </c>
      <c r="V41" s="1752"/>
      <c r="W41" s="1752"/>
      <c r="X41" s="1743">
        <f t="shared" si="2"/>
        <v>-1101</v>
      </c>
      <c r="Y41" s="1745"/>
      <c r="Z41" s="1745"/>
      <c r="AA41" s="1745"/>
      <c r="AB41" s="1746"/>
      <c r="AC41" s="1736" t="e">
        <f t="shared" si="3"/>
        <v>#DIV/0!</v>
      </c>
      <c r="AD41" s="1737"/>
      <c r="AE41" s="1737"/>
      <c r="AF41" s="1737"/>
      <c r="AG41" s="1737"/>
      <c r="AH41" s="1738"/>
    </row>
    <row r="42" spans="1:43">
      <c r="C42" s="1739" t="s">
        <v>420</v>
      </c>
      <c r="D42" s="1739"/>
      <c r="E42" s="1739"/>
      <c r="F42" s="1739"/>
      <c r="G42" s="1739"/>
      <c r="H42" s="1739"/>
      <c r="I42" s="1739"/>
      <c r="J42" s="1739"/>
      <c r="K42" s="1750"/>
      <c r="L42" s="1751"/>
      <c r="M42" s="1751"/>
      <c r="N42" s="1743">
        <v>2.04</v>
      </c>
      <c r="O42" s="1743"/>
      <c r="P42" s="1743"/>
      <c r="Q42" s="1743">
        <f t="shared" si="1"/>
        <v>0</v>
      </c>
      <c r="R42" s="1743"/>
      <c r="S42" s="1743"/>
      <c r="T42" s="1743"/>
      <c r="U42" s="1752">
        <v>1281</v>
      </c>
      <c r="V42" s="1752"/>
      <c r="W42" s="1752"/>
      <c r="X42" s="1743">
        <f t="shared" si="2"/>
        <v>-1281</v>
      </c>
      <c r="Y42" s="1745"/>
      <c r="Z42" s="1745"/>
      <c r="AA42" s="1745"/>
      <c r="AB42" s="1746"/>
      <c r="AC42" s="1736" t="e">
        <f t="shared" si="3"/>
        <v>#DIV/0!</v>
      </c>
      <c r="AD42" s="1737"/>
      <c r="AE42" s="1737"/>
      <c r="AF42" s="1737"/>
      <c r="AG42" s="1737"/>
      <c r="AH42" s="1738"/>
    </row>
    <row r="43" spans="1:43">
      <c r="C43" s="1739" t="s">
        <v>419</v>
      </c>
      <c r="D43" s="1739"/>
      <c r="E43" s="1739"/>
      <c r="F43" s="1739"/>
      <c r="G43" s="1739"/>
      <c r="H43" s="1739"/>
      <c r="I43" s="1739"/>
      <c r="J43" s="1739"/>
      <c r="K43" s="1750"/>
      <c r="L43" s="1751"/>
      <c r="M43" s="1751"/>
      <c r="N43" s="1743">
        <v>2.08</v>
      </c>
      <c r="O43" s="1743"/>
      <c r="P43" s="1743"/>
      <c r="Q43" s="1743">
        <f t="shared" si="1"/>
        <v>0</v>
      </c>
      <c r="R43" s="1743"/>
      <c r="S43" s="1743"/>
      <c r="T43" s="1743"/>
      <c r="U43" s="1752">
        <v>1421</v>
      </c>
      <c r="V43" s="1752"/>
      <c r="W43" s="1752"/>
      <c r="X43" s="1743">
        <f t="shared" si="2"/>
        <v>-1421</v>
      </c>
      <c r="Y43" s="1745"/>
      <c r="Z43" s="1745"/>
      <c r="AA43" s="1745"/>
      <c r="AB43" s="1746"/>
      <c r="AC43" s="1736" t="e">
        <f t="shared" si="3"/>
        <v>#DIV/0!</v>
      </c>
      <c r="AD43" s="1737"/>
      <c r="AE43" s="1737"/>
      <c r="AF43" s="1737"/>
      <c r="AG43" s="1737"/>
      <c r="AH43" s="1738"/>
    </row>
    <row r="44" spans="1:43">
      <c r="C44" s="1739" t="s">
        <v>418</v>
      </c>
      <c r="D44" s="1739"/>
      <c r="E44" s="1739"/>
      <c r="F44" s="1739"/>
      <c r="G44" s="1739"/>
      <c r="H44" s="1739"/>
      <c r="I44" s="1739"/>
      <c r="J44" s="1739"/>
      <c r="K44" s="1750"/>
      <c r="L44" s="1751"/>
      <c r="M44" s="1751"/>
      <c r="N44" s="1743">
        <v>2.1</v>
      </c>
      <c r="O44" s="1743"/>
      <c r="P44" s="1743"/>
      <c r="Q44" s="1743">
        <f t="shared" si="1"/>
        <v>0</v>
      </c>
      <c r="R44" s="1743"/>
      <c r="S44" s="1743"/>
      <c r="T44" s="1743"/>
      <c r="U44" s="1752">
        <v>1501</v>
      </c>
      <c r="V44" s="1752"/>
      <c r="W44" s="1752"/>
      <c r="X44" s="1743">
        <f t="shared" si="2"/>
        <v>-1501</v>
      </c>
      <c r="Y44" s="1745"/>
      <c r="Z44" s="1745"/>
      <c r="AA44" s="1745"/>
      <c r="AB44" s="1746"/>
      <c r="AC44" s="1736" t="e">
        <f t="shared" si="3"/>
        <v>#DIV/0!</v>
      </c>
      <c r="AD44" s="1737"/>
      <c r="AE44" s="1737"/>
      <c r="AF44" s="1737"/>
      <c r="AG44" s="1737"/>
      <c r="AH44" s="1738"/>
    </row>
    <row r="45" spans="1:43" ht="14.25" thickBot="1">
      <c r="C45" s="1739" t="s">
        <v>417</v>
      </c>
      <c r="D45" s="1739"/>
      <c r="E45" s="1739"/>
      <c r="F45" s="1739"/>
      <c r="G45" s="1739"/>
      <c r="H45" s="1739"/>
      <c r="I45" s="1739"/>
      <c r="J45" s="1739"/>
      <c r="K45" s="1740"/>
      <c r="L45" s="1741"/>
      <c r="M45" s="1742"/>
      <c r="N45" s="1743">
        <v>1.8</v>
      </c>
      <c r="O45" s="1743"/>
      <c r="P45" s="1743"/>
      <c r="Q45" s="1743">
        <f t="shared" si="1"/>
        <v>0</v>
      </c>
      <c r="R45" s="1743"/>
      <c r="S45" s="1743"/>
      <c r="T45" s="1743"/>
      <c r="U45" s="1744">
        <v>0</v>
      </c>
      <c r="V45" s="1744"/>
      <c r="W45" s="1744"/>
      <c r="X45" s="1743">
        <f t="shared" si="2"/>
        <v>0</v>
      </c>
      <c r="Y45" s="1745"/>
      <c r="Z45" s="1745"/>
      <c r="AA45" s="1745"/>
      <c r="AB45" s="1746"/>
      <c r="AC45" s="1747" t="e">
        <f>ROUND(X45/K45,3)</f>
        <v>#DIV/0!</v>
      </c>
      <c r="AD45" s="1748"/>
      <c r="AE45" s="1748"/>
      <c r="AF45" s="1748"/>
      <c r="AG45" s="1748"/>
      <c r="AH45" s="1749"/>
    </row>
    <row r="46" spans="1:43">
      <c r="D46" s="188"/>
      <c r="X46" s="188" t="s">
        <v>416</v>
      </c>
    </row>
    <row r="47" spans="1:43">
      <c r="D47" s="188"/>
    </row>
    <row r="48" spans="1:43">
      <c r="A48" s="188" t="s">
        <v>415</v>
      </c>
      <c r="D48" s="188"/>
      <c r="AG48" s="388"/>
      <c r="AH48" s="388"/>
      <c r="AI48" s="388"/>
      <c r="AJ48" s="388"/>
      <c r="AK48" s="388"/>
      <c r="AO48" s="643">
        <v>0</v>
      </c>
      <c r="AP48" s="932" t="s">
        <v>1982</v>
      </c>
      <c r="AQ48" s="933" t="s">
        <v>1982</v>
      </c>
    </row>
    <row r="49" spans="3:43" ht="14.25" thickBot="1">
      <c r="D49" s="188" t="s">
        <v>412</v>
      </c>
      <c r="I49" s="188" t="s">
        <v>414</v>
      </c>
      <c r="M49" s="188" t="s">
        <v>413</v>
      </c>
      <c r="AG49" s="388"/>
      <c r="AH49" s="388"/>
      <c r="AI49" s="388"/>
      <c r="AJ49" s="388"/>
      <c r="AK49" s="388"/>
      <c r="AO49" s="643">
        <v>101</v>
      </c>
      <c r="AP49" s="453">
        <v>1.03</v>
      </c>
      <c r="AQ49" s="454">
        <v>3</v>
      </c>
    </row>
    <row r="50" spans="3:43">
      <c r="C50" s="371"/>
      <c r="D50" s="1715" t="e">
        <f>W22</f>
        <v>#DIV/0!</v>
      </c>
      <c r="E50" s="1716"/>
      <c r="F50" s="1716"/>
      <c r="G50" s="1716"/>
      <c r="H50" s="371" t="s">
        <v>1983</v>
      </c>
      <c r="I50" s="1717" t="e">
        <f>VLOOKUP(D50,AO48:AQ62,2)</f>
        <v>#DIV/0!</v>
      </c>
      <c r="J50" s="1717"/>
      <c r="K50" s="1717"/>
      <c r="L50" s="371" t="s">
        <v>1982</v>
      </c>
      <c r="M50" s="1716" t="e">
        <f>VLOOKUP(D50,AO48:AQ62,3)</f>
        <v>#DIV/0!</v>
      </c>
      <c r="N50" s="1716"/>
      <c r="O50" s="1716"/>
      <c r="P50" s="371"/>
      <c r="Q50" s="1310" t="s">
        <v>1984</v>
      </c>
      <c r="R50" s="1718" t="e">
        <f>IF(D50&lt;101,1,ROUND((D50*I50-M50)/H51,3))</f>
        <v>#DIV/0!</v>
      </c>
      <c r="S50" s="1719"/>
      <c r="T50" s="1719"/>
      <c r="U50" s="1719"/>
      <c r="V50" s="1720"/>
      <c r="W50" s="1285" t="s">
        <v>1985</v>
      </c>
      <c r="X50" s="1285"/>
      <c r="Y50" s="1285"/>
      <c r="Z50" s="1285"/>
      <c r="AA50" s="1285"/>
      <c r="AB50" s="1285"/>
      <c r="AG50" s="388"/>
      <c r="AH50" s="388"/>
      <c r="AI50" s="388"/>
      <c r="AJ50" s="388"/>
      <c r="AK50" s="388"/>
      <c r="AO50" s="643">
        <v>201</v>
      </c>
      <c r="AP50" s="934">
        <v>1.1000000000000001</v>
      </c>
      <c r="AQ50" s="935">
        <v>17</v>
      </c>
    </row>
    <row r="51" spans="3:43" ht="14.25" thickBot="1">
      <c r="D51" s="188"/>
      <c r="H51" s="1734" t="e">
        <f>D50</f>
        <v>#DIV/0!</v>
      </c>
      <c r="I51" s="1735"/>
      <c r="J51" s="1735"/>
      <c r="K51" s="1735"/>
      <c r="Q51" s="1310"/>
      <c r="R51" s="1731"/>
      <c r="S51" s="1732"/>
      <c r="T51" s="1732"/>
      <c r="U51" s="1732"/>
      <c r="V51" s="1733"/>
      <c r="W51" s="1285"/>
      <c r="X51" s="1285"/>
      <c r="Y51" s="1285"/>
      <c r="Z51" s="1285"/>
      <c r="AA51" s="1285"/>
      <c r="AB51" s="1285"/>
      <c r="AG51" s="388"/>
      <c r="AH51" s="388"/>
      <c r="AI51" s="388"/>
      <c r="AJ51" s="388"/>
      <c r="AK51" s="388"/>
      <c r="AO51" s="643">
        <v>301</v>
      </c>
      <c r="AP51" s="934">
        <v>1.1499999999999999</v>
      </c>
      <c r="AQ51" s="935">
        <v>32</v>
      </c>
    </row>
    <row r="52" spans="3:43">
      <c r="D52" s="188"/>
      <c r="H52" s="188" t="s">
        <v>412</v>
      </c>
      <c r="R52" s="188" t="s">
        <v>105</v>
      </c>
      <c r="AG52" s="388"/>
      <c r="AH52" s="388"/>
      <c r="AI52" s="388"/>
      <c r="AJ52" s="388"/>
      <c r="AK52" s="388"/>
      <c r="AO52" s="643">
        <v>401</v>
      </c>
      <c r="AP52" s="934">
        <v>1.2</v>
      </c>
      <c r="AQ52" s="935">
        <v>52</v>
      </c>
    </row>
    <row r="53" spans="3:43">
      <c r="AG53" s="388"/>
      <c r="AH53" s="388"/>
      <c r="AI53" s="388"/>
      <c r="AJ53" s="388"/>
      <c r="AK53" s="388"/>
      <c r="AO53" s="643">
        <v>501</v>
      </c>
      <c r="AP53" s="934">
        <v>1.29</v>
      </c>
      <c r="AQ53" s="935">
        <v>97</v>
      </c>
    </row>
    <row r="54" spans="3:43">
      <c r="AO54" s="643">
        <v>701</v>
      </c>
      <c r="AP54" s="934">
        <v>1.41</v>
      </c>
      <c r="AQ54" s="935">
        <v>181</v>
      </c>
    </row>
    <row r="55" spans="3:43">
      <c r="AO55" s="643">
        <v>1001</v>
      </c>
      <c r="AP55" s="934">
        <v>1.58</v>
      </c>
      <c r="AQ55" s="935">
        <v>351</v>
      </c>
    </row>
    <row r="56" spans="3:43">
      <c r="AO56" s="643">
        <v>1501</v>
      </c>
      <c r="AP56" s="934">
        <v>1.76</v>
      </c>
      <c r="AQ56" s="935">
        <v>621</v>
      </c>
    </row>
    <row r="57" spans="3:43">
      <c r="AO57" s="643">
        <v>2001</v>
      </c>
      <c r="AP57" s="934">
        <v>1.9</v>
      </c>
      <c r="AQ57" s="935">
        <v>901</v>
      </c>
    </row>
    <row r="58" spans="3:43">
      <c r="AO58" s="643">
        <v>2501</v>
      </c>
      <c r="AP58" s="934">
        <v>1.98</v>
      </c>
      <c r="AQ58" s="935">
        <v>1101</v>
      </c>
    </row>
    <row r="59" spans="3:43">
      <c r="AO59" s="643">
        <v>3001</v>
      </c>
      <c r="AP59" s="934">
        <v>2.04</v>
      </c>
      <c r="AQ59" s="935">
        <v>1281</v>
      </c>
    </row>
    <row r="60" spans="3:43">
      <c r="AO60" s="643">
        <v>3501</v>
      </c>
      <c r="AP60" s="934">
        <v>2.08</v>
      </c>
      <c r="AQ60" s="935">
        <v>1421</v>
      </c>
    </row>
    <row r="61" spans="3:43">
      <c r="AO61" s="643">
        <v>4001</v>
      </c>
      <c r="AP61" s="934">
        <v>2.1</v>
      </c>
      <c r="AQ61" s="935">
        <v>1501</v>
      </c>
    </row>
    <row r="62" spans="3:43">
      <c r="AO62" s="643">
        <v>5001</v>
      </c>
      <c r="AP62" s="934">
        <v>1.8</v>
      </c>
      <c r="AQ62" s="935">
        <v>0</v>
      </c>
    </row>
    <row r="66" spans="4:49">
      <c r="D66" s="188"/>
    </row>
    <row r="67" spans="4:49">
      <c r="D67" s="188"/>
    </row>
    <row r="68" spans="4:49" ht="14.25">
      <c r="D68" s="188"/>
      <c r="AO68" s="455"/>
      <c r="AP68" s="142"/>
      <c r="AQ68" s="866"/>
      <c r="AR68" s="142"/>
      <c r="AS68" s="142"/>
      <c r="AT68" s="142"/>
      <c r="AU68" s="456"/>
      <c r="AV68" s="142"/>
      <c r="AW68" s="142"/>
    </row>
    <row r="69" spans="4:49" ht="14.25">
      <c r="D69" s="188"/>
      <c r="AO69" s="455"/>
      <c r="AP69" s="457"/>
      <c r="AQ69" s="458"/>
      <c r="AR69" s="458"/>
      <c r="AS69" s="458"/>
      <c r="AT69" s="1729"/>
      <c r="AU69" s="1730"/>
      <c r="AV69" s="1729"/>
      <c r="AW69" s="142"/>
    </row>
    <row r="70" spans="4:49" ht="14.25">
      <c r="AO70" s="455"/>
      <c r="AP70" s="142"/>
      <c r="AQ70" s="457"/>
      <c r="AR70" s="142"/>
      <c r="AS70" s="142"/>
      <c r="AT70" s="1729"/>
      <c r="AU70" s="1730"/>
      <c r="AV70" s="1729"/>
      <c r="AW70" s="142"/>
    </row>
    <row r="71" spans="4:49" ht="14.25">
      <c r="AO71" s="455"/>
      <c r="AP71" s="142"/>
      <c r="AQ71" s="142"/>
      <c r="AR71" s="142"/>
      <c r="AS71" s="142"/>
      <c r="AT71" s="142"/>
      <c r="AU71" s="456"/>
      <c r="AV71" s="142"/>
      <c r="AW71" s="142"/>
    </row>
  </sheetData>
  <mergeCells count="192">
    <mergeCell ref="A1:D1"/>
    <mergeCell ref="E1:P1"/>
    <mergeCell ref="V1:Z1"/>
    <mergeCell ref="AA1:AH1"/>
    <mergeCell ref="C4:J5"/>
    <mergeCell ref="K4:O4"/>
    <mergeCell ref="P4:P5"/>
    <mergeCell ref="Q4:U4"/>
    <mergeCell ref="V4:V5"/>
    <mergeCell ref="W4:AA5"/>
    <mergeCell ref="AB4:AB5"/>
    <mergeCell ref="AC4:AG4"/>
    <mergeCell ref="K5:O5"/>
    <mergeCell ref="Q5:U5"/>
    <mergeCell ref="AC5:AG5"/>
    <mergeCell ref="C6:J6"/>
    <mergeCell ref="K6:O6"/>
    <mergeCell ref="Q6:U6"/>
    <mergeCell ref="W6:AA6"/>
    <mergeCell ref="AC6:AG6"/>
    <mergeCell ref="C7:J7"/>
    <mergeCell ref="K7:O7"/>
    <mergeCell ref="Q7:U7"/>
    <mergeCell ref="W7:AA7"/>
    <mergeCell ref="AC7:AG7"/>
    <mergeCell ref="C8:J8"/>
    <mergeCell ref="K8:O8"/>
    <mergeCell ref="Q8:U8"/>
    <mergeCell ref="W8:AA8"/>
    <mergeCell ref="AC8:AG8"/>
    <mergeCell ref="C9:J9"/>
    <mergeCell ref="K9:O9"/>
    <mergeCell ref="Q9:U9"/>
    <mergeCell ref="W9:AA9"/>
    <mergeCell ref="AC9:AG9"/>
    <mergeCell ref="C10:J10"/>
    <mergeCell ref="K10:O10"/>
    <mergeCell ref="Q10:U10"/>
    <mergeCell ref="W10:AA10"/>
    <mergeCell ref="AC10:AG10"/>
    <mergeCell ref="C11:J11"/>
    <mergeCell ref="K11:O11"/>
    <mergeCell ref="Q11:U11"/>
    <mergeCell ref="W11:AA11"/>
    <mergeCell ref="AC11:AG11"/>
    <mergeCell ref="C12:J12"/>
    <mergeCell ref="K12:O12"/>
    <mergeCell ref="Q12:U12"/>
    <mergeCell ref="W12:AA12"/>
    <mergeCell ref="AC12:AG12"/>
    <mergeCell ref="C13:J13"/>
    <mergeCell ref="K13:O13"/>
    <mergeCell ref="Q13:U13"/>
    <mergeCell ref="W13:AA13"/>
    <mergeCell ref="AC13:AG13"/>
    <mergeCell ref="C14:J14"/>
    <mergeCell ref="K14:O14"/>
    <mergeCell ref="Q14:U14"/>
    <mergeCell ref="W14:AA14"/>
    <mergeCell ref="AC14:AG14"/>
    <mergeCell ref="W15:AB16"/>
    <mergeCell ref="AC15:AG15"/>
    <mergeCell ref="AC16:AG16"/>
    <mergeCell ref="D22:I22"/>
    <mergeCell ref="K22:P22"/>
    <mergeCell ref="R22:V23"/>
    <mergeCell ref="W22:Z23"/>
    <mergeCell ref="AA22:AF23"/>
    <mergeCell ref="K23:P23"/>
    <mergeCell ref="AC29:AH30"/>
    <mergeCell ref="K30:M30"/>
    <mergeCell ref="C31:J31"/>
    <mergeCell ref="K31:M31"/>
    <mergeCell ref="N31:P31"/>
    <mergeCell ref="Q31:T31"/>
    <mergeCell ref="U31:W31"/>
    <mergeCell ref="X31:AB31"/>
    <mergeCell ref="AC31:AH31"/>
    <mergeCell ref="C29:J30"/>
    <mergeCell ref="K29:M29"/>
    <mergeCell ref="N29:P30"/>
    <mergeCell ref="Q29:T30"/>
    <mergeCell ref="U29:W30"/>
    <mergeCell ref="X29:AB30"/>
    <mergeCell ref="AC32:AH32"/>
    <mergeCell ref="C33:J33"/>
    <mergeCell ref="K33:M33"/>
    <mergeCell ref="N33:P33"/>
    <mergeCell ref="Q33:T33"/>
    <mergeCell ref="U33:W33"/>
    <mergeCell ref="X33:AB33"/>
    <mergeCell ref="AC33:AH33"/>
    <mergeCell ref="C32:J32"/>
    <mergeCell ref="K32:M32"/>
    <mergeCell ref="N32:P32"/>
    <mergeCell ref="Q32:T32"/>
    <mergeCell ref="U32:W32"/>
    <mergeCell ref="X32:AB32"/>
    <mergeCell ref="AC34:AH34"/>
    <mergeCell ref="C35:J35"/>
    <mergeCell ref="K35:M35"/>
    <mergeCell ref="N35:P35"/>
    <mergeCell ref="Q35:T35"/>
    <mergeCell ref="U35:W35"/>
    <mergeCell ref="X35:AB35"/>
    <mergeCell ref="AC35:AH35"/>
    <mergeCell ref="C34:J34"/>
    <mergeCell ref="K34:M34"/>
    <mergeCell ref="N34:P34"/>
    <mergeCell ref="Q34:T34"/>
    <mergeCell ref="U34:W34"/>
    <mergeCell ref="X34:AB34"/>
    <mergeCell ref="AC36:AH36"/>
    <mergeCell ref="C37:J37"/>
    <mergeCell ref="K37:M37"/>
    <mergeCell ref="N37:P37"/>
    <mergeCell ref="Q37:T37"/>
    <mergeCell ref="U37:W37"/>
    <mergeCell ref="X37:AB37"/>
    <mergeCell ref="AC37:AH37"/>
    <mergeCell ref="C36:J36"/>
    <mergeCell ref="K36:M36"/>
    <mergeCell ref="N36:P36"/>
    <mergeCell ref="Q36:T36"/>
    <mergeCell ref="U36:W36"/>
    <mergeCell ref="X36:AB36"/>
    <mergeCell ref="AC38:AH38"/>
    <mergeCell ref="C39:J39"/>
    <mergeCell ref="K39:M39"/>
    <mergeCell ref="N39:P39"/>
    <mergeCell ref="Q39:T39"/>
    <mergeCell ref="U39:W39"/>
    <mergeCell ref="X39:AB39"/>
    <mergeCell ref="AC39:AH39"/>
    <mergeCell ref="C38:J38"/>
    <mergeCell ref="K38:M38"/>
    <mergeCell ref="N38:P38"/>
    <mergeCell ref="Q38:T38"/>
    <mergeCell ref="U38:W38"/>
    <mergeCell ref="X38:AB38"/>
    <mergeCell ref="AC40:AH40"/>
    <mergeCell ref="C41:J41"/>
    <mergeCell ref="K41:M41"/>
    <mergeCell ref="N41:P41"/>
    <mergeCell ref="Q41:T41"/>
    <mergeCell ref="U41:W41"/>
    <mergeCell ref="X41:AB41"/>
    <mergeCell ref="AC41:AH41"/>
    <mergeCell ref="C40:J40"/>
    <mergeCell ref="K40:M40"/>
    <mergeCell ref="N40:P40"/>
    <mergeCell ref="Q40:T40"/>
    <mergeCell ref="U40:W40"/>
    <mergeCell ref="X40:AB40"/>
    <mergeCell ref="AC42:AH42"/>
    <mergeCell ref="C43:J43"/>
    <mergeCell ref="K43:M43"/>
    <mergeCell ref="N43:P43"/>
    <mergeCell ref="Q43:T43"/>
    <mergeCell ref="U43:W43"/>
    <mergeCell ref="X43:AB43"/>
    <mergeCell ref="AC43:AH43"/>
    <mergeCell ref="C42:J42"/>
    <mergeCell ref="K42:M42"/>
    <mergeCell ref="N42:P42"/>
    <mergeCell ref="Q42:T42"/>
    <mergeCell ref="U42:W42"/>
    <mergeCell ref="X42:AB42"/>
    <mergeCell ref="AC44:AH44"/>
    <mergeCell ref="C45:J45"/>
    <mergeCell ref="K45:M45"/>
    <mergeCell ref="N45:P45"/>
    <mergeCell ref="Q45:T45"/>
    <mergeCell ref="U45:W45"/>
    <mergeCell ref="X45:AB45"/>
    <mergeCell ref="AC45:AH45"/>
    <mergeCell ref="C44:J44"/>
    <mergeCell ref="K44:M44"/>
    <mergeCell ref="N44:P44"/>
    <mergeCell ref="Q44:T44"/>
    <mergeCell ref="U44:W44"/>
    <mergeCell ref="X44:AB44"/>
    <mergeCell ref="AT69:AT70"/>
    <mergeCell ref="AU69:AU70"/>
    <mergeCell ref="AV69:AV70"/>
    <mergeCell ref="D50:G50"/>
    <mergeCell ref="I50:K50"/>
    <mergeCell ref="M50:O50"/>
    <mergeCell ref="Q50:Q51"/>
    <mergeCell ref="R50:V51"/>
    <mergeCell ref="W50:AB51"/>
    <mergeCell ref="H51:K51"/>
  </mergeCells>
  <phoneticPr fontId="2"/>
  <printOptions horizontalCentered="1"/>
  <pageMargins left="0.59055118110236227" right="0.31496062992125984" top="0.98425196850393704" bottom="0.78740157480314965" header="0.51181102362204722" footer="0.51181102362204722"/>
  <pageSetup paperSize="9" scale="8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view="pageBreakPreview" zoomScaleNormal="100" zoomScaleSheetLayoutView="100" workbookViewId="0">
      <selection sqref="A1:B1"/>
    </sheetView>
  </sheetViews>
  <sheetFormatPr defaultColWidth="9" defaultRowHeight="18.75" customHeight="1"/>
  <cols>
    <col min="1" max="1" width="3.75" style="277" customWidth="1"/>
    <col min="2" max="2" width="4.25" style="277" customWidth="1"/>
    <col min="3" max="3" width="7.5" style="277" bestFit="1" customWidth="1"/>
    <col min="4" max="4" width="3" style="277" bestFit="1" customWidth="1"/>
    <col min="5" max="5" width="12" style="277" customWidth="1"/>
    <col min="6" max="6" width="11.875" style="237" customWidth="1"/>
    <col min="7" max="7" width="2.25" style="277" bestFit="1" customWidth="1"/>
    <col min="8" max="8" width="11.875" style="277" customWidth="1"/>
    <col min="9" max="9" width="2.25" style="277" bestFit="1" customWidth="1"/>
    <col min="10" max="10" width="11.875" style="237" customWidth="1"/>
    <col min="11" max="11" width="4.375" style="277" customWidth="1"/>
    <col min="12" max="64" width="9" style="277"/>
    <col min="65" max="16384" width="9" style="2"/>
  </cols>
  <sheetData>
    <row r="1" spans="1:64" ht="18.75" customHeight="1">
      <c r="A1" s="1802" t="s">
        <v>161</v>
      </c>
      <c r="B1" s="1803"/>
      <c r="C1" s="1804" t="s">
        <v>470</v>
      </c>
      <c r="D1" s="1805"/>
      <c r="E1" s="1806"/>
      <c r="H1" s="278" t="s">
        <v>160</v>
      </c>
      <c r="I1" s="1329">
        <f>総括表!H4</f>
        <v>0</v>
      </c>
      <c r="J1" s="1329"/>
      <c r="K1" s="1329"/>
    </row>
    <row r="2" spans="1:64" ht="18.75" customHeight="1">
      <c r="J2" s="239"/>
    </row>
    <row r="3" spans="1:64" ht="18.75" customHeight="1">
      <c r="A3" s="280" t="s">
        <v>52</v>
      </c>
      <c r="B3" s="281" t="s">
        <v>469</v>
      </c>
    </row>
    <row r="4" spans="1:64" ht="11.25" customHeight="1">
      <c r="A4" s="282"/>
    </row>
    <row r="5" spans="1:64" ht="18.75" customHeight="1">
      <c r="A5" s="282"/>
      <c r="B5" s="1334" t="s">
        <v>190</v>
      </c>
      <c r="C5" s="1335"/>
      <c r="D5" s="1334" t="s">
        <v>142</v>
      </c>
      <c r="E5" s="1335"/>
      <c r="F5" s="843" t="s">
        <v>2560</v>
      </c>
      <c r="G5" s="819"/>
      <c r="H5" s="819" t="s">
        <v>166</v>
      </c>
      <c r="I5" s="819"/>
      <c r="J5" s="818" t="s">
        <v>91</v>
      </c>
      <c r="K5" s="283"/>
    </row>
    <row r="6" spans="1:64" ht="15" customHeight="1">
      <c r="A6" s="282"/>
      <c r="B6" s="860"/>
      <c r="C6" s="479"/>
      <c r="D6" s="358"/>
      <c r="E6" s="481"/>
      <c r="F6" s="244" t="s">
        <v>468</v>
      </c>
      <c r="G6" s="480"/>
      <c r="H6" s="480"/>
      <c r="I6" s="480"/>
      <c r="J6" s="245" t="s">
        <v>139</v>
      </c>
      <c r="K6" s="283"/>
    </row>
    <row r="7" spans="1:64" s="4" customFormat="1" ht="15" customHeight="1">
      <c r="A7" s="281"/>
      <c r="B7" s="831">
        <v>1</v>
      </c>
      <c r="C7" s="832" t="s">
        <v>175</v>
      </c>
      <c r="D7" s="1336"/>
      <c r="E7" s="1337"/>
      <c r="F7" s="936"/>
      <c r="G7" s="937" t="s">
        <v>120</v>
      </c>
      <c r="H7" s="938">
        <v>0.78</v>
      </c>
      <c r="I7" s="937" t="s">
        <v>122</v>
      </c>
      <c r="J7" s="939">
        <f t="shared" ref="J7:J14" si="0">ROUND(F7*H7,0)</f>
        <v>0</v>
      </c>
      <c r="K7" s="283" t="s">
        <v>283</v>
      </c>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row>
    <row r="8" spans="1:64" s="4" customFormat="1" ht="15" customHeight="1">
      <c r="A8" s="281"/>
      <c r="B8" s="831">
        <v>2</v>
      </c>
      <c r="C8" s="832" t="s">
        <v>154</v>
      </c>
      <c r="D8" s="1336"/>
      <c r="E8" s="1337"/>
      <c r="F8" s="936"/>
      <c r="G8" s="937" t="s">
        <v>120</v>
      </c>
      <c r="H8" s="938">
        <v>0.8</v>
      </c>
      <c r="I8" s="937" t="s">
        <v>122</v>
      </c>
      <c r="J8" s="939">
        <f t="shared" si="0"/>
        <v>0</v>
      </c>
      <c r="K8" s="283" t="s">
        <v>282</v>
      </c>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row>
    <row r="9" spans="1:64" s="4" customFormat="1" ht="15" customHeight="1">
      <c r="A9" s="281"/>
      <c r="B9" s="831">
        <v>3</v>
      </c>
      <c r="C9" s="832" t="s">
        <v>153</v>
      </c>
      <c r="D9" s="1336"/>
      <c r="E9" s="1337"/>
      <c r="F9" s="936"/>
      <c r="G9" s="937" t="s">
        <v>120</v>
      </c>
      <c r="H9" s="938">
        <v>0.8</v>
      </c>
      <c r="I9" s="937" t="s">
        <v>122</v>
      </c>
      <c r="J9" s="939">
        <f t="shared" si="0"/>
        <v>0</v>
      </c>
      <c r="K9" s="283" t="s">
        <v>281</v>
      </c>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1"/>
    </row>
    <row r="10" spans="1:64" s="4" customFormat="1" ht="15" customHeight="1">
      <c r="A10" s="281"/>
      <c r="B10" s="831">
        <v>4</v>
      </c>
      <c r="C10" s="832" t="s">
        <v>152</v>
      </c>
      <c r="D10" s="1336"/>
      <c r="E10" s="1337"/>
      <c r="F10" s="936"/>
      <c r="G10" s="937" t="s">
        <v>120</v>
      </c>
      <c r="H10" s="938">
        <v>0.8</v>
      </c>
      <c r="I10" s="937" t="s">
        <v>122</v>
      </c>
      <c r="J10" s="939">
        <f t="shared" si="0"/>
        <v>0</v>
      </c>
      <c r="K10" s="283" t="s">
        <v>280</v>
      </c>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1"/>
      <c r="BG10" s="281"/>
      <c r="BH10" s="281"/>
      <c r="BI10" s="281"/>
      <c r="BJ10" s="281"/>
      <c r="BK10" s="281"/>
      <c r="BL10" s="281"/>
    </row>
    <row r="11" spans="1:64" s="4" customFormat="1" ht="15" customHeight="1">
      <c r="A11" s="281"/>
      <c r="B11" s="831">
        <v>5</v>
      </c>
      <c r="C11" s="832" t="s">
        <v>138</v>
      </c>
      <c r="D11" s="1336"/>
      <c r="E11" s="1337"/>
      <c r="F11" s="936"/>
      <c r="G11" s="937" t="s">
        <v>120</v>
      </c>
      <c r="H11" s="938">
        <v>0.8</v>
      </c>
      <c r="I11" s="937" t="s">
        <v>122</v>
      </c>
      <c r="J11" s="939">
        <f t="shared" si="0"/>
        <v>0</v>
      </c>
      <c r="K11" s="283" t="s">
        <v>277</v>
      </c>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row>
    <row r="12" spans="1:64" s="4" customFormat="1" ht="15" customHeight="1">
      <c r="A12" s="281"/>
      <c r="B12" s="831">
        <v>6</v>
      </c>
      <c r="C12" s="832" t="s">
        <v>147</v>
      </c>
      <c r="D12" s="1336"/>
      <c r="E12" s="1337"/>
      <c r="F12" s="936"/>
      <c r="G12" s="937" t="s">
        <v>120</v>
      </c>
      <c r="H12" s="938">
        <v>0.8</v>
      </c>
      <c r="I12" s="937" t="s">
        <v>122</v>
      </c>
      <c r="J12" s="939">
        <f t="shared" si="0"/>
        <v>0</v>
      </c>
      <c r="K12" s="283" t="s">
        <v>276</v>
      </c>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row>
    <row r="13" spans="1:64" s="4" customFormat="1" ht="15" customHeight="1">
      <c r="A13" s="281"/>
      <c r="B13" s="831">
        <v>7</v>
      </c>
      <c r="C13" s="832" t="s">
        <v>136</v>
      </c>
      <c r="D13" s="1336"/>
      <c r="E13" s="1337"/>
      <c r="F13" s="936"/>
      <c r="G13" s="937" t="s">
        <v>120</v>
      </c>
      <c r="H13" s="938">
        <v>0.8</v>
      </c>
      <c r="I13" s="937" t="s">
        <v>122</v>
      </c>
      <c r="J13" s="939">
        <f t="shared" si="0"/>
        <v>0</v>
      </c>
      <c r="K13" s="283" t="s">
        <v>278</v>
      </c>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row>
    <row r="14" spans="1:64" s="4" customFormat="1" ht="15" customHeight="1" thickBot="1">
      <c r="A14" s="281"/>
      <c r="B14" s="940">
        <v>8</v>
      </c>
      <c r="C14" s="941" t="s">
        <v>134</v>
      </c>
      <c r="D14" s="1336"/>
      <c r="E14" s="1337"/>
      <c r="F14" s="936"/>
      <c r="G14" s="937" t="s">
        <v>120</v>
      </c>
      <c r="H14" s="938">
        <v>0.8</v>
      </c>
      <c r="I14" s="937" t="s">
        <v>122</v>
      </c>
      <c r="J14" s="939">
        <f t="shared" si="0"/>
        <v>0</v>
      </c>
      <c r="K14" s="283" t="s">
        <v>275</v>
      </c>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row>
    <row r="15" spans="1:64" s="4" customFormat="1" ht="15" customHeight="1">
      <c r="A15" s="281"/>
      <c r="B15" s="283"/>
      <c r="C15" s="283"/>
      <c r="D15" s="283"/>
      <c r="E15" s="283"/>
      <c r="F15" s="251"/>
      <c r="G15" s="283"/>
      <c r="H15" s="1324" t="s">
        <v>1758</v>
      </c>
      <c r="I15" s="1325"/>
      <c r="J15" s="287"/>
      <c r="K15" s="283"/>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row>
    <row r="16" spans="1:64" ht="18.75" customHeight="1" thickBot="1">
      <c r="H16" s="1340" t="s">
        <v>467</v>
      </c>
      <c r="I16" s="1341"/>
      <c r="J16" s="288">
        <f>SUM(J7:J14)</f>
        <v>0</v>
      </c>
      <c r="K16" s="283" t="s">
        <v>89</v>
      </c>
    </row>
    <row r="17" spans="6:10" ht="18.75" customHeight="1">
      <c r="J17" s="242"/>
    </row>
    <row r="19" spans="6:10" ht="18.75" customHeight="1">
      <c r="F19" s="237" t="s">
        <v>1371</v>
      </c>
    </row>
  </sheetData>
  <mergeCells count="15">
    <mergeCell ref="D7:E7"/>
    <mergeCell ref="A1:B1"/>
    <mergeCell ref="C1:E1"/>
    <mergeCell ref="I1:K1"/>
    <mergeCell ref="B5:C5"/>
    <mergeCell ref="D5:E5"/>
    <mergeCell ref="D14:E14"/>
    <mergeCell ref="H16:I16"/>
    <mergeCell ref="D8:E8"/>
    <mergeCell ref="D9:E9"/>
    <mergeCell ref="D10:E10"/>
    <mergeCell ref="D11:E11"/>
    <mergeCell ref="D12:E12"/>
    <mergeCell ref="D13:E13"/>
    <mergeCell ref="H15:I1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7"/>
  <sheetViews>
    <sheetView view="pageBreakPreview" zoomScaleNormal="100" zoomScaleSheetLayoutView="100" workbookViewId="0">
      <selection sqref="A1:B1"/>
    </sheetView>
  </sheetViews>
  <sheetFormatPr defaultColWidth="9" defaultRowHeight="18.75" customHeight="1"/>
  <cols>
    <col min="1" max="1" width="3.75" style="2" customWidth="1"/>
    <col min="2" max="2" width="4.2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4.5" style="2" bestFit="1" customWidth="1"/>
    <col min="12" max="16384" width="9" style="2"/>
  </cols>
  <sheetData>
    <row r="1" spans="1:11" ht="18.75" customHeight="1">
      <c r="A1" s="1384" t="s">
        <v>161</v>
      </c>
      <c r="B1" s="1385"/>
      <c r="C1" s="1593" t="s">
        <v>470</v>
      </c>
      <c r="D1" s="1594"/>
      <c r="E1" s="1595"/>
      <c r="H1" s="184" t="s">
        <v>160</v>
      </c>
      <c r="I1" s="1365">
        <f>総括表!H4</f>
        <v>0</v>
      </c>
      <c r="J1" s="1365"/>
      <c r="K1" s="1365"/>
    </row>
    <row r="2" spans="1:11" ht="18.75" customHeight="1">
      <c r="J2" s="128"/>
    </row>
    <row r="3" spans="1:11" ht="18.75" customHeight="1">
      <c r="A3" s="99" t="s">
        <v>52</v>
      </c>
      <c r="B3" s="4" t="s">
        <v>1471</v>
      </c>
    </row>
    <row r="4" spans="1:11" ht="11.25" customHeight="1">
      <c r="A4" s="104"/>
    </row>
    <row r="5" spans="1:11" ht="18.75" customHeight="1">
      <c r="A5" s="104"/>
      <c r="B5" s="1371" t="s">
        <v>143</v>
      </c>
      <c r="C5" s="1372"/>
      <c r="D5" s="1371" t="s">
        <v>142</v>
      </c>
      <c r="E5" s="1372"/>
      <c r="F5" s="843" t="s">
        <v>141</v>
      </c>
      <c r="G5" s="827"/>
      <c r="H5" s="942" t="s">
        <v>140</v>
      </c>
      <c r="I5" s="827"/>
      <c r="J5" s="843" t="s">
        <v>91</v>
      </c>
      <c r="K5" s="3"/>
    </row>
    <row r="6" spans="1:11" ht="15" customHeight="1">
      <c r="A6" s="104"/>
      <c r="B6" s="858"/>
      <c r="C6" s="854"/>
      <c r="D6" s="848"/>
      <c r="E6" s="849"/>
      <c r="F6" s="863"/>
      <c r="G6" s="852"/>
      <c r="H6" s="166"/>
      <c r="I6" s="852"/>
      <c r="J6" s="120" t="s">
        <v>139</v>
      </c>
      <c r="K6" s="3"/>
    </row>
    <row r="7" spans="1:11" s="4" customFormat="1" ht="15" customHeight="1">
      <c r="B7" s="821">
        <v>1</v>
      </c>
      <c r="C7" s="822" t="s">
        <v>132</v>
      </c>
      <c r="D7" s="695" t="s">
        <v>556</v>
      </c>
      <c r="E7" s="648" t="s">
        <v>146</v>
      </c>
      <c r="F7" s="696"/>
      <c r="G7" s="871" t="s">
        <v>120</v>
      </c>
      <c r="H7" s="712">
        <v>7.3999999999999996E-2</v>
      </c>
      <c r="I7" s="871" t="s">
        <v>122</v>
      </c>
      <c r="J7" s="698">
        <f t="shared" ref="J7:J70" si="0">ROUND(F7*H7,0)</f>
        <v>0</v>
      </c>
      <c r="K7" s="3" t="s">
        <v>137</v>
      </c>
    </row>
    <row r="8" spans="1:11" s="4" customFormat="1" ht="15" customHeight="1">
      <c r="B8" s="131"/>
      <c r="C8" s="849"/>
      <c r="D8" s="695" t="s">
        <v>552</v>
      </c>
      <c r="E8" s="648" t="s">
        <v>145</v>
      </c>
      <c r="F8" s="696"/>
      <c r="G8" s="871" t="s">
        <v>120</v>
      </c>
      <c r="H8" s="943">
        <v>6.6000000000000003E-2</v>
      </c>
      <c r="I8" s="827" t="s">
        <v>122</v>
      </c>
      <c r="J8" s="828">
        <f t="shared" si="0"/>
        <v>0</v>
      </c>
      <c r="K8" s="3" t="s">
        <v>135</v>
      </c>
    </row>
    <row r="9" spans="1:11" s="4" customFormat="1" ht="15" customHeight="1">
      <c r="B9" s="821">
        <v>2</v>
      </c>
      <c r="C9" s="822" t="s">
        <v>131</v>
      </c>
      <c r="D9" s="695" t="s">
        <v>556</v>
      </c>
      <c r="E9" s="648" t="s">
        <v>146</v>
      </c>
      <c r="F9" s="696"/>
      <c r="G9" s="871" t="s">
        <v>120</v>
      </c>
      <c r="H9" s="712">
        <v>0.10299999999999999</v>
      </c>
      <c r="I9" s="871" t="s">
        <v>122</v>
      </c>
      <c r="J9" s="698">
        <f t="shared" si="0"/>
        <v>0</v>
      </c>
      <c r="K9" s="3" t="s">
        <v>133</v>
      </c>
    </row>
    <row r="10" spans="1:11" s="4" customFormat="1" ht="15" customHeight="1">
      <c r="B10" s="131"/>
      <c r="C10" s="849"/>
      <c r="D10" s="695" t="s">
        <v>552</v>
      </c>
      <c r="E10" s="648" t="s">
        <v>145</v>
      </c>
      <c r="F10" s="696"/>
      <c r="G10" s="871" t="s">
        <v>120</v>
      </c>
      <c r="H10" s="943">
        <v>0.104</v>
      </c>
      <c r="I10" s="827" t="s">
        <v>122</v>
      </c>
      <c r="J10" s="828">
        <f t="shared" si="0"/>
        <v>0</v>
      </c>
      <c r="K10" s="3" t="s">
        <v>561</v>
      </c>
    </row>
    <row r="11" spans="1:11" s="4" customFormat="1" ht="15" customHeight="1">
      <c r="B11" s="821">
        <v>3</v>
      </c>
      <c r="C11" s="822" t="s">
        <v>130</v>
      </c>
      <c r="D11" s="695" t="s">
        <v>556</v>
      </c>
      <c r="E11" s="648" t="s">
        <v>146</v>
      </c>
      <c r="F11" s="696"/>
      <c r="G11" s="871" t="s">
        <v>120</v>
      </c>
      <c r="H11" s="712">
        <v>0.15</v>
      </c>
      <c r="I11" s="871" t="s">
        <v>122</v>
      </c>
      <c r="J11" s="698">
        <f t="shared" si="0"/>
        <v>0</v>
      </c>
      <c r="K11" s="3" t="s">
        <v>560</v>
      </c>
    </row>
    <row r="12" spans="1:11" s="4" customFormat="1" ht="15" customHeight="1">
      <c r="B12" s="131"/>
      <c r="C12" s="862" t="s">
        <v>476</v>
      </c>
      <c r="D12" s="695" t="s">
        <v>552</v>
      </c>
      <c r="E12" s="648" t="s">
        <v>145</v>
      </c>
      <c r="F12" s="696"/>
      <c r="G12" s="871" t="s">
        <v>120</v>
      </c>
      <c r="H12" s="943">
        <v>0.11700000000000001</v>
      </c>
      <c r="I12" s="827" t="s">
        <v>122</v>
      </c>
      <c r="J12" s="828">
        <f t="shared" si="0"/>
        <v>0</v>
      </c>
      <c r="K12" s="3" t="s">
        <v>559</v>
      </c>
    </row>
    <row r="13" spans="1:11" s="4" customFormat="1" ht="15" customHeight="1">
      <c r="B13" s="821">
        <v>4</v>
      </c>
      <c r="C13" s="822" t="s">
        <v>130</v>
      </c>
      <c r="D13" s="695" t="s">
        <v>556</v>
      </c>
      <c r="E13" s="648" t="s">
        <v>146</v>
      </c>
      <c r="F13" s="696"/>
      <c r="G13" s="871" t="s">
        <v>120</v>
      </c>
      <c r="H13" s="712">
        <v>0.14699999999999999</v>
      </c>
      <c r="I13" s="871" t="s">
        <v>122</v>
      </c>
      <c r="J13" s="698">
        <f t="shared" si="0"/>
        <v>0</v>
      </c>
      <c r="K13" s="3" t="s">
        <v>558</v>
      </c>
    </row>
    <row r="14" spans="1:11" s="4" customFormat="1" ht="15" customHeight="1">
      <c r="B14" s="131"/>
      <c r="C14" s="862" t="s">
        <v>475</v>
      </c>
      <c r="D14" s="695" t="s">
        <v>552</v>
      </c>
      <c r="E14" s="648" t="s">
        <v>145</v>
      </c>
      <c r="F14" s="696"/>
      <c r="G14" s="871" t="s">
        <v>120</v>
      </c>
      <c r="H14" s="943">
        <v>0.115</v>
      </c>
      <c r="I14" s="827" t="s">
        <v>122</v>
      </c>
      <c r="J14" s="828">
        <f t="shared" si="0"/>
        <v>0</v>
      </c>
      <c r="K14" s="3" t="s">
        <v>557</v>
      </c>
    </row>
    <row r="15" spans="1:11" s="4" customFormat="1" ht="15" customHeight="1">
      <c r="B15" s="821">
        <v>5</v>
      </c>
      <c r="C15" s="822" t="s">
        <v>130</v>
      </c>
      <c r="D15" s="695" t="s">
        <v>556</v>
      </c>
      <c r="E15" s="648" t="s">
        <v>146</v>
      </c>
      <c r="F15" s="696"/>
      <c r="G15" s="871" t="s">
        <v>120</v>
      </c>
      <c r="H15" s="712">
        <v>0.128</v>
      </c>
      <c r="I15" s="871" t="s">
        <v>122</v>
      </c>
      <c r="J15" s="698">
        <f t="shared" si="0"/>
        <v>0</v>
      </c>
      <c r="K15" s="3" t="s">
        <v>553</v>
      </c>
    </row>
    <row r="16" spans="1:11" s="4" customFormat="1" ht="15" customHeight="1">
      <c r="B16" s="131"/>
      <c r="C16" s="862" t="s">
        <v>474</v>
      </c>
      <c r="D16" s="695" t="s">
        <v>552</v>
      </c>
      <c r="E16" s="648" t="s">
        <v>145</v>
      </c>
      <c r="F16" s="696"/>
      <c r="G16" s="871" t="s">
        <v>120</v>
      </c>
      <c r="H16" s="943">
        <v>0.1</v>
      </c>
      <c r="I16" s="827" t="s">
        <v>122</v>
      </c>
      <c r="J16" s="828">
        <f t="shared" si="0"/>
        <v>0</v>
      </c>
      <c r="K16" s="3" t="s">
        <v>551</v>
      </c>
    </row>
    <row r="17" spans="2:11" s="4" customFormat="1" ht="15" customHeight="1">
      <c r="B17" s="821">
        <v>6</v>
      </c>
      <c r="C17" s="822" t="s">
        <v>130</v>
      </c>
      <c r="D17" s="695" t="s">
        <v>556</v>
      </c>
      <c r="E17" s="648" t="s">
        <v>146</v>
      </c>
      <c r="F17" s="696"/>
      <c r="G17" s="871" t="s">
        <v>120</v>
      </c>
      <c r="H17" s="712">
        <v>0.121</v>
      </c>
      <c r="I17" s="871" t="s">
        <v>122</v>
      </c>
      <c r="J17" s="698">
        <f t="shared" si="0"/>
        <v>0</v>
      </c>
      <c r="K17" s="3" t="s">
        <v>582</v>
      </c>
    </row>
    <row r="18" spans="2:11" s="4" customFormat="1" ht="15" customHeight="1">
      <c r="B18" s="131"/>
      <c r="C18" s="862" t="s">
        <v>473</v>
      </c>
      <c r="D18" s="695" t="s">
        <v>552</v>
      </c>
      <c r="E18" s="648" t="s">
        <v>145</v>
      </c>
      <c r="F18" s="696"/>
      <c r="G18" s="871" t="s">
        <v>120</v>
      </c>
      <c r="H18" s="943">
        <v>9.4E-2</v>
      </c>
      <c r="I18" s="827" t="s">
        <v>122</v>
      </c>
      <c r="J18" s="828">
        <f t="shared" si="0"/>
        <v>0</v>
      </c>
      <c r="K18" s="3" t="s">
        <v>581</v>
      </c>
    </row>
    <row r="19" spans="2:11" s="4" customFormat="1" ht="15" customHeight="1">
      <c r="B19" s="821">
        <v>7</v>
      </c>
      <c r="C19" s="822" t="s">
        <v>130</v>
      </c>
      <c r="D19" s="695" t="s">
        <v>556</v>
      </c>
      <c r="E19" s="648" t="s">
        <v>146</v>
      </c>
      <c r="F19" s="696"/>
      <c r="G19" s="871" t="s">
        <v>120</v>
      </c>
      <c r="H19" s="712">
        <v>9.7000000000000003E-2</v>
      </c>
      <c r="I19" s="871" t="s">
        <v>122</v>
      </c>
      <c r="J19" s="698">
        <f t="shared" si="0"/>
        <v>0</v>
      </c>
      <c r="K19" s="3" t="s">
        <v>580</v>
      </c>
    </row>
    <row r="20" spans="2:11" s="4" customFormat="1" ht="15" customHeight="1">
      <c r="B20" s="131"/>
      <c r="C20" s="862" t="s">
        <v>471</v>
      </c>
      <c r="D20" s="695" t="s">
        <v>552</v>
      </c>
      <c r="E20" s="648" t="s">
        <v>145</v>
      </c>
      <c r="F20" s="696"/>
      <c r="G20" s="871" t="s">
        <v>120</v>
      </c>
      <c r="H20" s="943">
        <v>7.4999999999999997E-2</v>
      </c>
      <c r="I20" s="827" t="s">
        <v>122</v>
      </c>
      <c r="J20" s="828">
        <f t="shared" si="0"/>
        <v>0</v>
      </c>
      <c r="K20" s="3" t="s">
        <v>600</v>
      </c>
    </row>
    <row r="21" spans="2:11" s="4" customFormat="1" ht="15" customHeight="1">
      <c r="B21" s="821">
        <v>8</v>
      </c>
      <c r="C21" s="822" t="s">
        <v>129</v>
      </c>
      <c r="D21" s="695" t="s">
        <v>556</v>
      </c>
      <c r="E21" s="648" t="s">
        <v>146</v>
      </c>
      <c r="F21" s="696"/>
      <c r="G21" s="871" t="s">
        <v>120</v>
      </c>
      <c r="H21" s="712">
        <v>0.14799999999999999</v>
      </c>
      <c r="I21" s="871" t="s">
        <v>122</v>
      </c>
      <c r="J21" s="698">
        <f t="shared" si="0"/>
        <v>0</v>
      </c>
      <c r="K21" s="3" t="s">
        <v>599</v>
      </c>
    </row>
    <row r="22" spans="2:11" s="4" customFormat="1" ht="15" customHeight="1">
      <c r="B22" s="131"/>
      <c r="C22" s="862" t="s">
        <v>472</v>
      </c>
      <c r="D22" s="695" t="s">
        <v>552</v>
      </c>
      <c r="E22" s="648" t="s">
        <v>145</v>
      </c>
      <c r="F22" s="696"/>
      <c r="G22" s="871" t="s">
        <v>120</v>
      </c>
      <c r="H22" s="943">
        <v>8.5999999999999993E-2</v>
      </c>
      <c r="I22" s="827" t="s">
        <v>122</v>
      </c>
      <c r="J22" s="828">
        <f t="shared" si="0"/>
        <v>0</v>
      </c>
      <c r="K22" s="3" t="s">
        <v>598</v>
      </c>
    </row>
    <row r="23" spans="2:11" s="4" customFormat="1" ht="15" customHeight="1">
      <c r="B23" s="821">
        <v>9</v>
      </c>
      <c r="C23" s="822" t="s">
        <v>129</v>
      </c>
      <c r="D23" s="695" t="s">
        <v>556</v>
      </c>
      <c r="E23" s="648" t="s">
        <v>146</v>
      </c>
      <c r="F23" s="696"/>
      <c r="G23" s="871" t="s">
        <v>120</v>
      </c>
      <c r="H23" s="712">
        <v>0.123</v>
      </c>
      <c r="I23" s="871" t="s">
        <v>122</v>
      </c>
      <c r="J23" s="698">
        <f t="shared" si="0"/>
        <v>0</v>
      </c>
      <c r="K23" s="3" t="s">
        <v>597</v>
      </c>
    </row>
    <row r="24" spans="2:11" s="4" customFormat="1" ht="15" customHeight="1">
      <c r="B24" s="131"/>
      <c r="C24" s="862" t="s">
        <v>471</v>
      </c>
      <c r="D24" s="695" t="s">
        <v>552</v>
      </c>
      <c r="E24" s="648" t="s">
        <v>145</v>
      </c>
      <c r="F24" s="696"/>
      <c r="G24" s="871" t="s">
        <v>120</v>
      </c>
      <c r="H24" s="943">
        <v>7.1999999999999995E-2</v>
      </c>
      <c r="I24" s="827" t="s">
        <v>122</v>
      </c>
      <c r="J24" s="828">
        <f t="shared" si="0"/>
        <v>0</v>
      </c>
      <c r="K24" s="3" t="s">
        <v>596</v>
      </c>
    </row>
    <row r="25" spans="2:11" s="4" customFormat="1" ht="15" customHeight="1">
      <c r="B25" s="821">
        <v>10</v>
      </c>
      <c r="C25" s="822" t="s">
        <v>127</v>
      </c>
      <c r="D25" s="695"/>
      <c r="E25" s="648" t="s">
        <v>667</v>
      </c>
      <c r="F25" s="696"/>
      <c r="G25" s="871" t="s">
        <v>120</v>
      </c>
      <c r="H25" s="712">
        <v>0.35799999999999998</v>
      </c>
      <c r="I25" s="871" t="s">
        <v>122</v>
      </c>
      <c r="J25" s="698">
        <f t="shared" si="0"/>
        <v>0</v>
      </c>
      <c r="K25" s="3" t="s">
        <v>595</v>
      </c>
    </row>
    <row r="26" spans="2:11" s="4" customFormat="1" ht="15" customHeight="1">
      <c r="B26" s="821">
        <v>11</v>
      </c>
      <c r="C26" s="822" t="s">
        <v>127</v>
      </c>
      <c r="D26" s="695"/>
      <c r="E26" s="648" t="s">
        <v>1372</v>
      </c>
      <c r="F26" s="696"/>
      <c r="G26" s="871" t="s">
        <v>120</v>
      </c>
      <c r="H26" s="943">
        <v>0.22600000000000001</v>
      </c>
      <c r="I26" s="827" t="s">
        <v>122</v>
      </c>
      <c r="J26" s="828">
        <f t="shared" si="0"/>
        <v>0</v>
      </c>
      <c r="K26" s="3" t="s">
        <v>594</v>
      </c>
    </row>
    <row r="27" spans="2:11" s="4" customFormat="1" ht="15" customHeight="1">
      <c r="B27" s="870">
        <v>12</v>
      </c>
      <c r="C27" s="648" t="s">
        <v>127</v>
      </c>
      <c r="D27" s="695"/>
      <c r="E27" s="648" t="s">
        <v>1373</v>
      </c>
      <c r="F27" s="696"/>
      <c r="G27" s="871" t="s">
        <v>120</v>
      </c>
      <c r="H27" s="712">
        <v>0.188</v>
      </c>
      <c r="I27" s="871" t="s">
        <v>122</v>
      </c>
      <c r="J27" s="698">
        <f t="shared" si="0"/>
        <v>0</v>
      </c>
      <c r="K27" s="3" t="s">
        <v>593</v>
      </c>
    </row>
    <row r="28" spans="2:11" s="4" customFormat="1" ht="15" customHeight="1">
      <c r="B28" s="821">
        <v>13</v>
      </c>
      <c r="C28" s="822" t="s">
        <v>126</v>
      </c>
      <c r="D28" s="695" t="s">
        <v>556</v>
      </c>
      <c r="E28" s="648" t="s">
        <v>146</v>
      </c>
      <c r="F28" s="696"/>
      <c r="G28" s="871" t="s">
        <v>120</v>
      </c>
      <c r="H28" s="712">
        <v>0.315</v>
      </c>
      <c r="I28" s="871" t="s">
        <v>122</v>
      </c>
      <c r="J28" s="698">
        <f t="shared" si="0"/>
        <v>0</v>
      </c>
      <c r="K28" s="3" t="s">
        <v>592</v>
      </c>
    </row>
    <row r="29" spans="2:11" s="4" customFormat="1" ht="15" customHeight="1">
      <c r="B29" s="131"/>
      <c r="C29" s="862" t="s">
        <v>472</v>
      </c>
      <c r="D29" s="695" t="s">
        <v>552</v>
      </c>
      <c r="E29" s="648" t="s">
        <v>145</v>
      </c>
      <c r="F29" s="696"/>
      <c r="G29" s="871" t="s">
        <v>120</v>
      </c>
      <c r="H29" s="943">
        <v>0.20200000000000001</v>
      </c>
      <c r="I29" s="827" t="s">
        <v>122</v>
      </c>
      <c r="J29" s="828">
        <f t="shared" si="0"/>
        <v>0</v>
      </c>
      <c r="K29" s="3" t="s">
        <v>591</v>
      </c>
    </row>
    <row r="30" spans="2:11" s="4" customFormat="1" ht="15" customHeight="1">
      <c r="B30" s="821">
        <v>14</v>
      </c>
      <c r="C30" s="822" t="s">
        <v>126</v>
      </c>
      <c r="D30" s="695" t="s">
        <v>556</v>
      </c>
      <c r="E30" s="648" t="s">
        <v>146</v>
      </c>
      <c r="F30" s="696"/>
      <c r="G30" s="871" t="s">
        <v>120</v>
      </c>
      <c r="H30" s="712">
        <v>0.26300000000000001</v>
      </c>
      <c r="I30" s="871" t="s">
        <v>122</v>
      </c>
      <c r="J30" s="698">
        <f t="shared" si="0"/>
        <v>0</v>
      </c>
      <c r="K30" s="3" t="s">
        <v>590</v>
      </c>
    </row>
    <row r="31" spans="2:11" s="4" customFormat="1" ht="15" customHeight="1">
      <c r="B31" s="131"/>
      <c r="C31" s="862" t="s">
        <v>471</v>
      </c>
      <c r="D31" s="695" t="s">
        <v>552</v>
      </c>
      <c r="E31" s="648" t="s">
        <v>145</v>
      </c>
      <c r="F31" s="696"/>
      <c r="G31" s="871" t="s">
        <v>120</v>
      </c>
      <c r="H31" s="943">
        <v>0.16800000000000001</v>
      </c>
      <c r="I31" s="827" t="s">
        <v>122</v>
      </c>
      <c r="J31" s="828">
        <f t="shared" si="0"/>
        <v>0</v>
      </c>
      <c r="K31" s="3" t="s">
        <v>611</v>
      </c>
    </row>
    <row r="32" spans="2:11" s="4" customFormat="1" ht="15" customHeight="1">
      <c r="B32" s="821">
        <v>15</v>
      </c>
      <c r="C32" s="822" t="s">
        <v>125</v>
      </c>
      <c r="D32" s="695" t="s">
        <v>556</v>
      </c>
      <c r="E32" s="648" t="s">
        <v>146</v>
      </c>
      <c r="F32" s="696"/>
      <c r="G32" s="871" t="s">
        <v>120</v>
      </c>
      <c r="H32" s="712">
        <v>0.36199999999999999</v>
      </c>
      <c r="I32" s="871" t="s">
        <v>122</v>
      </c>
      <c r="J32" s="698">
        <f t="shared" si="0"/>
        <v>0</v>
      </c>
      <c r="K32" s="3" t="s">
        <v>610</v>
      </c>
    </row>
    <row r="33" spans="2:11" s="4" customFormat="1" ht="15" customHeight="1">
      <c r="B33" s="131"/>
      <c r="C33" s="862" t="s">
        <v>472</v>
      </c>
      <c r="D33" s="695" t="s">
        <v>552</v>
      </c>
      <c r="E33" s="648" t="s">
        <v>145</v>
      </c>
      <c r="F33" s="696"/>
      <c r="G33" s="871" t="s">
        <v>120</v>
      </c>
      <c r="H33" s="943">
        <v>0.21299999999999999</v>
      </c>
      <c r="I33" s="827" t="s">
        <v>122</v>
      </c>
      <c r="J33" s="828">
        <f t="shared" si="0"/>
        <v>0</v>
      </c>
      <c r="K33" s="3" t="s">
        <v>609</v>
      </c>
    </row>
    <row r="34" spans="2:11" s="4" customFormat="1" ht="15" customHeight="1">
      <c r="B34" s="821">
        <v>16</v>
      </c>
      <c r="C34" s="822" t="s">
        <v>125</v>
      </c>
      <c r="D34" s="695" t="s">
        <v>556</v>
      </c>
      <c r="E34" s="648" t="s">
        <v>146</v>
      </c>
      <c r="F34" s="696"/>
      <c r="G34" s="871" t="s">
        <v>120</v>
      </c>
      <c r="H34" s="712">
        <v>0.30199999999999999</v>
      </c>
      <c r="I34" s="871" t="s">
        <v>122</v>
      </c>
      <c r="J34" s="698">
        <f t="shared" si="0"/>
        <v>0</v>
      </c>
      <c r="K34" s="3" t="s">
        <v>608</v>
      </c>
    </row>
    <row r="35" spans="2:11" s="4" customFormat="1" ht="15" customHeight="1">
      <c r="B35" s="131"/>
      <c r="C35" s="862" t="s">
        <v>471</v>
      </c>
      <c r="D35" s="695" t="s">
        <v>552</v>
      </c>
      <c r="E35" s="648" t="s">
        <v>145</v>
      </c>
      <c r="F35" s="696"/>
      <c r="G35" s="871" t="s">
        <v>120</v>
      </c>
      <c r="H35" s="943">
        <v>0.17799999999999999</v>
      </c>
      <c r="I35" s="827" t="s">
        <v>122</v>
      </c>
      <c r="J35" s="828">
        <f t="shared" si="0"/>
        <v>0</v>
      </c>
      <c r="K35" s="3" t="s">
        <v>607</v>
      </c>
    </row>
    <row r="36" spans="2:11" s="4" customFormat="1" ht="15" customHeight="1">
      <c r="B36" s="821">
        <v>17</v>
      </c>
      <c r="C36" s="822" t="s">
        <v>124</v>
      </c>
      <c r="D36" s="695" t="s">
        <v>556</v>
      </c>
      <c r="E36" s="648" t="s">
        <v>146</v>
      </c>
      <c r="F36" s="696"/>
      <c r="G36" s="871" t="s">
        <v>120</v>
      </c>
      <c r="H36" s="712">
        <v>0.38900000000000001</v>
      </c>
      <c r="I36" s="871" t="s">
        <v>122</v>
      </c>
      <c r="J36" s="698">
        <f t="shared" si="0"/>
        <v>0</v>
      </c>
      <c r="K36" s="3" t="s">
        <v>606</v>
      </c>
    </row>
    <row r="37" spans="2:11" s="4" customFormat="1" ht="15" customHeight="1">
      <c r="B37" s="131"/>
      <c r="C37" s="862" t="s">
        <v>472</v>
      </c>
      <c r="D37" s="695" t="s">
        <v>552</v>
      </c>
      <c r="E37" s="648" t="s">
        <v>145</v>
      </c>
      <c r="F37" s="696"/>
      <c r="G37" s="871" t="s">
        <v>120</v>
      </c>
      <c r="H37" s="943">
        <v>0.25800000000000001</v>
      </c>
      <c r="I37" s="827" t="s">
        <v>122</v>
      </c>
      <c r="J37" s="828">
        <f t="shared" si="0"/>
        <v>0</v>
      </c>
      <c r="K37" s="3" t="s">
        <v>605</v>
      </c>
    </row>
    <row r="38" spans="2:11" s="4" customFormat="1" ht="15" customHeight="1">
      <c r="B38" s="821">
        <v>18</v>
      </c>
      <c r="C38" s="822" t="s">
        <v>124</v>
      </c>
      <c r="D38" s="695" t="s">
        <v>556</v>
      </c>
      <c r="E38" s="648" t="s">
        <v>146</v>
      </c>
      <c r="F38" s="696"/>
      <c r="G38" s="871" t="s">
        <v>120</v>
      </c>
      <c r="H38" s="712">
        <v>0.32400000000000001</v>
      </c>
      <c r="I38" s="871" t="s">
        <v>122</v>
      </c>
      <c r="J38" s="698">
        <f t="shared" si="0"/>
        <v>0</v>
      </c>
      <c r="K38" s="3" t="s">
        <v>604</v>
      </c>
    </row>
    <row r="39" spans="2:11" s="4" customFormat="1" ht="15" customHeight="1">
      <c r="B39" s="131"/>
      <c r="C39" s="862" t="s">
        <v>471</v>
      </c>
      <c r="D39" s="695" t="s">
        <v>552</v>
      </c>
      <c r="E39" s="648" t="s">
        <v>145</v>
      </c>
      <c r="F39" s="696"/>
      <c r="G39" s="871" t="s">
        <v>120</v>
      </c>
      <c r="H39" s="943">
        <v>0.215</v>
      </c>
      <c r="I39" s="827" t="s">
        <v>122</v>
      </c>
      <c r="J39" s="828">
        <f t="shared" si="0"/>
        <v>0</v>
      </c>
      <c r="K39" s="3" t="s">
        <v>619</v>
      </c>
    </row>
    <row r="40" spans="2:11" s="4" customFormat="1" ht="15" customHeight="1">
      <c r="B40" s="821">
        <v>19</v>
      </c>
      <c r="C40" s="822" t="s">
        <v>123</v>
      </c>
      <c r="D40" s="695" t="s">
        <v>556</v>
      </c>
      <c r="E40" s="648" t="s">
        <v>146</v>
      </c>
      <c r="F40" s="696"/>
      <c r="G40" s="871" t="s">
        <v>120</v>
      </c>
      <c r="H40" s="712">
        <v>0.40600000000000003</v>
      </c>
      <c r="I40" s="871" t="s">
        <v>122</v>
      </c>
      <c r="J40" s="698">
        <f t="shared" si="0"/>
        <v>0</v>
      </c>
      <c r="K40" s="3" t="s">
        <v>618</v>
      </c>
    </row>
    <row r="41" spans="2:11" s="4" customFormat="1" ht="15" customHeight="1">
      <c r="B41" s="131"/>
      <c r="C41" s="862" t="s">
        <v>472</v>
      </c>
      <c r="D41" s="695" t="s">
        <v>552</v>
      </c>
      <c r="E41" s="648" t="s">
        <v>145</v>
      </c>
      <c r="F41" s="696"/>
      <c r="G41" s="871" t="s">
        <v>120</v>
      </c>
      <c r="H41" s="943">
        <v>0.36199999999999999</v>
      </c>
      <c r="I41" s="827" t="s">
        <v>122</v>
      </c>
      <c r="J41" s="828">
        <f t="shared" si="0"/>
        <v>0</v>
      </c>
      <c r="K41" s="3" t="s">
        <v>647</v>
      </c>
    </row>
    <row r="42" spans="2:11" s="4" customFormat="1" ht="15" customHeight="1">
      <c r="B42" s="821">
        <v>20</v>
      </c>
      <c r="C42" s="822" t="s">
        <v>123</v>
      </c>
      <c r="D42" s="695" t="s">
        <v>556</v>
      </c>
      <c r="E42" s="648" t="s">
        <v>146</v>
      </c>
      <c r="F42" s="696"/>
      <c r="G42" s="871" t="s">
        <v>120</v>
      </c>
      <c r="H42" s="712">
        <v>0.33800000000000002</v>
      </c>
      <c r="I42" s="871" t="s">
        <v>122</v>
      </c>
      <c r="J42" s="698">
        <f t="shared" si="0"/>
        <v>0</v>
      </c>
      <c r="K42" s="3" t="s">
        <v>646</v>
      </c>
    </row>
    <row r="43" spans="2:11" s="4" customFormat="1" ht="15" customHeight="1">
      <c r="B43" s="131"/>
      <c r="C43" s="862" t="s">
        <v>471</v>
      </c>
      <c r="D43" s="695" t="s">
        <v>552</v>
      </c>
      <c r="E43" s="648" t="s">
        <v>145</v>
      </c>
      <c r="F43" s="696"/>
      <c r="G43" s="871" t="s">
        <v>120</v>
      </c>
      <c r="H43" s="943">
        <v>0.30199999999999999</v>
      </c>
      <c r="I43" s="827" t="s">
        <v>122</v>
      </c>
      <c r="J43" s="828">
        <f t="shared" si="0"/>
        <v>0</v>
      </c>
      <c r="K43" s="3" t="s">
        <v>666</v>
      </c>
    </row>
    <row r="44" spans="2:11" s="4" customFormat="1" ht="15" customHeight="1">
      <c r="B44" s="821">
        <v>21</v>
      </c>
      <c r="C44" s="822" t="s">
        <v>498</v>
      </c>
      <c r="D44" s="695" t="s">
        <v>556</v>
      </c>
      <c r="E44" s="648" t="s">
        <v>146</v>
      </c>
      <c r="F44" s="696"/>
      <c r="G44" s="871" t="s">
        <v>120</v>
      </c>
      <c r="H44" s="712">
        <v>0.43099999999999999</v>
      </c>
      <c r="I44" s="871" t="s">
        <v>122</v>
      </c>
      <c r="J44" s="698">
        <f t="shared" si="0"/>
        <v>0</v>
      </c>
      <c r="K44" s="3" t="s">
        <v>665</v>
      </c>
    </row>
    <row r="45" spans="2:11" s="4" customFormat="1" ht="15" customHeight="1">
      <c r="B45" s="131"/>
      <c r="C45" s="862" t="s">
        <v>472</v>
      </c>
      <c r="D45" s="695" t="s">
        <v>552</v>
      </c>
      <c r="E45" s="648" t="s">
        <v>145</v>
      </c>
      <c r="F45" s="696"/>
      <c r="G45" s="871" t="s">
        <v>120</v>
      </c>
      <c r="H45" s="943">
        <v>0.39700000000000002</v>
      </c>
      <c r="I45" s="827" t="s">
        <v>122</v>
      </c>
      <c r="J45" s="828">
        <f t="shared" si="0"/>
        <v>0</v>
      </c>
      <c r="K45" s="3" t="s">
        <v>664</v>
      </c>
    </row>
    <row r="46" spans="2:11" s="4" customFormat="1" ht="15" customHeight="1">
      <c r="B46" s="821">
        <v>22</v>
      </c>
      <c r="C46" s="822" t="s">
        <v>498</v>
      </c>
      <c r="D46" s="695" t="s">
        <v>556</v>
      </c>
      <c r="E46" s="648" t="s">
        <v>146</v>
      </c>
      <c r="F46" s="696"/>
      <c r="G46" s="871" t="s">
        <v>120</v>
      </c>
      <c r="H46" s="712">
        <v>0.35899999999999999</v>
      </c>
      <c r="I46" s="871" t="s">
        <v>122</v>
      </c>
      <c r="J46" s="698">
        <f t="shared" si="0"/>
        <v>0</v>
      </c>
      <c r="K46" s="3" t="s">
        <v>663</v>
      </c>
    </row>
    <row r="47" spans="2:11" s="4" customFormat="1" ht="15" customHeight="1">
      <c r="B47" s="131"/>
      <c r="C47" s="862" t="s">
        <v>471</v>
      </c>
      <c r="D47" s="695" t="s">
        <v>552</v>
      </c>
      <c r="E47" s="648" t="s">
        <v>145</v>
      </c>
      <c r="F47" s="696"/>
      <c r="G47" s="871" t="s">
        <v>120</v>
      </c>
      <c r="H47" s="943">
        <v>0.33100000000000002</v>
      </c>
      <c r="I47" s="827" t="s">
        <v>122</v>
      </c>
      <c r="J47" s="828">
        <f t="shared" si="0"/>
        <v>0</v>
      </c>
      <c r="K47" s="3" t="s">
        <v>662</v>
      </c>
    </row>
    <row r="48" spans="2:11" s="4" customFormat="1" ht="15" customHeight="1">
      <c r="B48" s="821">
        <v>23</v>
      </c>
      <c r="C48" s="822" t="s">
        <v>535</v>
      </c>
      <c r="D48" s="695" t="s">
        <v>556</v>
      </c>
      <c r="E48" s="648" t="s">
        <v>146</v>
      </c>
      <c r="F48" s="696"/>
      <c r="G48" s="871" t="s">
        <v>120</v>
      </c>
      <c r="H48" s="712">
        <v>0.45900000000000002</v>
      </c>
      <c r="I48" s="871" t="s">
        <v>122</v>
      </c>
      <c r="J48" s="698">
        <f t="shared" si="0"/>
        <v>0</v>
      </c>
      <c r="K48" s="3" t="s">
        <v>661</v>
      </c>
    </row>
    <row r="49" spans="1:11" s="4" customFormat="1" ht="15" customHeight="1">
      <c r="B49" s="131"/>
      <c r="C49" s="862" t="s">
        <v>472</v>
      </c>
      <c r="D49" s="695" t="s">
        <v>552</v>
      </c>
      <c r="E49" s="648" t="s">
        <v>145</v>
      </c>
      <c r="F49" s="696"/>
      <c r="G49" s="871" t="s">
        <v>120</v>
      </c>
      <c r="H49" s="943">
        <v>0.43099999999999999</v>
      </c>
      <c r="I49" s="827" t="s">
        <v>122</v>
      </c>
      <c r="J49" s="828">
        <f t="shared" si="0"/>
        <v>0</v>
      </c>
      <c r="K49" s="3" t="s">
        <v>660</v>
      </c>
    </row>
    <row r="50" spans="1:11" s="4" customFormat="1" ht="15" customHeight="1">
      <c r="B50" s="821">
        <v>24</v>
      </c>
      <c r="C50" s="822" t="s">
        <v>535</v>
      </c>
      <c r="D50" s="695" t="s">
        <v>556</v>
      </c>
      <c r="E50" s="648" t="s">
        <v>146</v>
      </c>
      <c r="F50" s="696"/>
      <c r="G50" s="871" t="s">
        <v>120</v>
      </c>
      <c r="H50" s="712">
        <v>0.38200000000000001</v>
      </c>
      <c r="I50" s="871" t="s">
        <v>122</v>
      </c>
      <c r="J50" s="698">
        <f>ROUND(F50*H50,0)</f>
        <v>0</v>
      </c>
      <c r="K50" s="3" t="s">
        <v>638</v>
      </c>
    </row>
    <row r="51" spans="1:11" s="4" customFormat="1" ht="15" customHeight="1">
      <c r="B51" s="131"/>
      <c r="C51" s="862" t="s">
        <v>471</v>
      </c>
      <c r="D51" s="695" t="s">
        <v>552</v>
      </c>
      <c r="E51" s="648" t="s">
        <v>145</v>
      </c>
      <c r="F51" s="696"/>
      <c r="G51" s="871" t="s">
        <v>120</v>
      </c>
      <c r="H51" s="712">
        <v>0.35899999999999999</v>
      </c>
      <c r="I51" s="871" t="s">
        <v>122</v>
      </c>
      <c r="J51" s="698">
        <f>ROUND(F51*H51,0)</f>
        <v>0</v>
      </c>
      <c r="K51" s="3" t="s">
        <v>659</v>
      </c>
    </row>
    <row r="52" spans="1:11" s="4" customFormat="1" ht="15" customHeight="1">
      <c r="B52" s="944"/>
      <c r="C52" s="945"/>
      <c r="D52" s="944"/>
      <c r="E52" s="946"/>
      <c r="F52" s="947"/>
      <c r="G52" s="948"/>
      <c r="H52" s="949"/>
      <c r="I52" s="948"/>
      <c r="J52" s="950"/>
      <c r="K52" s="946"/>
    </row>
    <row r="53" spans="1:11" s="4" customFormat="1" ht="15" customHeight="1">
      <c r="B53" s="106"/>
      <c r="C53" s="290"/>
      <c r="D53" s="106"/>
      <c r="E53" s="91"/>
      <c r="F53" s="194"/>
      <c r="G53" s="853"/>
      <c r="H53" s="229"/>
      <c r="I53" s="853"/>
      <c r="J53" s="93"/>
      <c r="K53" s="91"/>
    </row>
    <row r="54" spans="1:11" s="4" customFormat="1" ht="15" customHeight="1">
      <c r="A54" s="99" t="s">
        <v>52</v>
      </c>
      <c r="B54" s="4" t="s">
        <v>1472</v>
      </c>
      <c r="C54" s="2"/>
      <c r="D54" s="106"/>
      <c r="E54" s="91"/>
      <c r="F54" s="194"/>
      <c r="G54" s="853"/>
      <c r="H54" s="229"/>
      <c r="I54" s="853"/>
      <c r="J54" s="93"/>
      <c r="K54" s="91"/>
    </row>
    <row r="55" spans="1:11" s="4" customFormat="1" ht="15" customHeight="1">
      <c r="B55" s="295"/>
      <c r="C55" s="296"/>
      <c r="D55" s="295"/>
      <c r="E55" s="298"/>
      <c r="F55" s="299"/>
      <c r="G55" s="300"/>
      <c r="H55" s="297"/>
      <c r="I55" s="300"/>
      <c r="J55" s="301"/>
      <c r="K55" s="91"/>
    </row>
    <row r="56" spans="1:11" s="4" customFormat="1" ht="15" customHeight="1">
      <c r="B56" s="855">
        <v>25</v>
      </c>
      <c r="C56" s="118" t="s">
        <v>535</v>
      </c>
      <c r="D56" s="131" t="s">
        <v>556</v>
      </c>
      <c r="E56" s="160" t="s">
        <v>146</v>
      </c>
      <c r="F56" s="292"/>
      <c r="G56" s="852" t="s">
        <v>120</v>
      </c>
      <c r="H56" s="951">
        <v>0.34399999999999997</v>
      </c>
      <c r="I56" s="852" t="s">
        <v>122</v>
      </c>
      <c r="J56" s="293">
        <f>ROUND(F56*H56,0)</f>
        <v>0</v>
      </c>
      <c r="K56" s="3" t="s">
        <v>637</v>
      </c>
    </row>
    <row r="57" spans="1:11" s="4" customFormat="1" ht="15" customHeight="1">
      <c r="B57" s="131"/>
      <c r="C57" s="862" t="s">
        <v>691</v>
      </c>
      <c r="D57" s="695" t="s">
        <v>552</v>
      </c>
      <c r="E57" s="648" t="s">
        <v>145</v>
      </c>
      <c r="F57" s="696"/>
      <c r="G57" s="871" t="s">
        <v>120</v>
      </c>
      <c r="H57" s="712">
        <v>0.32300000000000001</v>
      </c>
      <c r="I57" s="827" t="s">
        <v>122</v>
      </c>
      <c r="J57" s="828">
        <f>ROUND(F57*H57,0)</f>
        <v>0</v>
      </c>
      <c r="K57" s="3" t="s">
        <v>636</v>
      </c>
    </row>
    <row r="58" spans="1:11" s="4" customFormat="1" ht="15" customHeight="1">
      <c r="B58" s="821">
        <v>26</v>
      </c>
      <c r="C58" s="822" t="s">
        <v>653</v>
      </c>
      <c r="D58" s="695" t="s">
        <v>556</v>
      </c>
      <c r="E58" s="648" t="s">
        <v>146</v>
      </c>
      <c r="F58" s="696"/>
      <c r="G58" s="871" t="s">
        <v>120</v>
      </c>
      <c r="H58" s="712">
        <v>0.65200000000000002</v>
      </c>
      <c r="I58" s="871" t="s">
        <v>122</v>
      </c>
      <c r="J58" s="698">
        <f t="shared" si="0"/>
        <v>0</v>
      </c>
      <c r="K58" s="3" t="s">
        <v>1364</v>
      </c>
    </row>
    <row r="59" spans="1:11" s="4" customFormat="1" ht="15" customHeight="1">
      <c r="B59" s="131"/>
      <c r="C59" s="862" t="s">
        <v>772</v>
      </c>
      <c r="D59" s="695" t="s">
        <v>552</v>
      </c>
      <c r="E59" s="648" t="s">
        <v>145</v>
      </c>
      <c r="F59" s="696"/>
      <c r="G59" s="871" t="s">
        <v>120</v>
      </c>
      <c r="H59" s="993">
        <v>0.61699999999999999</v>
      </c>
      <c r="I59" s="827" t="s">
        <v>122</v>
      </c>
      <c r="J59" s="828">
        <f t="shared" si="0"/>
        <v>0</v>
      </c>
      <c r="K59" s="3" t="s">
        <v>774</v>
      </c>
    </row>
    <row r="60" spans="1:11" s="4" customFormat="1" ht="15" customHeight="1">
      <c r="B60" s="821">
        <v>27</v>
      </c>
      <c r="C60" s="822" t="s">
        <v>653</v>
      </c>
      <c r="D60" s="695" t="s">
        <v>556</v>
      </c>
      <c r="E60" s="648" t="s">
        <v>146</v>
      </c>
      <c r="F60" s="696"/>
      <c r="G60" s="871" t="s">
        <v>120</v>
      </c>
      <c r="H60" s="712">
        <v>0.40799999999999997</v>
      </c>
      <c r="I60" s="871" t="s">
        <v>122</v>
      </c>
      <c r="J60" s="698">
        <f t="shared" si="0"/>
        <v>0</v>
      </c>
      <c r="K60" s="3" t="s">
        <v>775</v>
      </c>
    </row>
    <row r="61" spans="1:11" s="4" customFormat="1" ht="15" customHeight="1">
      <c r="B61" s="131"/>
      <c r="C61" s="862" t="s">
        <v>471</v>
      </c>
      <c r="D61" s="695" t="s">
        <v>552</v>
      </c>
      <c r="E61" s="648" t="s">
        <v>145</v>
      </c>
      <c r="F61" s="696"/>
      <c r="G61" s="871" t="s">
        <v>120</v>
      </c>
      <c r="H61" s="712">
        <v>0.38600000000000001</v>
      </c>
      <c r="I61" s="827" t="s">
        <v>122</v>
      </c>
      <c r="J61" s="828">
        <f t="shared" si="0"/>
        <v>0</v>
      </c>
      <c r="K61" s="3" t="s">
        <v>776</v>
      </c>
    </row>
    <row r="62" spans="1:11" s="4" customFormat="1" ht="15" customHeight="1">
      <c r="B62" s="821">
        <v>28</v>
      </c>
      <c r="C62" s="822" t="s">
        <v>784</v>
      </c>
      <c r="D62" s="695" t="s">
        <v>556</v>
      </c>
      <c r="E62" s="648" t="s">
        <v>146</v>
      </c>
      <c r="F62" s="696"/>
      <c r="G62" s="871" t="s">
        <v>120</v>
      </c>
      <c r="H62" s="712">
        <v>0.51700000000000002</v>
      </c>
      <c r="I62" s="871" t="s">
        <v>122</v>
      </c>
      <c r="J62" s="698">
        <f>ROUND(F62*H62,0)</f>
        <v>0</v>
      </c>
      <c r="K62" s="3" t="s">
        <v>635</v>
      </c>
    </row>
    <row r="63" spans="1:11" s="4" customFormat="1" ht="15" customHeight="1">
      <c r="B63" s="131"/>
      <c r="C63" s="862" t="s">
        <v>472</v>
      </c>
      <c r="D63" s="695" t="s">
        <v>552</v>
      </c>
      <c r="E63" s="648" t="s">
        <v>145</v>
      </c>
      <c r="F63" s="696"/>
      <c r="G63" s="871" t="s">
        <v>120</v>
      </c>
      <c r="H63" s="943">
        <v>0.497</v>
      </c>
      <c r="I63" s="827" t="s">
        <v>122</v>
      </c>
      <c r="J63" s="828">
        <f>ROUND(F63*H63,0)</f>
        <v>0</v>
      </c>
      <c r="K63" s="3" t="s">
        <v>634</v>
      </c>
    </row>
    <row r="64" spans="1:11" s="4" customFormat="1" ht="15" customHeight="1">
      <c r="B64" s="821">
        <v>29</v>
      </c>
      <c r="C64" s="822" t="s">
        <v>784</v>
      </c>
      <c r="D64" s="695" t="s">
        <v>556</v>
      </c>
      <c r="E64" s="648" t="s">
        <v>146</v>
      </c>
      <c r="F64" s="696"/>
      <c r="G64" s="871" t="s">
        <v>120</v>
      </c>
      <c r="H64" s="712">
        <v>0.43099999999999999</v>
      </c>
      <c r="I64" s="871" t="s">
        <v>122</v>
      </c>
      <c r="J64" s="698">
        <f>ROUND(F64*H64,0)</f>
        <v>0</v>
      </c>
      <c r="K64" s="3" t="s">
        <v>633</v>
      </c>
    </row>
    <row r="65" spans="2:11" s="4" customFormat="1" ht="15" customHeight="1">
      <c r="B65" s="131"/>
      <c r="C65" s="862" t="s">
        <v>471</v>
      </c>
      <c r="D65" s="695" t="s">
        <v>552</v>
      </c>
      <c r="E65" s="648" t="s">
        <v>145</v>
      </c>
      <c r="F65" s="696"/>
      <c r="G65" s="871" t="s">
        <v>120</v>
      </c>
      <c r="H65" s="943">
        <v>0.41399999999999998</v>
      </c>
      <c r="I65" s="827" t="s">
        <v>122</v>
      </c>
      <c r="J65" s="828">
        <f>ROUND(F65*H65,0)</f>
        <v>0</v>
      </c>
      <c r="K65" s="3" t="s">
        <v>632</v>
      </c>
    </row>
    <row r="66" spans="2:11" s="4" customFormat="1" ht="15" customHeight="1">
      <c r="B66" s="821">
        <v>30</v>
      </c>
      <c r="C66" s="822" t="s">
        <v>833</v>
      </c>
      <c r="D66" s="695" t="s">
        <v>556</v>
      </c>
      <c r="E66" s="648" t="s">
        <v>146</v>
      </c>
      <c r="F66" s="696"/>
      <c r="G66" s="871" t="s">
        <v>120</v>
      </c>
      <c r="H66" s="712">
        <v>0.54500000000000004</v>
      </c>
      <c r="I66" s="871" t="s">
        <v>122</v>
      </c>
      <c r="J66" s="698">
        <f t="shared" si="0"/>
        <v>0</v>
      </c>
      <c r="K66" s="3" t="s">
        <v>838</v>
      </c>
    </row>
    <row r="67" spans="2:11" s="4" customFormat="1" ht="15" customHeight="1">
      <c r="B67" s="131"/>
      <c r="C67" s="862" t="s">
        <v>472</v>
      </c>
      <c r="D67" s="695" t="s">
        <v>552</v>
      </c>
      <c r="E67" s="648" t="s">
        <v>145</v>
      </c>
      <c r="F67" s="696"/>
      <c r="G67" s="871" t="s">
        <v>120</v>
      </c>
      <c r="H67" s="943">
        <v>0.53100000000000003</v>
      </c>
      <c r="I67" s="827" t="s">
        <v>122</v>
      </c>
      <c r="J67" s="828">
        <f t="shared" si="0"/>
        <v>0</v>
      </c>
      <c r="K67" s="3" t="s">
        <v>839</v>
      </c>
    </row>
    <row r="68" spans="2:11" s="4" customFormat="1" ht="15" customHeight="1">
      <c r="B68" s="821">
        <v>31</v>
      </c>
      <c r="C68" s="822" t="s">
        <v>833</v>
      </c>
      <c r="D68" s="695" t="s">
        <v>556</v>
      </c>
      <c r="E68" s="648" t="s">
        <v>146</v>
      </c>
      <c r="F68" s="696"/>
      <c r="G68" s="871" t="s">
        <v>120</v>
      </c>
      <c r="H68" s="712">
        <v>0.45400000000000001</v>
      </c>
      <c r="I68" s="871" t="s">
        <v>122</v>
      </c>
      <c r="J68" s="698">
        <f t="shared" si="0"/>
        <v>0</v>
      </c>
      <c r="K68" s="3" t="s">
        <v>840</v>
      </c>
    </row>
    <row r="69" spans="2:11" s="4" customFormat="1" ht="15" customHeight="1">
      <c r="B69" s="131"/>
      <c r="C69" s="862" t="s">
        <v>471</v>
      </c>
      <c r="D69" s="695" t="s">
        <v>552</v>
      </c>
      <c r="E69" s="648" t="s">
        <v>145</v>
      </c>
      <c r="F69" s="696"/>
      <c r="G69" s="871" t="s">
        <v>120</v>
      </c>
      <c r="H69" s="943">
        <v>0.443</v>
      </c>
      <c r="I69" s="827" t="s">
        <v>122</v>
      </c>
      <c r="J69" s="828">
        <f t="shared" si="0"/>
        <v>0</v>
      </c>
      <c r="K69" s="3" t="s">
        <v>841</v>
      </c>
    </row>
    <row r="70" spans="2:11" s="4" customFormat="1" ht="15" customHeight="1">
      <c r="B70" s="821">
        <v>32</v>
      </c>
      <c r="C70" s="822" t="s">
        <v>961</v>
      </c>
      <c r="D70" s="695" t="s">
        <v>556</v>
      </c>
      <c r="E70" s="648" t="s">
        <v>146</v>
      </c>
      <c r="F70" s="696"/>
      <c r="G70" s="871" t="s">
        <v>120</v>
      </c>
      <c r="H70" s="712">
        <v>0.57199999999999995</v>
      </c>
      <c r="I70" s="871" t="s">
        <v>122</v>
      </c>
      <c r="J70" s="698">
        <f t="shared" si="0"/>
        <v>0</v>
      </c>
      <c r="K70" s="3" t="s">
        <v>851</v>
      </c>
    </row>
    <row r="71" spans="2:11" s="4" customFormat="1" ht="15" customHeight="1">
      <c r="B71" s="131"/>
      <c r="C71" s="862" t="s">
        <v>472</v>
      </c>
      <c r="D71" s="695" t="s">
        <v>552</v>
      </c>
      <c r="E71" s="648" t="s">
        <v>145</v>
      </c>
      <c r="F71" s="696"/>
      <c r="G71" s="871" t="s">
        <v>120</v>
      </c>
      <c r="H71" s="943">
        <v>0.56599999999999995</v>
      </c>
      <c r="I71" s="827" t="s">
        <v>122</v>
      </c>
      <c r="J71" s="828">
        <f t="shared" ref="J71:J95" si="1">ROUND(F71*H71,0)</f>
        <v>0</v>
      </c>
      <c r="K71" s="3" t="s">
        <v>670</v>
      </c>
    </row>
    <row r="72" spans="2:11" s="4" customFormat="1" ht="15" customHeight="1">
      <c r="B72" s="821">
        <v>33</v>
      </c>
      <c r="C72" s="822" t="s">
        <v>961</v>
      </c>
      <c r="D72" s="695" t="s">
        <v>556</v>
      </c>
      <c r="E72" s="648" t="s">
        <v>146</v>
      </c>
      <c r="F72" s="696"/>
      <c r="G72" s="871" t="s">
        <v>120</v>
      </c>
      <c r="H72" s="712">
        <v>0.47699999999999998</v>
      </c>
      <c r="I72" s="871" t="s">
        <v>122</v>
      </c>
      <c r="J72" s="698">
        <f t="shared" si="1"/>
        <v>0</v>
      </c>
      <c r="K72" s="3" t="s">
        <v>669</v>
      </c>
    </row>
    <row r="73" spans="2:11" s="4" customFormat="1" ht="15" customHeight="1">
      <c r="B73" s="131"/>
      <c r="C73" s="862" t="s">
        <v>471</v>
      </c>
      <c r="D73" s="695" t="s">
        <v>552</v>
      </c>
      <c r="E73" s="648" t="s">
        <v>145</v>
      </c>
      <c r="F73" s="696"/>
      <c r="G73" s="871" t="s">
        <v>120</v>
      </c>
      <c r="H73" s="943">
        <v>0.47099999999999997</v>
      </c>
      <c r="I73" s="827" t="s">
        <v>122</v>
      </c>
      <c r="J73" s="828">
        <f t="shared" si="1"/>
        <v>0</v>
      </c>
      <c r="K73" s="3" t="s">
        <v>668</v>
      </c>
    </row>
    <row r="74" spans="2:11" s="4" customFormat="1" ht="15" customHeight="1">
      <c r="B74" s="821">
        <v>34</v>
      </c>
      <c r="C74" s="822" t="s">
        <v>1051</v>
      </c>
      <c r="D74" s="695" t="s">
        <v>556</v>
      </c>
      <c r="E74" s="648" t="s">
        <v>146</v>
      </c>
      <c r="F74" s="696"/>
      <c r="G74" s="871" t="s">
        <v>120</v>
      </c>
      <c r="H74" s="712">
        <v>0.6</v>
      </c>
      <c r="I74" s="871" t="s">
        <v>122</v>
      </c>
      <c r="J74" s="698">
        <f t="shared" si="1"/>
        <v>0</v>
      </c>
      <c r="K74" s="3" t="s">
        <v>852</v>
      </c>
    </row>
    <row r="75" spans="2:11" s="4" customFormat="1" ht="15" customHeight="1">
      <c r="B75" s="131"/>
      <c r="C75" s="862" t="s">
        <v>472</v>
      </c>
      <c r="D75" s="695" t="s">
        <v>552</v>
      </c>
      <c r="E75" s="648" t="s">
        <v>145</v>
      </c>
      <c r="F75" s="696"/>
      <c r="G75" s="871" t="s">
        <v>120</v>
      </c>
      <c r="H75" s="943">
        <v>0.6</v>
      </c>
      <c r="I75" s="827" t="s">
        <v>122</v>
      </c>
      <c r="J75" s="828">
        <f t="shared" si="1"/>
        <v>0</v>
      </c>
      <c r="K75" s="3" t="s">
        <v>853</v>
      </c>
    </row>
    <row r="76" spans="2:11" s="4" customFormat="1" ht="15" customHeight="1">
      <c r="B76" s="821">
        <v>35</v>
      </c>
      <c r="C76" s="822" t="s">
        <v>1051</v>
      </c>
      <c r="D76" s="695" t="s">
        <v>556</v>
      </c>
      <c r="E76" s="648" t="s">
        <v>146</v>
      </c>
      <c r="F76" s="696"/>
      <c r="G76" s="871" t="s">
        <v>120</v>
      </c>
      <c r="H76" s="712">
        <v>0.5</v>
      </c>
      <c r="I76" s="871" t="s">
        <v>122</v>
      </c>
      <c r="J76" s="698">
        <f t="shared" si="1"/>
        <v>0</v>
      </c>
      <c r="K76" s="3" t="s">
        <v>854</v>
      </c>
    </row>
    <row r="77" spans="2:11" s="4" customFormat="1" ht="15" customHeight="1">
      <c r="B77" s="131"/>
      <c r="C77" s="862" t="s">
        <v>471</v>
      </c>
      <c r="D77" s="695" t="s">
        <v>552</v>
      </c>
      <c r="E77" s="648" t="s">
        <v>145</v>
      </c>
      <c r="F77" s="696"/>
      <c r="G77" s="871" t="s">
        <v>120</v>
      </c>
      <c r="H77" s="943">
        <v>0.5</v>
      </c>
      <c r="I77" s="827" t="s">
        <v>122</v>
      </c>
      <c r="J77" s="828">
        <f t="shared" si="1"/>
        <v>0</v>
      </c>
      <c r="K77" s="3" t="s">
        <v>855</v>
      </c>
    </row>
    <row r="78" spans="2:11" s="4" customFormat="1" ht="15" customHeight="1">
      <c r="B78" s="821">
        <v>36</v>
      </c>
      <c r="C78" s="822" t="s">
        <v>1100</v>
      </c>
      <c r="D78" s="695" t="s">
        <v>556</v>
      </c>
      <c r="E78" s="648" t="s">
        <v>146</v>
      </c>
      <c r="F78" s="696"/>
      <c r="G78" s="871" t="s">
        <v>120</v>
      </c>
      <c r="H78" s="712">
        <v>0.8</v>
      </c>
      <c r="I78" s="871" t="s">
        <v>122</v>
      </c>
      <c r="J78" s="698">
        <f t="shared" si="1"/>
        <v>0</v>
      </c>
      <c r="K78" s="3" t="s">
        <v>856</v>
      </c>
    </row>
    <row r="79" spans="2:11" s="4" customFormat="1" ht="15" customHeight="1">
      <c r="B79" s="131"/>
      <c r="C79" s="862" t="s">
        <v>772</v>
      </c>
      <c r="D79" s="695" t="s">
        <v>552</v>
      </c>
      <c r="E79" s="648" t="s">
        <v>145</v>
      </c>
      <c r="F79" s="696"/>
      <c r="G79" s="871" t="s">
        <v>120</v>
      </c>
      <c r="H79" s="943">
        <v>0.8</v>
      </c>
      <c r="I79" s="827" t="s">
        <v>122</v>
      </c>
      <c r="J79" s="828">
        <f t="shared" si="1"/>
        <v>0</v>
      </c>
      <c r="K79" s="3" t="s">
        <v>1986</v>
      </c>
    </row>
    <row r="80" spans="2:11" s="4" customFormat="1" ht="15" customHeight="1">
      <c r="B80" s="821">
        <v>37</v>
      </c>
      <c r="C80" s="822" t="s">
        <v>1100</v>
      </c>
      <c r="D80" s="695" t="s">
        <v>556</v>
      </c>
      <c r="E80" s="648" t="s">
        <v>146</v>
      </c>
      <c r="F80" s="696"/>
      <c r="G80" s="871" t="s">
        <v>120</v>
      </c>
      <c r="H80" s="712">
        <v>0.6</v>
      </c>
      <c r="I80" s="871" t="s">
        <v>122</v>
      </c>
      <c r="J80" s="698">
        <f t="shared" si="1"/>
        <v>0</v>
      </c>
      <c r="K80" s="3" t="s">
        <v>858</v>
      </c>
    </row>
    <row r="81" spans="2:11" s="4" customFormat="1" ht="15" customHeight="1">
      <c r="B81" s="131"/>
      <c r="C81" s="862" t="s">
        <v>472</v>
      </c>
      <c r="D81" s="695" t="s">
        <v>552</v>
      </c>
      <c r="E81" s="648" t="s">
        <v>145</v>
      </c>
      <c r="F81" s="696"/>
      <c r="G81" s="871" t="s">
        <v>120</v>
      </c>
      <c r="H81" s="943">
        <v>0.6</v>
      </c>
      <c r="I81" s="827" t="s">
        <v>122</v>
      </c>
      <c r="J81" s="828">
        <f t="shared" si="1"/>
        <v>0</v>
      </c>
      <c r="K81" s="3" t="s">
        <v>859</v>
      </c>
    </row>
    <row r="82" spans="2:11" s="4" customFormat="1" ht="15" customHeight="1">
      <c r="B82" s="821">
        <v>38</v>
      </c>
      <c r="C82" s="822" t="s">
        <v>1100</v>
      </c>
      <c r="D82" s="695" t="s">
        <v>556</v>
      </c>
      <c r="E82" s="648" t="s">
        <v>146</v>
      </c>
      <c r="F82" s="696"/>
      <c r="G82" s="871" t="s">
        <v>120</v>
      </c>
      <c r="H82" s="712">
        <v>0.5</v>
      </c>
      <c r="I82" s="871" t="s">
        <v>122</v>
      </c>
      <c r="J82" s="698">
        <f t="shared" si="1"/>
        <v>0</v>
      </c>
      <c r="K82" s="3" t="s">
        <v>860</v>
      </c>
    </row>
    <row r="83" spans="2:11" s="4" customFormat="1" ht="15" customHeight="1">
      <c r="B83" s="131"/>
      <c r="C83" s="862" t="s">
        <v>471</v>
      </c>
      <c r="D83" s="695" t="s">
        <v>552</v>
      </c>
      <c r="E83" s="648" t="s">
        <v>145</v>
      </c>
      <c r="F83" s="696"/>
      <c r="G83" s="871" t="s">
        <v>120</v>
      </c>
      <c r="H83" s="943">
        <v>0.5</v>
      </c>
      <c r="I83" s="827" t="s">
        <v>122</v>
      </c>
      <c r="J83" s="828">
        <f t="shared" si="1"/>
        <v>0</v>
      </c>
      <c r="K83" s="3" t="s">
        <v>861</v>
      </c>
    </row>
    <row r="84" spans="2:11" s="256" customFormat="1" ht="15" customHeight="1">
      <c r="B84" s="881">
        <v>39</v>
      </c>
      <c r="C84" s="880" t="s">
        <v>1330</v>
      </c>
      <c r="D84" s="703" t="s">
        <v>556</v>
      </c>
      <c r="E84" s="704" t="s">
        <v>146</v>
      </c>
      <c r="F84" s="705"/>
      <c r="G84" s="706" t="s">
        <v>120</v>
      </c>
      <c r="H84" s="712">
        <v>0.8</v>
      </c>
      <c r="I84" s="706" t="s">
        <v>122</v>
      </c>
      <c r="J84" s="707">
        <f t="shared" ref="J84:J89" si="2">ROUND(F84*H84,0)</f>
        <v>0</v>
      </c>
      <c r="K84" s="257" t="s">
        <v>862</v>
      </c>
    </row>
    <row r="85" spans="2:11" s="256" customFormat="1" ht="15" customHeight="1">
      <c r="B85" s="708"/>
      <c r="C85" s="1192" t="s">
        <v>772</v>
      </c>
      <c r="D85" s="703" t="s">
        <v>552</v>
      </c>
      <c r="E85" s="704" t="s">
        <v>145</v>
      </c>
      <c r="F85" s="705"/>
      <c r="G85" s="706" t="s">
        <v>120</v>
      </c>
      <c r="H85" s="943">
        <v>0.8</v>
      </c>
      <c r="I85" s="896" t="s">
        <v>122</v>
      </c>
      <c r="J85" s="952">
        <f t="shared" si="2"/>
        <v>0</v>
      </c>
      <c r="K85" s="257" t="s">
        <v>863</v>
      </c>
    </row>
    <row r="86" spans="2:11" s="256" customFormat="1" ht="15" customHeight="1">
      <c r="B86" s="881">
        <v>40</v>
      </c>
      <c r="C86" s="880" t="s">
        <v>1330</v>
      </c>
      <c r="D86" s="703" t="s">
        <v>556</v>
      </c>
      <c r="E86" s="704" t="s">
        <v>146</v>
      </c>
      <c r="F86" s="705"/>
      <c r="G86" s="706" t="s">
        <v>120</v>
      </c>
      <c r="H86" s="712">
        <v>0.6</v>
      </c>
      <c r="I86" s="706" t="s">
        <v>122</v>
      </c>
      <c r="J86" s="707">
        <f t="shared" si="2"/>
        <v>0</v>
      </c>
      <c r="K86" s="257" t="s">
        <v>864</v>
      </c>
    </row>
    <row r="87" spans="2:11" s="256" customFormat="1" ht="15" customHeight="1">
      <c r="B87" s="708"/>
      <c r="C87" s="1192" t="s">
        <v>472</v>
      </c>
      <c r="D87" s="703" t="s">
        <v>552</v>
      </c>
      <c r="E87" s="704" t="s">
        <v>145</v>
      </c>
      <c r="F87" s="705"/>
      <c r="G87" s="706" t="s">
        <v>120</v>
      </c>
      <c r="H87" s="943">
        <v>0.6</v>
      </c>
      <c r="I87" s="896" t="s">
        <v>122</v>
      </c>
      <c r="J87" s="952">
        <f t="shared" si="2"/>
        <v>0</v>
      </c>
      <c r="K87" s="257" t="s">
        <v>865</v>
      </c>
    </row>
    <row r="88" spans="2:11" s="256" customFormat="1" ht="15" customHeight="1">
      <c r="B88" s="881">
        <v>41</v>
      </c>
      <c r="C88" s="880" t="s">
        <v>1330</v>
      </c>
      <c r="D88" s="703" t="s">
        <v>556</v>
      </c>
      <c r="E88" s="704" t="s">
        <v>146</v>
      </c>
      <c r="F88" s="705"/>
      <c r="G88" s="706" t="s">
        <v>120</v>
      </c>
      <c r="H88" s="712">
        <v>0.5</v>
      </c>
      <c r="I88" s="706" t="s">
        <v>122</v>
      </c>
      <c r="J88" s="707">
        <f t="shared" si="2"/>
        <v>0</v>
      </c>
      <c r="K88" s="257" t="s">
        <v>866</v>
      </c>
    </row>
    <row r="89" spans="2:11" s="256" customFormat="1" ht="15" customHeight="1">
      <c r="B89" s="708"/>
      <c r="C89" s="1192" t="s">
        <v>471</v>
      </c>
      <c r="D89" s="703" t="s">
        <v>552</v>
      </c>
      <c r="E89" s="704" t="s">
        <v>145</v>
      </c>
      <c r="F89" s="705"/>
      <c r="G89" s="706" t="s">
        <v>120</v>
      </c>
      <c r="H89" s="943">
        <v>0.5</v>
      </c>
      <c r="I89" s="896" t="s">
        <v>122</v>
      </c>
      <c r="J89" s="952">
        <f t="shared" si="2"/>
        <v>0</v>
      </c>
      <c r="K89" s="257" t="s">
        <v>867</v>
      </c>
    </row>
    <row r="90" spans="2:11" s="256" customFormat="1" ht="15" customHeight="1">
      <c r="B90" s="881">
        <v>42</v>
      </c>
      <c r="C90" s="880" t="s">
        <v>1672</v>
      </c>
      <c r="D90" s="703" t="s">
        <v>556</v>
      </c>
      <c r="E90" s="704" t="s">
        <v>146</v>
      </c>
      <c r="F90" s="705"/>
      <c r="G90" s="706" t="s">
        <v>120</v>
      </c>
      <c r="H90" s="712">
        <v>0.8</v>
      </c>
      <c r="I90" s="706" t="s">
        <v>122</v>
      </c>
      <c r="J90" s="707">
        <f t="shared" si="1"/>
        <v>0</v>
      </c>
      <c r="K90" s="257" t="s">
        <v>868</v>
      </c>
    </row>
    <row r="91" spans="2:11" s="256" customFormat="1" ht="15" customHeight="1">
      <c r="B91" s="708"/>
      <c r="C91" s="864" t="s">
        <v>772</v>
      </c>
      <c r="D91" s="703" t="s">
        <v>552</v>
      </c>
      <c r="E91" s="704" t="s">
        <v>145</v>
      </c>
      <c r="F91" s="705"/>
      <c r="G91" s="706" t="s">
        <v>120</v>
      </c>
      <c r="H91" s="943">
        <v>0.8</v>
      </c>
      <c r="I91" s="896" t="s">
        <v>122</v>
      </c>
      <c r="J91" s="952">
        <f t="shared" si="1"/>
        <v>0</v>
      </c>
      <c r="K91" s="257" t="s">
        <v>869</v>
      </c>
    </row>
    <row r="92" spans="2:11" s="256" customFormat="1" ht="15" customHeight="1">
      <c r="B92" s="881">
        <v>43</v>
      </c>
      <c r="C92" s="880" t="s">
        <v>1672</v>
      </c>
      <c r="D92" s="703" t="s">
        <v>556</v>
      </c>
      <c r="E92" s="704" t="s">
        <v>146</v>
      </c>
      <c r="F92" s="705"/>
      <c r="G92" s="706" t="s">
        <v>120</v>
      </c>
      <c r="H92" s="712">
        <v>0.6</v>
      </c>
      <c r="I92" s="706" t="s">
        <v>122</v>
      </c>
      <c r="J92" s="707">
        <f t="shared" si="1"/>
        <v>0</v>
      </c>
      <c r="K92" s="257" t="s">
        <v>870</v>
      </c>
    </row>
    <row r="93" spans="2:11" s="256" customFormat="1" ht="15" customHeight="1">
      <c r="B93" s="708"/>
      <c r="C93" s="864" t="s">
        <v>472</v>
      </c>
      <c r="D93" s="703" t="s">
        <v>552</v>
      </c>
      <c r="E93" s="704" t="s">
        <v>145</v>
      </c>
      <c r="F93" s="705"/>
      <c r="G93" s="706" t="s">
        <v>120</v>
      </c>
      <c r="H93" s="943">
        <v>0.6</v>
      </c>
      <c r="I93" s="896" t="s">
        <v>122</v>
      </c>
      <c r="J93" s="952">
        <f t="shared" si="1"/>
        <v>0</v>
      </c>
      <c r="K93" s="257" t="s">
        <v>871</v>
      </c>
    </row>
    <row r="94" spans="2:11" s="256" customFormat="1" ht="15" customHeight="1">
      <c r="B94" s="881">
        <v>44</v>
      </c>
      <c r="C94" s="880" t="s">
        <v>1672</v>
      </c>
      <c r="D94" s="703" t="s">
        <v>556</v>
      </c>
      <c r="E94" s="704" t="s">
        <v>146</v>
      </c>
      <c r="F94" s="705"/>
      <c r="G94" s="706" t="s">
        <v>120</v>
      </c>
      <c r="H94" s="712">
        <v>0.5</v>
      </c>
      <c r="I94" s="706" t="s">
        <v>122</v>
      </c>
      <c r="J94" s="707">
        <f t="shared" si="1"/>
        <v>0</v>
      </c>
      <c r="K94" s="257" t="s">
        <v>872</v>
      </c>
    </row>
    <row r="95" spans="2:11" s="256" customFormat="1" ht="15" customHeight="1" thickBot="1">
      <c r="B95" s="708"/>
      <c r="C95" s="864" t="s">
        <v>471</v>
      </c>
      <c r="D95" s="703" t="s">
        <v>552</v>
      </c>
      <c r="E95" s="704" t="s">
        <v>145</v>
      </c>
      <c r="F95" s="705"/>
      <c r="G95" s="706" t="s">
        <v>120</v>
      </c>
      <c r="H95" s="943">
        <v>0.5</v>
      </c>
      <c r="I95" s="896" t="s">
        <v>122</v>
      </c>
      <c r="J95" s="952">
        <f t="shared" si="1"/>
        <v>0</v>
      </c>
      <c r="K95" s="257" t="s">
        <v>878</v>
      </c>
    </row>
    <row r="96" spans="2:11" s="4" customFormat="1" ht="15" customHeight="1">
      <c r="B96" s="106"/>
      <c r="C96" s="107"/>
      <c r="D96" s="106"/>
      <c r="E96" s="106"/>
      <c r="F96" s="93"/>
      <c r="G96" s="853"/>
      <c r="H96" s="1332" t="s">
        <v>2561</v>
      </c>
      <c r="I96" s="1333"/>
      <c r="J96" s="90"/>
      <c r="K96" s="3"/>
    </row>
    <row r="97" spans="2:11" s="4" customFormat="1" ht="15" customHeight="1" thickBot="1">
      <c r="B97" s="3"/>
      <c r="C97" s="3"/>
      <c r="D97" s="3"/>
      <c r="E97" s="3"/>
      <c r="F97" s="92"/>
      <c r="G97" s="3"/>
      <c r="H97" s="1361" t="s">
        <v>121</v>
      </c>
      <c r="I97" s="1362"/>
      <c r="J97" s="89">
        <f>SUM(J7:J95)</f>
        <v>0</v>
      </c>
      <c r="K97" s="3" t="s">
        <v>1987</v>
      </c>
    </row>
    <row r="98" spans="2:11" s="4" customFormat="1" ht="18.75" customHeight="1">
      <c r="F98" s="105"/>
      <c r="H98" s="174"/>
      <c r="J98" s="105"/>
    </row>
    <row r="99" spans="2:11" s="4" customFormat="1" ht="18.75" customHeight="1">
      <c r="F99" s="105"/>
      <c r="H99" s="174"/>
      <c r="J99" s="105"/>
    </row>
    <row r="100" spans="2:11" s="4" customFormat="1" ht="18.75" customHeight="1">
      <c r="B100" s="3"/>
      <c r="C100" s="3"/>
      <c r="D100" s="3"/>
      <c r="E100" s="3"/>
      <c r="F100" s="92"/>
      <c r="G100" s="91"/>
      <c r="H100" s="165"/>
      <c r="I100" s="853"/>
      <c r="J100" s="93"/>
      <c r="K100" s="3"/>
    </row>
    <row r="101" spans="2:11" s="4" customFormat="1" ht="18.75" customHeight="1">
      <c r="B101" s="3"/>
      <c r="C101" s="3"/>
      <c r="D101" s="3"/>
      <c r="E101" s="3"/>
      <c r="F101" s="92"/>
      <c r="G101" s="91"/>
      <c r="H101" s="165"/>
      <c r="I101" s="853"/>
      <c r="J101" s="93"/>
      <c r="K101" s="3"/>
    </row>
    <row r="102" spans="2:11" s="4" customFormat="1" ht="18.75" customHeight="1">
      <c r="B102" s="3"/>
      <c r="C102" s="3"/>
      <c r="D102" s="3"/>
      <c r="E102" s="3"/>
      <c r="F102" s="92"/>
      <c r="G102" s="91"/>
      <c r="H102" s="165"/>
      <c r="I102" s="853"/>
      <c r="J102" s="93"/>
      <c r="K102" s="3"/>
    </row>
    <row r="103" spans="2:11" s="4" customFormat="1" ht="18.75" customHeight="1">
      <c r="B103" s="3"/>
      <c r="C103" s="3"/>
      <c r="D103" s="3"/>
      <c r="E103" s="3"/>
      <c r="F103" s="92"/>
      <c r="G103" s="91"/>
      <c r="H103" s="165"/>
      <c r="I103" s="853"/>
      <c r="J103" s="93"/>
      <c r="K103" s="3"/>
    </row>
    <row r="104" spans="2:11" s="4" customFormat="1" ht="18.75" customHeight="1">
      <c r="B104" s="3"/>
      <c r="C104" s="3"/>
      <c r="D104" s="3"/>
      <c r="E104" s="3"/>
      <c r="F104" s="92"/>
      <c r="G104" s="91"/>
      <c r="H104" s="165"/>
      <c r="I104" s="853"/>
      <c r="J104" s="93"/>
      <c r="K104" s="3"/>
    </row>
    <row r="105" spans="2:11" s="4" customFormat="1" ht="18.75" customHeight="1">
      <c r="B105" s="3"/>
      <c r="C105" s="3"/>
      <c r="D105" s="3"/>
      <c r="E105" s="3"/>
      <c r="F105" s="92"/>
      <c r="G105" s="91"/>
      <c r="H105" s="165"/>
      <c r="I105" s="853"/>
      <c r="J105" s="93"/>
      <c r="K105" s="3"/>
    </row>
    <row r="106" spans="2:11" s="4" customFormat="1" ht="18.75" customHeight="1">
      <c r="B106" s="3"/>
      <c r="C106" s="3"/>
      <c r="D106" s="3"/>
      <c r="E106" s="3"/>
      <c r="F106" s="92"/>
      <c r="G106" s="91"/>
      <c r="H106" s="165"/>
      <c r="I106" s="853"/>
      <c r="J106" s="93"/>
      <c r="K106" s="3"/>
    </row>
    <row r="107" spans="2:11" s="4" customFormat="1" ht="18.75" customHeight="1">
      <c r="B107" s="3"/>
      <c r="C107" s="3"/>
      <c r="D107" s="3"/>
      <c r="E107" s="3"/>
      <c r="F107" s="92"/>
      <c r="G107" s="91"/>
      <c r="H107" s="165"/>
      <c r="I107" s="853"/>
      <c r="J107" s="93"/>
      <c r="K107" s="3"/>
    </row>
  </sheetData>
  <mergeCells count="7">
    <mergeCell ref="H96:I96"/>
    <mergeCell ref="H97:I97"/>
    <mergeCell ref="A1:B1"/>
    <mergeCell ref="C1:E1"/>
    <mergeCell ref="I1:K1"/>
    <mergeCell ref="B5:C5"/>
    <mergeCell ref="D5:E5"/>
  </mergeCells>
  <phoneticPr fontId="2"/>
  <printOptions horizontalCentered="1"/>
  <pageMargins left="0.78740157480314965" right="0.78740157480314965" top="0.59055118110236227" bottom="0.59055118110236227" header="0.51181102362204722" footer="0.51181102362204722"/>
  <pageSetup paperSize="9" fitToHeight="0" orientation="portrait" r:id="rId1"/>
  <headerFooter alignWithMargins="0"/>
  <rowBreaks count="1" manualBreakCount="1">
    <brk id="52"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view="pageBreakPreview" zoomScaleNormal="100" zoomScaleSheetLayoutView="100" workbookViewId="0">
      <selection sqref="A1:B1"/>
    </sheetView>
  </sheetViews>
  <sheetFormatPr defaultColWidth="9" defaultRowHeight="18.75" customHeight="1"/>
  <cols>
    <col min="1" max="1" width="3.75" style="2" customWidth="1"/>
    <col min="2" max="2" width="4.2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4.5" style="2" bestFit="1" customWidth="1"/>
    <col min="12" max="16384" width="9" style="2"/>
  </cols>
  <sheetData>
    <row r="1" spans="1:11" ht="18.75" customHeight="1">
      <c r="A1" s="1384" t="s">
        <v>161</v>
      </c>
      <c r="B1" s="1385"/>
      <c r="C1" s="1593" t="s">
        <v>777</v>
      </c>
      <c r="D1" s="1594"/>
      <c r="E1" s="1595"/>
      <c r="H1" s="184" t="s">
        <v>160</v>
      </c>
      <c r="I1" s="1365">
        <f>総括表!H4</f>
        <v>0</v>
      </c>
      <c r="J1" s="1365"/>
      <c r="K1" s="1365"/>
    </row>
    <row r="2" spans="1:11" ht="18.75" customHeight="1">
      <c r="J2" s="128"/>
    </row>
    <row r="3" spans="1:11" ht="18.75" customHeight="1">
      <c r="A3" s="99" t="s">
        <v>52</v>
      </c>
      <c r="B3" s="4" t="s">
        <v>778</v>
      </c>
    </row>
    <row r="4" spans="1:11" ht="11.25" customHeight="1">
      <c r="A4" s="104"/>
    </row>
    <row r="5" spans="1:11" ht="18.75" customHeight="1">
      <c r="A5" s="104"/>
      <c r="B5" s="1371" t="s">
        <v>143</v>
      </c>
      <c r="C5" s="1372"/>
      <c r="D5" s="1371" t="s">
        <v>142</v>
      </c>
      <c r="E5" s="1372"/>
      <c r="F5" s="843" t="s">
        <v>141</v>
      </c>
      <c r="G5" s="827"/>
      <c r="H5" s="942" t="s">
        <v>140</v>
      </c>
      <c r="I5" s="827"/>
      <c r="J5" s="843" t="s">
        <v>91</v>
      </c>
      <c r="K5" s="3"/>
    </row>
    <row r="6" spans="1:11" ht="15" customHeight="1">
      <c r="A6" s="104"/>
      <c r="B6" s="858"/>
      <c r="C6" s="854"/>
      <c r="D6" s="848"/>
      <c r="E6" s="849"/>
      <c r="F6" s="863"/>
      <c r="G6" s="852"/>
      <c r="H6" s="166"/>
      <c r="I6" s="852"/>
      <c r="J6" s="120" t="s">
        <v>139</v>
      </c>
      <c r="K6" s="3"/>
    </row>
    <row r="7" spans="1:11" s="4" customFormat="1" ht="15" customHeight="1">
      <c r="B7" s="821">
        <v>1</v>
      </c>
      <c r="C7" s="822" t="s">
        <v>134</v>
      </c>
      <c r="D7" s="695"/>
      <c r="E7" s="648" t="s">
        <v>146</v>
      </c>
      <c r="F7" s="696"/>
      <c r="G7" s="871" t="s">
        <v>120</v>
      </c>
      <c r="H7" s="953">
        <v>1.7999999999999999E-2</v>
      </c>
      <c r="I7" s="827" t="s">
        <v>122</v>
      </c>
      <c r="J7" s="828">
        <f t="shared" ref="J7:J38" si="0">ROUND(F7*H7,0)</f>
        <v>0</v>
      </c>
      <c r="K7" s="3" t="s">
        <v>283</v>
      </c>
    </row>
    <row r="8" spans="1:11" s="4" customFormat="1" ht="15" customHeight="1">
      <c r="B8" s="821">
        <v>2</v>
      </c>
      <c r="C8" s="822" t="s">
        <v>132</v>
      </c>
      <c r="D8" s="695"/>
      <c r="E8" s="648" t="s">
        <v>146</v>
      </c>
      <c r="F8" s="696"/>
      <c r="G8" s="871" t="s">
        <v>120</v>
      </c>
      <c r="H8" s="953">
        <v>6.2E-2</v>
      </c>
      <c r="I8" s="827" t="s">
        <v>122</v>
      </c>
      <c r="J8" s="828">
        <f t="shared" si="0"/>
        <v>0</v>
      </c>
      <c r="K8" s="3" t="s">
        <v>282</v>
      </c>
    </row>
    <row r="9" spans="1:11" s="4" customFormat="1" ht="15" customHeight="1">
      <c r="B9" s="821">
        <v>3</v>
      </c>
      <c r="C9" s="822" t="s">
        <v>128</v>
      </c>
      <c r="D9" s="695"/>
      <c r="E9" s="648" t="s">
        <v>146</v>
      </c>
      <c r="F9" s="696"/>
      <c r="G9" s="871" t="s">
        <v>120</v>
      </c>
      <c r="H9" s="714">
        <v>6.5000000000000002E-2</v>
      </c>
      <c r="I9" s="871" t="s">
        <v>122</v>
      </c>
      <c r="J9" s="698">
        <f t="shared" si="0"/>
        <v>0</v>
      </c>
      <c r="K9" s="3" t="s">
        <v>281</v>
      </c>
    </row>
    <row r="10" spans="1:11" s="4" customFormat="1" ht="15" customHeight="1">
      <c r="B10" s="821">
        <v>4</v>
      </c>
      <c r="C10" s="822" t="s">
        <v>127</v>
      </c>
      <c r="D10" s="1338"/>
      <c r="E10" s="1339"/>
      <c r="F10" s="696"/>
      <c r="G10" s="871" t="s">
        <v>120</v>
      </c>
      <c r="H10" s="714">
        <v>6.2E-2</v>
      </c>
      <c r="I10" s="871" t="s">
        <v>122</v>
      </c>
      <c r="J10" s="698">
        <f t="shared" si="0"/>
        <v>0</v>
      </c>
      <c r="K10" s="3" t="s">
        <v>2562</v>
      </c>
    </row>
    <row r="11" spans="1:11" s="4" customFormat="1" ht="15" customHeight="1">
      <c r="B11" s="821">
        <v>5</v>
      </c>
      <c r="C11" s="822" t="s">
        <v>126</v>
      </c>
      <c r="D11" s="695" t="s">
        <v>556</v>
      </c>
      <c r="E11" s="648" t="s">
        <v>146</v>
      </c>
      <c r="F11" s="696"/>
      <c r="G11" s="871" t="s">
        <v>120</v>
      </c>
      <c r="H11" s="953">
        <v>0.47299999999999998</v>
      </c>
      <c r="I11" s="827" t="s">
        <v>122</v>
      </c>
      <c r="J11" s="828">
        <f t="shared" si="0"/>
        <v>0</v>
      </c>
      <c r="K11" s="3" t="s">
        <v>277</v>
      </c>
    </row>
    <row r="12" spans="1:11" s="4" customFormat="1" ht="15" customHeight="1">
      <c r="B12" s="131"/>
      <c r="C12" s="862"/>
      <c r="D12" s="695" t="s">
        <v>552</v>
      </c>
      <c r="E12" s="648" t="s">
        <v>145</v>
      </c>
      <c r="F12" s="696"/>
      <c r="G12" s="871" t="s">
        <v>120</v>
      </c>
      <c r="H12" s="714">
        <v>0.125</v>
      </c>
      <c r="I12" s="871" t="s">
        <v>122</v>
      </c>
      <c r="J12" s="698">
        <f t="shared" si="0"/>
        <v>0</v>
      </c>
      <c r="K12" s="3" t="s">
        <v>276</v>
      </c>
    </row>
    <row r="13" spans="1:11" s="4" customFormat="1" ht="15" customHeight="1">
      <c r="B13" s="821">
        <v>6</v>
      </c>
      <c r="C13" s="822" t="s">
        <v>125</v>
      </c>
      <c r="D13" s="695" t="s">
        <v>556</v>
      </c>
      <c r="E13" s="648" t="s">
        <v>146</v>
      </c>
      <c r="F13" s="696"/>
      <c r="G13" s="871" t="s">
        <v>120</v>
      </c>
      <c r="H13" s="714">
        <v>0.5</v>
      </c>
      <c r="I13" s="871" t="s">
        <v>122</v>
      </c>
      <c r="J13" s="698">
        <f t="shared" si="0"/>
        <v>0</v>
      </c>
      <c r="K13" s="3" t="s">
        <v>278</v>
      </c>
    </row>
    <row r="14" spans="1:11" s="4" customFormat="1" ht="15" customHeight="1">
      <c r="B14" s="131"/>
      <c r="C14" s="862"/>
      <c r="D14" s="695" t="s">
        <v>552</v>
      </c>
      <c r="E14" s="648" t="s">
        <v>145</v>
      </c>
      <c r="F14" s="696"/>
      <c r="G14" s="871" t="s">
        <v>120</v>
      </c>
      <c r="H14" s="953">
        <v>0.188</v>
      </c>
      <c r="I14" s="827" t="s">
        <v>122</v>
      </c>
      <c r="J14" s="828">
        <f t="shared" si="0"/>
        <v>0</v>
      </c>
      <c r="K14" s="3" t="s">
        <v>275</v>
      </c>
    </row>
    <row r="15" spans="1:11" s="4" customFormat="1" ht="15" customHeight="1">
      <c r="B15" s="821">
        <v>7</v>
      </c>
      <c r="C15" s="822" t="s">
        <v>124</v>
      </c>
      <c r="D15" s="695" t="s">
        <v>556</v>
      </c>
      <c r="E15" s="648" t="s">
        <v>146</v>
      </c>
      <c r="F15" s="696"/>
      <c r="G15" s="871" t="s">
        <v>120</v>
      </c>
      <c r="H15" s="714">
        <v>0.52800000000000002</v>
      </c>
      <c r="I15" s="871" t="s">
        <v>122</v>
      </c>
      <c r="J15" s="698">
        <f t="shared" si="0"/>
        <v>0</v>
      </c>
      <c r="K15" s="3" t="s">
        <v>274</v>
      </c>
    </row>
    <row r="16" spans="1:11" s="4" customFormat="1" ht="15" customHeight="1">
      <c r="B16" s="131"/>
      <c r="C16" s="862"/>
      <c r="D16" s="695" t="s">
        <v>552</v>
      </c>
      <c r="E16" s="648" t="s">
        <v>145</v>
      </c>
      <c r="F16" s="696"/>
      <c r="G16" s="871" t="s">
        <v>120</v>
      </c>
      <c r="H16" s="953">
        <v>0.25</v>
      </c>
      <c r="I16" s="827" t="s">
        <v>122</v>
      </c>
      <c r="J16" s="828">
        <f t="shared" si="0"/>
        <v>0</v>
      </c>
      <c r="K16" s="3" t="s">
        <v>273</v>
      </c>
    </row>
    <row r="17" spans="2:11" s="4" customFormat="1" ht="15" customHeight="1">
      <c r="B17" s="821">
        <v>8</v>
      </c>
      <c r="C17" s="822" t="s">
        <v>123</v>
      </c>
      <c r="D17" s="695" t="s">
        <v>556</v>
      </c>
      <c r="E17" s="648" t="s">
        <v>146</v>
      </c>
      <c r="F17" s="696"/>
      <c r="G17" s="871" t="s">
        <v>120</v>
      </c>
      <c r="H17" s="714">
        <v>0.53300000000000003</v>
      </c>
      <c r="I17" s="871" t="s">
        <v>122</v>
      </c>
      <c r="J17" s="698">
        <f t="shared" si="0"/>
        <v>0</v>
      </c>
      <c r="K17" s="3" t="s">
        <v>272</v>
      </c>
    </row>
    <row r="18" spans="2:11" s="4" customFormat="1" ht="15" customHeight="1">
      <c r="B18" s="131"/>
      <c r="C18" s="862"/>
      <c r="D18" s="695" t="s">
        <v>552</v>
      </c>
      <c r="E18" s="648" t="s">
        <v>145</v>
      </c>
      <c r="F18" s="696"/>
      <c r="G18" s="871" t="s">
        <v>120</v>
      </c>
      <c r="H18" s="953">
        <v>0.441</v>
      </c>
      <c r="I18" s="827" t="s">
        <v>122</v>
      </c>
      <c r="J18" s="828">
        <f t="shared" si="0"/>
        <v>0</v>
      </c>
      <c r="K18" s="3" t="s">
        <v>271</v>
      </c>
    </row>
    <row r="19" spans="2:11" s="4" customFormat="1" ht="15" customHeight="1">
      <c r="B19" s="821">
        <v>9</v>
      </c>
      <c r="C19" s="822" t="s">
        <v>498</v>
      </c>
      <c r="D19" s="695" t="s">
        <v>556</v>
      </c>
      <c r="E19" s="648" t="s">
        <v>146</v>
      </c>
      <c r="F19" s="696"/>
      <c r="G19" s="871" t="s">
        <v>120</v>
      </c>
      <c r="H19" s="714">
        <v>0.56399999999999995</v>
      </c>
      <c r="I19" s="871" t="s">
        <v>122</v>
      </c>
      <c r="J19" s="698">
        <f t="shared" si="0"/>
        <v>0</v>
      </c>
      <c r="K19" s="3" t="s">
        <v>270</v>
      </c>
    </row>
    <row r="20" spans="2:11" s="4" customFormat="1" ht="15" customHeight="1">
      <c r="B20" s="131"/>
      <c r="C20" s="862"/>
      <c r="D20" s="695" t="s">
        <v>552</v>
      </c>
      <c r="E20" s="648" t="s">
        <v>145</v>
      </c>
      <c r="F20" s="696"/>
      <c r="G20" s="871" t="s">
        <v>120</v>
      </c>
      <c r="H20" s="953">
        <v>0.48499999999999999</v>
      </c>
      <c r="I20" s="827" t="s">
        <v>122</v>
      </c>
      <c r="J20" s="828">
        <f t="shared" si="0"/>
        <v>0</v>
      </c>
      <c r="K20" s="3" t="s">
        <v>269</v>
      </c>
    </row>
    <row r="21" spans="2:11" s="4" customFormat="1" ht="15" customHeight="1">
      <c r="B21" s="821">
        <v>10</v>
      </c>
      <c r="C21" s="822" t="s">
        <v>535</v>
      </c>
      <c r="D21" s="695" t="s">
        <v>556</v>
      </c>
      <c r="E21" s="648" t="s">
        <v>146</v>
      </c>
      <c r="F21" s="696"/>
      <c r="G21" s="871" t="s">
        <v>120</v>
      </c>
      <c r="H21" s="714">
        <v>0.59499999999999997</v>
      </c>
      <c r="I21" s="871" t="s">
        <v>122</v>
      </c>
      <c r="J21" s="698">
        <f>ROUND(F21*H21,0)</f>
        <v>0</v>
      </c>
      <c r="K21" s="3" t="s">
        <v>268</v>
      </c>
    </row>
    <row r="22" spans="2:11" s="4" customFormat="1" ht="15" customHeight="1">
      <c r="B22" s="131"/>
      <c r="C22" s="862"/>
      <c r="D22" s="695" t="s">
        <v>552</v>
      </c>
      <c r="E22" s="648" t="s">
        <v>145</v>
      </c>
      <c r="F22" s="696"/>
      <c r="G22" s="871" t="s">
        <v>120</v>
      </c>
      <c r="H22" s="953">
        <v>0.53</v>
      </c>
      <c r="I22" s="827" t="s">
        <v>122</v>
      </c>
      <c r="J22" s="828">
        <f>ROUND(F22*H22,0)</f>
        <v>0</v>
      </c>
      <c r="K22" s="3" t="s">
        <v>267</v>
      </c>
    </row>
    <row r="23" spans="2:11" s="4" customFormat="1" ht="15" customHeight="1">
      <c r="B23" s="821">
        <v>11</v>
      </c>
      <c r="C23" s="822" t="s">
        <v>653</v>
      </c>
      <c r="D23" s="695" t="s">
        <v>556</v>
      </c>
      <c r="E23" s="648" t="s">
        <v>146</v>
      </c>
      <c r="F23" s="696"/>
      <c r="G23" s="871" t="s">
        <v>120</v>
      </c>
      <c r="H23" s="714">
        <v>0.626</v>
      </c>
      <c r="I23" s="871" t="s">
        <v>122</v>
      </c>
      <c r="J23" s="698">
        <f t="shared" si="0"/>
        <v>0</v>
      </c>
      <c r="K23" s="3" t="s">
        <v>266</v>
      </c>
    </row>
    <row r="24" spans="2:11" s="4" customFormat="1" ht="15" customHeight="1">
      <c r="B24" s="131"/>
      <c r="C24" s="862"/>
      <c r="D24" s="695" t="s">
        <v>552</v>
      </c>
      <c r="E24" s="648" t="s">
        <v>145</v>
      </c>
      <c r="F24" s="696"/>
      <c r="G24" s="871" t="s">
        <v>120</v>
      </c>
      <c r="H24" s="953">
        <v>0.57399999999999995</v>
      </c>
      <c r="I24" s="827" t="s">
        <v>122</v>
      </c>
      <c r="J24" s="828">
        <f t="shared" si="0"/>
        <v>0</v>
      </c>
      <c r="K24" s="3" t="s">
        <v>265</v>
      </c>
    </row>
    <row r="25" spans="2:11" s="4" customFormat="1" ht="15" customHeight="1">
      <c r="B25" s="821">
        <v>12</v>
      </c>
      <c r="C25" s="822" t="s">
        <v>784</v>
      </c>
      <c r="D25" s="695" t="s">
        <v>556</v>
      </c>
      <c r="E25" s="648" t="s">
        <v>146</v>
      </c>
      <c r="F25" s="696"/>
      <c r="G25" s="871" t="s">
        <v>120</v>
      </c>
      <c r="H25" s="714">
        <v>0.65700000000000003</v>
      </c>
      <c r="I25" s="871" t="s">
        <v>122</v>
      </c>
      <c r="J25" s="698">
        <f t="shared" si="0"/>
        <v>0</v>
      </c>
      <c r="K25" s="3" t="s">
        <v>264</v>
      </c>
    </row>
    <row r="26" spans="2:11" s="4" customFormat="1" ht="15" customHeight="1">
      <c r="B26" s="131"/>
      <c r="C26" s="862"/>
      <c r="D26" s="695" t="s">
        <v>552</v>
      </c>
      <c r="E26" s="648" t="s">
        <v>145</v>
      </c>
      <c r="F26" s="696"/>
      <c r="G26" s="871" t="s">
        <v>120</v>
      </c>
      <c r="H26" s="953">
        <v>0.61799999999999999</v>
      </c>
      <c r="I26" s="827" t="s">
        <v>122</v>
      </c>
      <c r="J26" s="828">
        <f t="shared" si="0"/>
        <v>0</v>
      </c>
      <c r="K26" s="3" t="s">
        <v>263</v>
      </c>
    </row>
    <row r="27" spans="2:11" s="4" customFormat="1" ht="15" customHeight="1">
      <c r="B27" s="821">
        <v>13</v>
      </c>
      <c r="C27" s="822" t="s">
        <v>833</v>
      </c>
      <c r="D27" s="695" t="s">
        <v>556</v>
      </c>
      <c r="E27" s="648" t="s">
        <v>146</v>
      </c>
      <c r="F27" s="696"/>
      <c r="G27" s="871" t="s">
        <v>120</v>
      </c>
      <c r="H27" s="714">
        <v>0.68799999999999994</v>
      </c>
      <c r="I27" s="871" t="s">
        <v>122</v>
      </c>
      <c r="J27" s="698">
        <f t="shared" si="0"/>
        <v>0</v>
      </c>
      <c r="K27" s="3" t="s">
        <v>262</v>
      </c>
    </row>
    <row r="28" spans="2:11" s="4" customFormat="1" ht="15" customHeight="1">
      <c r="B28" s="131"/>
      <c r="C28" s="862"/>
      <c r="D28" s="695" t="s">
        <v>552</v>
      </c>
      <c r="E28" s="648" t="s">
        <v>145</v>
      </c>
      <c r="F28" s="696"/>
      <c r="G28" s="871" t="s">
        <v>120</v>
      </c>
      <c r="H28" s="953">
        <v>0.66200000000000003</v>
      </c>
      <c r="I28" s="827" t="s">
        <v>122</v>
      </c>
      <c r="J28" s="698">
        <f t="shared" si="0"/>
        <v>0</v>
      </c>
      <c r="K28" s="3" t="s">
        <v>261</v>
      </c>
    </row>
    <row r="29" spans="2:11" s="4" customFormat="1" ht="15" customHeight="1">
      <c r="B29" s="821">
        <v>14</v>
      </c>
      <c r="C29" s="459" t="s">
        <v>961</v>
      </c>
      <c r="D29" s="695" t="s">
        <v>1065</v>
      </c>
      <c r="E29" s="648" t="s">
        <v>146</v>
      </c>
      <c r="F29" s="696"/>
      <c r="G29" s="871" t="s">
        <v>968</v>
      </c>
      <c r="H29" s="953">
        <v>0.71899999999999997</v>
      </c>
      <c r="I29" s="827" t="s">
        <v>967</v>
      </c>
      <c r="J29" s="698">
        <f t="shared" si="0"/>
        <v>0</v>
      </c>
      <c r="K29" s="3" t="s">
        <v>332</v>
      </c>
    </row>
    <row r="30" spans="2:11" s="4" customFormat="1" ht="15" customHeight="1">
      <c r="B30" s="131"/>
      <c r="C30" s="291"/>
      <c r="D30" s="695" t="s">
        <v>1066</v>
      </c>
      <c r="E30" s="648" t="s">
        <v>145</v>
      </c>
      <c r="F30" s="696"/>
      <c r="G30" s="871" t="s">
        <v>968</v>
      </c>
      <c r="H30" s="953">
        <v>0.70599999999999996</v>
      </c>
      <c r="I30" s="827" t="s">
        <v>967</v>
      </c>
      <c r="J30" s="698">
        <f t="shared" si="0"/>
        <v>0</v>
      </c>
      <c r="K30" s="3" t="s">
        <v>331</v>
      </c>
    </row>
    <row r="31" spans="2:11" s="4" customFormat="1" ht="15" customHeight="1">
      <c r="B31" s="821">
        <v>15</v>
      </c>
      <c r="C31" s="822" t="s">
        <v>1051</v>
      </c>
      <c r="D31" s="695" t="s">
        <v>556</v>
      </c>
      <c r="E31" s="648" t="s">
        <v>146</v>
      </c>
      <c r="F31" s="696"/>
      <c r="G31" s="871" t="s">
        <v>120</v>
      </c>
      <c r="H31" s="714">
        <v>0.75</v>
      </c>
      <c r="I31" s="871" t="s">
        <v>122</v>
      </c>
      <c r="J31" s="698">
        <f t="shared" si="0"/>
        <v>0</v>
      </c>
      <c r="K31" s="3" t="s">
        <v>330</v>
      </c>
    </row>
    <row r="32" spans="2:11" s="4" customFormat="1" ht="15" customHeight="1">
      <c r="B32" s="131"/>
      <c r="C32" s="862"/>
      <c r="D32" s="695" t="s">
        <v>552</v>
      </c>
      <c r="E32" s="648" t="s">
        <v>145</v>
      </c>
      <c r="F32" s="696"/>
      <c r="G32" s="871" t="s">
        <v>120</v>
      </c>
      <c r="H32" s="953">
        <v>0.75</v>
      </c>
      <c r="I32" s="827" t="s">
        <v>122</v>
      </c>
      <c r="J32" s="828">
        <f t="shared" si="0"/>
        <v>0</v>
      </c>
      <c r="K32" s="3" t="s">
        <v>329</v>
      </c>
    </row>
    <row r="33" spans="2:11" s="4" customFormat="1" ht="15" customHeight="1">
      <c r="B33" s="821">
        <v>16</v>
      </c>
      <c r="C33" s="822" t="s">
        <v>1100</v>
      </c>
      <c r="D33" s="695" t="s">
        <v>556</v>
      </c>
      <c r="E33" s="648" t="s">
        <v>146</v>
      </c>
      <c r="F33" s="696"/>
      <c r="G33" s="871" t="s">
        <v>120</v>
      </c>
      <c r="H33" s="714">
        <v>0.75</v>
      </c>
      <c r="I33" s="871" t="s">
        <v>122</v>
      </c>
      <c r="J33" s="698">
        <f t="shared" si="0"/>
        <v>0</v>
      </c>
      <c r="K33" s="3" t="s">
        <v>328</v>
      </c>
    </row>
    <row r="34" spans="2:11" s="4" customFormat="1" ht="15" customHeight="1">
      <c r="B34" s="131"/>
      <c r="C34" s="862"/>
      <c r="D34" s="695" t="s">
        <v>552</v>
      </c>
      <c r="E34" s="648" t="s">
        <v>145</v>
      </c>
      <c r="F34" s="696"/>
      <c r="G34" s="871" t="s">
        <v>120</v>
      </c>
      <c r="H34" s="953">
        <v>0.75</v>
      </c>
      <c r="I34" s="827" t="s">
        <v>122</v>
      </c>
      <c r="J34" s="828">
        <f t="shared" si="0"/>
        <v>0</v>
      </c>
      <c r="K34" s="3" t="s">
        <v>327</v>
      </c>
    </row>
    <row r="35" spans="2:11" s="256" customFormat="1" ht="15" customHeight="1">
      <c r="B35" s="1189">
        <v>17</v>
      </c>
      <c r="C35" s="822" t="s">
        <v>1330</v>
      </c>
      <c r="D35" s="695" t="s">
        <v>556</v>
      </c>
      <c r="E35" s="648" t="s">
        <v>146</v>
      </c>
      <c r="F35" s="696"/>
      <c r="G35" s="1188" t="s">
        <v>120</v>
      </c>
      <c r="H35" s="714">
        <v>0.75</v>
      </c>
      <c r="I35" s="1188" t="s">
        <v>122</v>
      </c>
      <c r="J35" s="698">
        <f t="shared" ref="J35:J36" si="1">ROUND(F35*H35,0)</f>
        <v>0</v>
      </c>
      <c r="K35" s="3" t="s">
        <v>326</v>
      </c>
    </row>
    <row r="36" spans="2:11" s="256" customFormat="1" ht="15" customHeight="1">
      <c r="B36" s="131"/>
      <c r="C36" s="1191"/>
      <c r="D36" s="695" t="s">
        <v>552</v>
      </c>
      <c r="E36" s="648" t="s">
        <v>145</v>
      </c>
      <c r="F36" s="696"/>
      <c r="G36" s="1188" t="s">
        <v>120</v>
      </c>
      <c r="H36" s="953">
        <v>0.75</v>
      </c>
      <c r="I36" s="1190" t="s">
        <v>122</v>
      </c>
      <c r="J36" s="828">
        <f t="shared" si="1"/>
        <v>0</v>
      </c>
      <c r="K36" s="3" t="s">
        <v>325</v>
      </c>
    </row>
    <row r="37" spans="2:11" s="256" customFormat="1" ht="15" customHeight="1">
      <c r="B37" s="881">
        <v>18</v>
      </c>
      <c r="C37" s="880" t="s">
        <v>1672</v>
      </c>
      <c r="D37" s="703" t="s">
        <v>556</v>
      </c>
      <c r="E37" s="704" t="s">
        <v>146</v>
      </c>
      <c r="F37" s="705"/>
      <c r="G37" s="706" t="s">
        <v>120</v>
      </c>
      <c r="H37" s="714">
        <v>0.75</v>
      </c>
      <c r="I37" s="706" t="s">
        <v>122</v>
      </c>
      <c r="J37" s="707">
        <f t="shared" si="0"/>
        <v>0</v>
      </c>
      <c r="K37" s="257" t="s">
        <v>324</v>
      </c>
    </row>
    <row r="38" spans="2:11" s="256" customFormat="1" ht="15" customHeight="1" thickBot="1">
      <c r="B38" s="708"/>
      <c r="C38" s="864"/>
      <c r="D38" s="703" t="s">
        <v>552</v>
      </c>
      <c r="E38" s="704" t="s">
        <v>145</v>
      </c>
      <c r="F38" s="705"/>
      <c r="G38" s="706" t="s">
        <v>120</v>
      </c>
      <c r="H38" s="953">
        <v>0.75</v>
      </c>
      <c r="I38" s="896" t="s">
        <v>122</v>
      </c>
      <c r="J38" s="952">
        <f t="shared" si="0"/>
        <v>0</v>
      </c>
      <c r="K38" s="257" t="s">
        <v>2563</v>
      </c>
    </row>
    <row r="39" spans="2:11" s="4" customFormat="1" ht="15" customHeight="1">
      <c r="B39" s="106"/>
      <c r="C39" s="107"/>
      <c r="D39" s="106"/>
      <c r="E39" s="106"/>
      <c r="F39" s="93"/>
      <c r="G39" s="853"/>
      <c r="H39" s="1332" t="s">
        <v>1381</v>
      </c>
      <c r="I39" s="1333"/>
      <c r="J39" s="90"/>
      <c r="K39" s="3"/>
    </row>
    <row r="40" spans="2:11" s="4" customFormat="1" ht="15" customHeight="1" thickBot="1">
      <c r="B40" s="3"/>
      <c r="C40" s="3"/>
      <c r="D40" s="3"/>
      <c r="E40" s="3"/>
      <c r="F40" s="92"/>
      <c r="G40" s="3"/>
      <c r="H40" s="1361" t="s">
        <v>121</v>
      </c>
      <c r="I40" s="1362"/>
      <c r="J40" s="89">
        <f>SUM(J7:J38)</f>
        <v>0</v>
      </c>
      <c r="K40" s="3" t="s">
        <v>1988</v>
      </c>
    </row>
    <row r="41" spans="2:11" s="4" customFormat="1" ht="18.75" customHeight="1">
      <c r="F41" s="105"/>
      <c r="H41" s="174"/>
      <c r="J41" s="105"/>
    </row>
    <row r="42" spans="2:11" s="4" customFormat="1" ht="18.75" customHeight="1">
      <c r="F42" s="105"/>
      <c r="H42" s="174"/>
      <c r="J42" s="105"/>
    </row>
    <row r="43" spans="2:11" s="4" customFormat="1" ht="18.75" customHeight="1">
      <c r="B43" s="3"/>
      <c r="C43" s="3"/>
      <c r="D43" s="3"/>
      <c r="E43" s="3"/>
      <c r="F43" s="92"/>
      <c r="G43" s="91"/>
      <c r="H43" s="165"/>
      <c r="I43" s="853"/>
      <c r="J43" s="93"/>
      <c r="K43" s="3"/>
    </row>
    <row r="44" spans="2:11" s="4" customFormat="1" ht="18.75" customHeight="1">
      <c r="B44" s="3"/>
      <c r="C44" s="3"/>
      <c r="D44" s="3"/>
      <c r="E44" s="3"/>
      <c r="F44" s="92"/>
      <c r="G44" s="91"/>
      <c r="H44" s="165"/>
      <c r="I44" s="853"/>
      <c r="J44" s="93"/>
      <c r="K44" s="3"/>
    </row>
    <row r="45" spans="2:11" s="4" customFormat="1" ht="18.75" customHeight="1">
      <c r="B45" s="3"/>
      <c r="C45" s="3"/>
      <c r="D45" s="3"/>
      <c r="E45" s="3"/>
      <c r="F45" s="92"/>
      <c r="G45" s="91"/>
      <c r="H45" s="165"/>
      <c r="I45" s="853"/>
      <c r="J45" s="93"/>
      <c r="K45" s="3"/>
    </row>
    <row r="46" spans="2:11" s="4" customFormat="1" ht="18.75" customHeight="1">
      <c r="B46" s="3"/>
      <c r="C46" s="3"/>
      <c r="D46" s="3"/>
      <c r="E46" s="3"/>
      <c r="F46" s="92"/>
      <c r="G46" s="91"/>
      <c r="H46" s="165"/>
      <c r="I46" s="853"/>
      <c r="J46" s="93"/>
      <c r="K46" s="3"/>
    </row>
    <row r="47" spans="2:11" s="4" customFormat="1" ht="18.75" customHeight="1">
      <c r="B47" s="3"/>
      <c r="C47" s="3"/>
      <c r="D47" s="3"/>
      <c r="E47" s="3"/>
      <c r="F47" s="92"/>
      <c r="G47" s="91"/>
      <c r="H47" s="165"/>
      <c r="I47" s="853"/>
      <c r="J47" s="93"/>
      <c r="K47" s="3"/>
    </row>
    <row r="48" spans="2:11" s="4" customFormat="1" ht="18.75" customHeight="1">
      <c r="B48" s="3"/>
      <c r="C48" s="3"/>
      <c r="D48" s="3"/>
      <c r="E48" s="3"/>
      <c r="F48" s="92"/>
      <c r="G48" s="91"/>
      <c r="H48" s="165"/>
      <c r="I48" s="853"/>
      <c r="J48" s="93"/>
      <c r="K48" s="3"/>
    </row>
    <row r="49" spans="2:11" s="4" customFormat="1" ht="18.75" customHeight="1">
      <c r="B49" s="3"/>
      <c r="C49" s="3"/>
      <c r="D49" s="3"/>
      <c r="E49" s="3"/>
      <c r="F49" s="92"/>
      <c r="G49" s="91"/>
      <c r="H49" s="165"/>
      <c r="I49" s="853"/>
      <c r="J49" s="93"/>
      <c r="K49" s="3"/>
    </row>
    <row r="50" spans="2:11" s="4" customFormat="1" ht="18.75" customHeight="1">
      <c r="B50" s="3"/>
      <c r="C50" s="3"/>
      <c r="D50" s="3"/>
      <c r="E50" s="3"/>
      <c r="F50" s="92"/>
      <c r="G50" s="91"/>
      <c r="H50" s="165"/>
      <c r="I50" s="853"/>
      <c r="J50" s="93"/>
      <c r="K50" s="3"/>
    </row>
  </sheetData>
  <mergeCells count="8">
    <mergeCell ref="H40:I40"/>
    <mergeCell ref="H39:I39"/>
    <mergeCell ref="A1:B1"/>
    <mergeCell ref="C1:E1"/>
    <mergeCell ref="I1:K1"/>
    <mergeCell ref="B5:C5"/>
    <mergeCell ref="D5:E5"/>
    <mergeCell ref="D10:E1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view="pageBreakPreview" zoomScaleNormal="100" zoomScaleSheetLayoutView="100" workbookViewId="0">
      <selection activeCell="I2" sqref="I2"/>
    </sheetView>
  </sheetViews>
  <sheetFormatPr defaultColWidth="9" defaultRowHeight="18.75" customHeight="1"/>
  <cols>
    <col min="1" max="2" width="3.7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4.5" style="2" bestFit="1" customWidth="1"/>
    <col min="12" max="16384" width="9" style="2"/>
  </cols>
  <sheetData>
    <row r="1" spans="1:11" ht="18.75" customHeight="1">
      <c r="A1" s="1358" t="s">
        <v>161</v>
      </c>
      <c r="B1" s="1359"/>
      <c r="C1" s="1807" t="s">
        <v>477</v>
      </c>
      <c r="D1" s="1808"/>
      <c r="E1" s="1809"/>
      <c r="H1" s="184" t="s">
        <v>160</v>
      </c>
      <c r="I1" s="1365">
        <f>総括表!H4</f>
        <v>0</v>
      </c>
      <c r="J1" s="1365"/>
      <c r="K1" s="1365"/>
    </row>
    <row r="2" spans="1:11" ht="18.75" customHeight="1">
      <c r="J2" s="128"/>
    </row>
    <row r="3" spans="1:11" ht="18.75" customHeight="1">
      <c r="A3" s="99" t="s">
        <v>52</v>
      </c>
      <c r="B3" s="4" t="s">
        <v>1</v>
      </c>
    </row>
    <row r="4" spans="1:11" ht="11.25" customHeight="1">
      <c r="A4" s="104"/>
    </row>
    <row r="5" spans="1:11" ht="18.75" customHeight="1">
      <c r="A5" s="104"/>
      <c r="B5" s="1356" t="s">
        <v>376</v>
      </c>
      <c r="C5" s="1357"/>
      <c r="D5" s="1356" t="s">
        <v>142</v>
      </c>
      <c r="E5" s="1357"/>
      <c r="F5" s="125" t="s">
        <v>199</v>
      </c>
      <c r="G5" s="109"/>
      <c r="H5" s="167" t="s">
        <v>140</v>
      </c>
      <c r="I5" s="109"/>
      <c r="J5" s="125" t="s">
        <v>91</v>
      </c>
      <c r="K5" s="3"/>
    </row>
    <row r="6" spans="1:11" ht="15" customHeight="1">
      <c r="A6" s="104"/>
      <c r="B6" s="482"/>
      <c r="C6" s="123"/>
      <c r="D6" s="476"/>
      <c r="E6" s="477"/>
      <c r="F6" s="483"/>
      <c r="G6" s="478"/>
      <c r="H6" s="166"/>
      <c r="I6" s="478"/>
      <c r="J6" s="120" t="s">
        <v>139</v>
      </c>
      <c r="K6" s="3"/>
    </row>
    <row r="7" spans="1:11" s="4" customFormat="1" ht="15" customHeight="1" thickBot="1">
      <c r="B7" s="119">
        <v>1</v>
      </c>
      <c r="C7" s="112" t="s">
        <v>147</v>
      </c>
      <c r="D7" s="1338"/>
      <c r="E7" s="1339"/>
      <c r="F7" s="111"/>
      <c r="G7" s="110" t="s">
        <v>120</v>
      </c>
      <c r="H7" s="193">
        <v>2.9000000000000001E-2</v>
      </c>
      <c r="I7" s="109" t="s">
        <v>554</v>
      </c>
      <c r="J7" s="108">
        <f>ROUND(F7*H7,0)</f>
        <v>0</v>
      </c>
      <c r="K7" s="3"/>
    </row>
    <row r="8" spans="1:11" s="4" customFormat="1" ht="15" customHeight="1">
      <c r="B8" s="106"/>
      <c r="C8" s="107"/>
      <c r="D8" s="106"/>
      <c r="E8" s="106"/>
      <c r="F8" s="93"/>
      <c r="G8" s="94"/>
      <c r="H8" s="1332"/>
      <c r="I8" s="1333"/>
      <c r="J8" s="90"/>
      <c r="K8" s="3"/>
    </row>
    <row r="9" spans="1:11" s="4" customFormat="1" ht="15" customHeight="1" thickBot="1">
      <c r="B9" s="3"/>
      <c r="C9" s="3"/>
      <c r="D9" s="3"/>
      <c r="E9" s="3"/>
      <c r="F9" s="92"/>
      <c r="G9" s="3"/>
      <c r="H9" s="1361" t="s">
        <v>121</v>
      </c>
      <c r="I9" s="1362"/>
      <c r="J9" s="89">
        <f>SUM(J7:J7)</f>
        <v>0</v>
      </c>
      <c r="K9" s="3" t="s">
        <v>1374</v>
      </c>
    </row>
    <row r="10" spans="1:11" s="4" customFormat="1" ht="18.75" customHeight="1">
      <c r="F10" s="105"/>
      <c r="H10" s="174"/>
      <c r="J10" s="105"/>
    </row>
  </sheetData>
  <mergeCells count="8">
    <mergeCell ref="H8:I8"/>
    <mergeCell ref="H9:I9"/>
    <mergeCell ref="A1:B1"/>
    <mergeCell ref="C1:E1"/>
    <mergeCell ref="I1:K1"/>
    <mergeCell ref="B5:C5"/>
    <mergeCell ref="D5:E5"/>
    <mergeCell ref="D7:E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6"/>
  <sheetViews>
    <sheetView view="pageBreakPreview" zoomScaleNormal="100" zoomScaleSheetLayoutView="100" workbookViewId="0">
      <pane ySplit="6" topLeftCell="A33" activePane="bottomLeft" state="frozen"/>
      <selection activeCell="I58" sqref="I58"/>
      <selection pane="bottomLeft" sqref="A1:B1"/>
    </sheetView>
  </sheetViews>
  <sheetFormatPr defaultColWidth="9" defaultRowHeight="18.75" customHeight="1"/>
  <cols>
    <col min="1" max="1" width="3.75" style="2" customWidth="1"/>
    <col min="2" max="2" width="4.25" style="2" customWidth="1"/>
    <col min="3" max="3" width="7.5" style="2" bestFit="1" customWidth="1"/>
    <col min="4"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4.5" style="2" bestFit="1" customWidth="1"/>
    <col min="12" max="16384" width="9" style="2"/>
  </cols>
  <sheetData>
    <row r="1" spans="1:13" ht="18.75" customHeight="1">
      <c r="A1" s="1384" t="s">
        <v>161</v>
      </c>
      <c r="B1" s="1385"/>
      <c r="C1" s="1593" t="s">
        <v>485</v>
      </c>
      <c r="D1" s="1594"/>
      <c r="E1" s="1595"/>
      <c r="H1" s="184" t="s">
        <v>160</v>
      </c>
      <c r="I1" s="1365">
        <f>総括表!H4</f>
        <v>0</v>
      </c>
      <c r="J1" s="1365"/>
      <c r="K1" s="1365"/>
    </row>
    <row r="2" spans="1:13" ht="18.75" customHeight="1">
      <c r="J2" s="128"/>
    </row>
    <row r="3" spans="1:13" ht="18.75" customHeight="1">
      <c r="A3" s="99" t="s">
        <v>52</v>
      </c>
      <c r="B3" s="4" t="s">
        <v>2</v>
      </c>
    </row>
    <row r="4" spans="1:13" ht="11.25" customHeight="1">
      <c r="A4" s="104"/>
    </row>
    <row r="5" spans="1:13" ht="18.75" customHeight="1">
      <c r="A5" s="104"/>
      <c r="B5" s="1371" t="s">
        <v>143</v>
      </c>
      <c r="C5" s="1372"/>
      <c r="D5" s="1371" t="s">
        <v>142</v>
      </c>
      <c r="E5" s="1372"/>
      <c r="F5" s="843" t="s">
        <v>141</v>
      </c>
      <c r="G5" s="827"/>
      <c r="H5" s="942" t="s">
        <v>140</v>
      </c>
      <c r="I5" s="827"/>
      <c r="J5" s="843" t="s">
        <v>91</v>
      </c>
      <c r="K5" s="3"/>
    </row>
    <row r="6" spans="1:13" ht="15" customHeight="1">
      <c r="A6" s="104"/>
      <c r="B6" s="858"/>
      <c r="C6" s="854"/>
      <c r="D6" s="848"/>
      <c r="E6" s="849"/>
      <c r="F6" s="863"/>
      <c r="G6" s="852"/>
      <c r="H6" s="166"/>
      <c r="I6" s="852"/>
      <c r="J6" s="120" t="s">
        <v>139</v>
      </c>
      <c r="K6" s="3"/>
    </row>
    <row r="7" spans="1:13" s="4" customFormat="1" ht="15" customHeight="1">
      <c r="B7" s="821">
        <v>2</v>
      </c>
      <c r="C7" s="822" t="s">
        <v>134</v>
      </c>
      <c r="D7" s="954" t="s">
        <v>481</v>
      </c>
      <c r="E7" s="955" t="s">
        <v>146</v>
      </c>
      <c r="F7" s="696"/>
      <c r="G7" s="871" t="s">
        <v>120</v>
      </c>
      <c r="H7" s="714">
        <v>2.1000000000000001E-2</v>
      </c>
      <c r="I7" s="871" t="s">
        <v>122</v>
      </c>
      <c r="J7" s="698">
        <f t="shared" ref="J7:J38" si="0">ROUND(F7*H7,0)</f>
        <v>0</v>
      </c>
      <c r="K7" s="257" t="s">
        <v>2564</v>
      </c>
      <c r="M7" s="3"/>
    </row>
    <row r="8" spans="1:13" s="4" customFormat="1" ht="15" customHeight="1">
      <c r="B8" s="855"/>
      <c r="C8" s="118"/>
      <c r="D8" s="230" t="s">
        <v>479</v>
      </c>
      <c r="E8" s="955" t="s">
        <v>145</v>
      </c>
      <c r="F8" s="696"/>
      <c r="G8" s="871" t="s">
        <v>120</v>
      </c>
      <c r="H8" s="953">
        <v>2.1000000000000001E-2</v>
      </c>
      <c r="I8" s="827" t="s">
        <v>122</v>
      </c>
      <c r="J8" s="828">
        <f t="shared" si="0"/>
        <v>0</v>
      </c>
      <c r="K8" s="257" t="s">
        <v>2565</v>
      </c>
      <c r="M8" s="3"/>
    </row>
    <row r="9" spans="1:13" s="4" customFormat="1" ht="15" customHeight="1">
      <c r="B9" s="855"/>
      <c r="C9" s="118"/>
      <c r="D9" s="954" t="s">
        <v>480</v>
      </c>
      <c r="E9" s="955" t="s">
        <v>146</v>
      </c>
      <c r="F9" s="696"/>
      <c r="G9" s="871" t="s">
        <v>120</v>
      </c>
      <c r="H9" s="714">
        <v>2.7E-2</v>
      </c>
      <c r="I9" s="871" t="s">
        <v>122</v>
      </c>
      <c r="J9" s="698">
        <f t="shared" si="0"/>
        <v>0</v>
      </c>
      <c r="K9" s="257" t="s">
        <v>2566</v>
      </c>
      <c r="M9" s="3"/>
    </row>
    <row r="10" spans="1:13" s="4" customFormat="1" ht="15" customHeight="1">
      <c r="B10" s="855"/>
      <c r="C10" s="118"/>
      <c r="D10" s="230" t="s">
        <v>479</v>
      </c>
      <c r="E10" s="955" t="s">
        <v>145</v>
      </c>
      <c r="F10" s="696"/>
      <c r="G10" s="871" t="s">
        <v>120</v>
      </c>
      <c r="H10" s="953">
        <v>2.7E-2</v>
      </c>
      <c r="I10" s="827" t="s">
        <v>122</v>
      </c>
      <c r="J10" s="828">
        <f t="shared" si="0"/>
        <v>0</v>
      </c>
      <c r="K10" s="257" t="s">
        <v>2562</v>
      </c>
      <c r="M10" s="3"/>
    </row>
    <row r="11" spans="1:13" s="4" customFormat="1" ht="15" customHeight="1">
      <c r="B11" s="856"/>
      <c r="C11" s="160"/>
      <c r="D11" s="956" t="s">
        <v>478</v>
      </c>
      <c r="E11" s="460"/>
      <c r="F11" s="696"/>
      <c r="G11" s="871" t="s">
        <v>120</v>
      </c>
      <c r="H11" s="714">
        <v>2.7E-2</v>
      </c>
      <c r="I11" s="871" t="s">
        <v>122</v>
      </c>
      <c r="J11" s="698">
        <f t="shared" si="0"/>
        <v>0</v>
      </c>
      <c r="K11" s="257" t="s">
        <v>2567</v>
      </c>
      <c r="M11" s="3"/>
    </row>
    <row r="12" spans="1:13" s="4" customFormat="1" ht="15" customHeight="1">
      <c r="B12" s="821">
        <v>3</v>
      </c>
      <c r="C12" s="822" t="s">
        <v>132</v>
      </c>
      <c r="D12" s="954" t="s">
        <v>481</v>
      </c>
      <c r="E12" s="955" t="s">
        <v>146</v>
      </c>
      <c r="F12" s="696"/>
      <c r="G12" s="871" t="s">
        <v>120</v>
      </c>
      <c r="H12" s="714">
        <v>7.2999999999999995E-2</v>
      </c>
      <c r="I12" s="871" t="s">
        <v>122</v>
      </c>
      <c r="J12" s="698">
        <f t="shared" si="0"/>
        <v>0</v>
      </c>
      <c r="K12" s="257" t="s">
        <v>276</v>
      </c>
      <c r="M12" s="3"/>
    </row>
    <row r="13" spans="1:13" s="4" customFormat="1" ht="15" customHeight="1">
      <c r="B13" s="855"/>
      <c r="C13" s="118"/>
      <c r="D13" s="230" t="s">
        <v>479</v>
      </c>
      <c r="E13" s="955" t="s">
        <v>145</v>
      </c>
      <c r="F13" s="696"/>
      <c r="G13" s="871" t="s">
        <v>120</v>
      </c>
      <c r="H13" s="953">
        <v>7.4999999999999997E-2</v>
      </c>
      <c r="I13" s="827" t="s">
        <v>122</v>
      </c>
      <c r="J13" s="828">
        <f t="shared" si="0"/>
        <v>0</v>
      </c>
      <c r="K13" s="257" t="s">
        <v>278</v>
      </c>
      <c r="M13" s="3"/>
    </row>
    <row r="14" spans="1:13" s="4" customFormat="1" ht="15" customHeight="1">
      <c r="B14" s="855"/>
      <c r="C14" s="118"/>
      <c r="D14" s="954" t="s">
        <v>480</v>
      </c>
      <c r="E14" s="955" t="s">
        <v>146</v>
      </c>
      <c r="F14" s="696"/>
      <c r="G14" s="871" t="s">
        <v>120</v>
      </c>
      <c r="H14" s="714">
        <v>9.6000000000000002E-2</v>
      </c>
      <c r="I14" s="871" t="s">
        <v>122</v>
      </c>
      <c r="J14" s="698">
        <f t="shared" si="0"/>
        <v>0</v>
      </c>
      <c r="K14" s="257" t="s">
        <v>275</v>
      </c>
      <c r="M14" s="3"/>
    </row>
    <row r="15" spans="1:13" s="4" customFormat="1" ht="15" customHeight="1">
      <c r="B15" s="855"/>
      <c r="C15" s="118"/>
      <c r="D15" s="230" t="s">
        <v>479</v>
      </c>
      <c r="E15" s="955" t="s">
        <v>145</v>
      </c>
      <c r="F15" s="696"/>
      <c r="G15" s="871" t="s">
        <v>120</v>
      </c>
      <c r="H15" s="953">
        <v>9.5000000000000001E-2</v>
      </c>
      <c r="I15" s="827" t="s">
        <v>122</v>
      </c>
      <c r="J15" s="828">
        <f t="shared" si="0"/>
        <v>0</v>
      </c>
      <c r="K15" s="257" t="s">
        <v>274</v>
      </c>
      <c r="M15" s="3"/>
    </row>
    <row r="16" spans="1:13" s="4" customFormat="1" ht="15" customHeight="1">
      <c r="B16" s="856"/>
      <c r="C16" s="160"/>
      <c r="D16" s="956" t="s">
        <v>478</v>
      </c>
      <c r="E16" s="460"/>
      <c r="F16" s="696"/>
      <c r="G16" s="871" t="s">
        <v>120</v>
      </c>
      <c r="H16" s="714">
        <v>9.6000000000000002E-2</v>
      </c>
      <c r="I16" s="871" t="s">
        <v>122</v>
      </c>
      <c r="J16" s="698">
        <f t="shared" si="0"/>
        <v>0</v>
      </c>
      <c r="K16" s="257" t="s">
        <v>273</v>
      </c>
      <c r="M16" s="3"/>
    </row>
    <row r="17" spans="2:13" s="4" customFormat="1" ht="15" customHeight="1">
      <c r="B17" s="821">
        <v>4</v>
      </c>
      <c r="C17" s="822" t="s">
        <v>131</v>
      </c>
      <c r="D17" s="954" t="s">
        <v>481</v>
      </c>
      <c r="E17" s="955" t="s">
        <v>146</v>
      </c>
      <c r="F17" s="696"/>
      <c r="G17" s="871" t="s">
        <v>120</v>
      </c>
      <c r="H17" s="953">
        <v>0.1</v>
      </c>
      <c r="I17" s="827" t="s">
        <v>122</v>
      </c>
      <c r="J17" s="828">
        <f t="shared" si="0"/>
        <v>0</v>
      </c>
      <c r="K17" s="257" t="s">
        <v>272</v>
      </c>
      <c r="M17" s="3"/>
    </row>
    <row r="18" spans="2:13" s="4" customFormat="1" ht="15" customHeight="1">
      <c r="B18" s="855"/>
      <c r="C18" s="118"/>
      <c r="D18" s="230" t="s">
        <v>479</v>
      </c>
      <c r="E18" s="955" t="s">
        <v>145</v>
      </c>
      <c r="F18" s="696"/>
      <c r="G18" s="871" t="s">
        <v>120</v>
      </c>
      <c r="H18" s="714">
        <v>0.106</v>
      </c>
      <c r="I18" s="871" t="s">
        <v>122</v>
      </c>
      <c r="J18" s="698">
        <f t="shared" si="0"/>
        <v>0</v>
      </c>
      <c r="K18" s="257" t="s">
        <v>271</v>
      </c>
      <c r="M18" s="3"/>
    </row>
    <row r="19" spans="2:13" s="4" customFormat="1" ht="15" customHeight="1">
      <c r="B19" s="855"/>
      <c r="C19" s="118"/>
      <c r="D19" s="957" t="s">
        <v>482</v>
      </c>
      <c r="E19" s="460"/>
      <c r="F19" s="696"/>
      <c r="G19" s="871" t="s">
        <v>120</v>
      </c>
      <c r="H19" s="953">
        <v>0.13200000000000001</v>
      </c>
      <c r="I19" s="827" t="s">
        <v>122</v>
      </c>
      <c r="J19" s="828">
        <f t="shared" si="0"/>
        <v>0</v>
      </c>
      <c r="K19" s="257" t="s">
        <v>270</v>
      </c>
      <c r="M19" s="3"/>
    </row>
    <row r="20" spans="2:13" s="4" customFormat="1" ht="15" customHeight="1">
      <c r="B20" s="856"/>
      <c r="C20" s="160"/>
      <c r="D20" s="956" t="s">
        <v>478</v>
      </c>
      <c r="E20" s="460"/>
      <c r="F20" s="696"/>
      <c r="G20" s="871" t="s">
        <v>120</v>
      </c>
      <c r="H20" s="714">
        <v>0.13200000000000001</v>
      </c>
      <c r="I20" s="871" t="s">
        <v>122</v>
      </c>
      <c r="J20" s="698">
        <f t="shared" si="0"/>
        <v>0</v>
      </c>
      <c r="K20" s="257" t="s">
        <v>269</v>
      </c>
      <c r="M20" s="3"/>
    </row>
    <row r="21" spans="2:13" s="4" customFormat="1" ht="15" customHeight="1">
      <c r="B21" s="821">
        <v>5</v>
      </c>
      <c r="C21" s="822" t="s">
        <v>130</v>
      </c>
      <c r="D21" s="954" t="s">
        <v>481</v>
      </c>
      <c r="E21" s="955" t="s">
        <v>146</v>
      </c>
      <c r="F21" s="696"/>
      <c r="G21" s="871" t="s">
        <v>120</v>
      </c>
      <c r="H21" s="953">
        <v>0.153</v>
      </c>
      <c r="I21" s="827" t="s">
        <v>122</v>
      </c>
      <c r="J21" s="828">
        <f t="shared" si="0"/>
        <v>0</v>
      </c>
      <c r="K21" s="257" t="s">
        <v>268</v>
      </c>
      <c r="M21" s="3"/>
    </row>
    <row r="22" spans="2:13" s="4" customFormat="1" ht="15" customHeight="1">
      <c r="B22" s="855"/>
      <c r="C22" s="118"/>
      <c r="D22" s="230" t="s">
        <v>479</v>
      </c>
      <c r="E22" s="955" t="s">
        <v>145</v>
      </c>
      <c r="F22" s="696"/>
      <c r="G22" s="871" t="s">
        <v>120</v>
      </c>
      <c r="H22" s="714">
        <v>0.158</v>
      </c>
      <c r="I22" s="871" t="s">
        <v>122</v>
      </c>
      <c r="J22" s="698">
        <f t="shared" si="0"/>
        <v>0</v>
      </c>
      <c r="K22" s="257" t="s">
        <v>267</v>
      </c>
      <c r="M22" s="3"/>
    </row>
    <row r="23" spans="2:13" s="4" customFormat="1" ht="15" customHeight="1">
      <c r="B23" s="855"/>
      <c r="C23" s="118"/>
      <c r="D23" s="957" t="s">
        <v>482</v>
      </c>
      <c r="E23" s="460"/>
      <c r="F23" s="696"/>
      <c r="G23" s="871" t="s">
        <v>120</v>
      </c>
      <c r="H23" s="953">
        <v>0.41299999999999998</v>
      </c>
      <c r="I23" s="827" t="s">
        <v>122</v>
      </c>
      <c r="J23" s="828">
        <f t="shared" si="0"/>
        <v>0</v>
      </c>
      <c r="K23" s="257" t="s">
        <v>266</v>
      </c>
      <c r="M23" s="3"/>
    </row>
    <row r="24" spans="2:13" s="4" customFormat="1" ht="15" customHeight="1">
      <c r="B24" s="855"/>
      <c r="C24" s="118"/>
      <c r="D24" s="954" t="s">
        <v>478</v>
      </c>
      <c r="E24" s="955" t="s">
        <v>146</v>
      </c>
      <c r="F24" s="696"/>
      <c r="G24" s="871" t="s">
        <v>120</v>
      </c>
      <c r="H24" s="714">
        <v>7.9000000000000001E-2</v>
      </c>
      <c r="I24" s="871" t="s">
        <v>122</v>
      </c>
      <c r="J24" s="698">
        <f t="shared" si="0"/>
        <v>0</v>
      </c>
      <c r="K24" s="257" t="s">
        <v>265</v>
      </c>
      <c r="M24" s="3"/>
    </row>
    <row r="25" spans="2:13" s="4" customFormat="1" ht="15" customHeight="1">
      <c r="B25" s="821">
        <v>6</v>
      </c>
      <c r="C25" s="822" t="s">
        <v>129</v>
      </c>
      <c r="D25" s="954" t="s">
        <v>481</v>
      </c>
      <c r="E25" s="955" t="s">
        <v>146</v>
      </c>
      <c r="F25" s="696"/>
      <c r="G25" s="871" t="s">
        <v>120</v>
      </c>
      <c r="H25" s="714">
        <v>0.121</v>
      </c>
      <c r="I25" s="871" t="s">
        <v>122</v>
      </c>
      <c r="J25" s="698">
        <f t="shared" si="0"/>
        <v>0</v>
      </c>
      <c r="K25" s="257" t="s">
        <v>264</v>
      </c>
      <c r="M25" s="3"/>
    </row>
    <row r="26" spans="2:13" s="4" customFormat="1" ht="15" customHeight="1">
      <c r="B26" s="855"/>
      <c r="C26" s="118"/>
      <c r="D26" s="230" t="s">
        <v>479</v>
      </c>
      <c r="E26" s="955" t="s">
        <v>145</v>
      </c>
      <c r="F26" s="696"/>
      <c r="G26" s="871" t="s">
        <v>120</v>
      </c>
      <c r="H26" s="953">
        <v>0.124</v>
      </c>
      <c r="I26" s="827" t="s">
        <v>122</v>
      </c>
      <c r="J26" s="828">
        <f t="shared" si="0"/>
        <v>0</v>
      </c>
      <c r="K26" s="257" t="s">
        <v>263</v>
      </c>
      <c r="M26" s="3"/>
    </row>
    <row r="27" spans="2:13" s="4" customFormat="1" ht="15" customHeight="1">
      <c r="B27" s="855"/>
      <c r="C27" s="118"/>
      <c r="D27" s="957" t="s">
        <v>482</v>
      </c>
      <c r="E27" s="460"/>
      <c r="F27" s="696"/>
      <c r="G27" s="871" t="s">
        <v>120</v>
      </c>
      <c r="H27" s="714">
        <v>0.217</v>
      </c>
      <c r="I27" s="871" t="s">
        <v>122</v>
      </c>
      <c r="J27" s="698">
        <f t="shared" si="0"/>
        <v>0</v>
      </c>
      <c r="K27" s="257" t="s">
        <v>262</v>
      </c>
      <c r="M27" s="3"/>
    </row>
    <row r="28" spans="2:13" s="4" customFormat="1" ht="15" customHeight="1">
      <c r="B28" s="855"/>
      <c r="C28" s="118"/>
      <c r="D28" s="954" t="s">
        <v>478</v>
      </c>
      <c r="E28" s="955" t="s">
        <v>146</v>
      </c>
      <c r="F28" s="696"/>
      <c r="G28" s="871" t="s">
        <v>120</v>
      </c>
      <c r="H28" s="953">
        <v>3.5999999999999997E-2</v>
      </c>
      <c r="I28" s="827" t="s">
        <v>122</v>
      </c>
      <c r="J28" s="828">
        <f t="shared" si="0"/>
        <v>0</v>
      </c>
      <c r="K28" s="257" t="s">
        <v>261</v>
      </c>
      <c r="M28" s="3"/>
    </row>
    <row r="29" spans="2:13" s="4" customFormat="1" ht="15" customHeight="1">
      <c r="B29" s="821">
        <v>7</v>
      </c>
      <c r="C29" s="822" t="s">
        <v>128</v>
      </c>
      <c r="D29" s="958" t="s">
        <v>483</v>
      </c>
      <c r="E29" s="460"/>
      <c r="F29" s="696"/>
      <c r="G29" s="871" t="s">
        <v>120</v>
      </c>
      <c r="H29" s="953">
        <v>0.16</v>
      </c>
      <c r="I29" s="827" t="s">
        <v>122</v>
      </c>
      <c r="J29" s="828">
        <f t="shared" si="0"/>
        <v>0</v>
      </c>
      <c r="K29" s="257" t="s">
        <v>332</v>
      </c>
      <c r="M29" s="3"/>
    </row>
    <row r="30" spans="2:13" s="4" customFormat="1" ht="15" customHeight="1">
      <c r="B30" s="855"/>
      <c r="C30" s="118"/>
      <c r="D30" s="957" t="s">
        <v>482</v>
      </c>
      <c r="E30" s="460"/>
      <c r="F30" s="696"/>
      <c r="G30" s="871" t="s">
        <v>120</v>
      </c>
      <c r="H30" s="714">
        <v>0.17799999999999999</v>
      </c>
      <c r="I30" s="871" t="s">
        <v>122</v>
      </c>
      <c r="J30" s="698">
        <f t="shared" si="0"/>
        <v>0</v>
      </c>
      <c r="K30" s="257" t="s">
        <v>331</v>
      </c>
      <c r="M30" s="3"/>
    </row>
    <row r="31" spans="2:13" s="4" customFormat="1" ht="15" customHeight="1">
      <c r="B31" s="821">
        <v>8</v>
      </c>
      <c r="C31" s="822" t="s">
        <v>127</v>
      </c>
      <c r="D31" s="958" t="s">
        <v>483</v>
      </c>
      <c r="E31" s="460"/>
      <c r="F31" s="696"/>
      <c r="G31" s="871" t="s">
        <v>120</v>
      </c>
      <c r="H31" s="714">
        <v>0.188</v>
      </c>
      <c r="I31" s="871" t="s">
        <v>122</v>
      </c>
      <c r="J31" s="698">
        <f t="shared" si="0"/>
        <v>0</v>
      </c>
      <c r="K31" s="257" t="s">
        <v>330</v>
      </c>
      <c r="M31" s="3"/>
    </row>
    <row r="32" spans="2:13" s="4" customFormat="1" ht="15" customHeight="1">
      <c r="B32" s="855"/>
      <c r="C32" s="118"/>
      <c r="D32" s="957" t="s">
        <v>482</v>
      </c>
      <c r="E32" s="460"/>
      <c r="F32" s="696"/>
      <c r="G32" s="871" t="s">
        <v>120</v>
      </c>
      <c r="H32" s="953">
        <v>0.152</v>
      </c>
      <c r="I32" s="827" t="s">
        <v>122</v>
      </c>
      <c r="J32" s="828">
        <f t="shared" si="0"/>
        <v>0</v>
      </c>
      <c r="K32" s="257" t="s">
        <v>329</v>
      </c>
      <c r="M32" s="3"/>
    </row>
    <row r="33" spans="1:13" s="4" customFormat="1" ht="15" customHeight="1">
      <c r="B33" s="856"/>
      <c r="C33" s="160"/>
      <c r="D33" s="956" t="s">
        <v>478</v>
      </c>
      <c r="E33" s="460"/>
      <c r="F33" s="696"/>
      <c r="G33" s="871" t="s">
        <v>120</v>
      </c>
      <c r="H33" s="714">
        <v>4.4999999999999998E-2</v>
      </c>
      <c r="I33" s="871" t="s">
        <v>122</v>
      </c>
      <c r="J33" s="698">
        <f t="shared" si="0"/>
        <v>0</v>
      </c>
      <c r="K33" s="257" t="s">
        <v>328</v>
      </c>
      <c r="M33" s="3"/>
    </row>
    <row r="34" spans="1:13" s="4" customFormat="1" ht="15" customHeight="1">
      <c r="B34" s="821">
        <v>9</v>
      </c>
      <c r="C34" s="822" t="s">
        <v>126</v>
      </c>
      <c r="D34" s="954" t="s">
        <v>481</v>
      </c>
      <c r="E34" s="955" t="s">
        <v>146</v>
      </c>
      <c r="F34" s="696"/>
      <c r="G34" s="871" t="s">
        <v>120</v>
      </c>
      <c r="H34" s="953">
        <v>0.26300000000000001</v>
      </c>
      <c r="I34" s="827" t="s">
        <v>122</v>
      </c>
      <c r="J34" s="828">
        <f t="shared" si="0"/>
        <v>0</v>
      </c>
      <c r="K34" s="257" t="s">
        <v>327</v>
      </c>
      <c r="M34" s="3"/>
    </row>
    <row r="35" spans="1:13" s="4" customFormat="1" ht="15" customHeight="1">
      <c r="B35" s="855"/>
      <c r="C35" s="118"/>
      <c r="D35" s="230" t="s">
        <v>479</v>
      </c>
      <c r="E35" s="955" t="s">
        <v>145</v>
      </c>
      <c r="F35" s="696"/>
      <c r="G35" s="871" t="s">
        <v>120</v>
      </c>
      <c r="H35" s="714">
        <v>0.16800000000000001</v>
      </c>
      <c r="I35" s="871" t="s">
        <v>122</v>
      </c>
      <c r="J35" s="698">
        <f t="shared" si="0"/>
        <v>0</v>
      </c>
      <c r="K35" s="257" t="s">
        <v>326</v>
      </c>
      <c r="M35" s="3"/>
    </row>
    <row r="36" spans="1:13" s="4" customFormat="1" ht="15" customHeight="1">
      <c r="B36" s="855"/>
      <c r="C36" s="118"/>
      <c r="D36" s="954" t="s">
        <v>480</v>
      </c>
      <c r="E36" s="955" t="s">
        <v>146</v>
      </c>
      <c r="F36" s="696"/>
      <c r="G36" s="871" t="s">
        <v>120</v>
      </c>
      <c r="H36" s="953">
        <v>0.309</v>
      </c>
      <c r="I36" s="827" t="s">
        <v>122</v>
      </c>
      <c r="J36" s="828">
        <f t="shared" si="0"/>
        <v>0</v>
      </c>
      <c r="K36" s="257" t="s">
        <v>2568</v>
      </c>
      <c r="M36" s="3"/>
    </row>
    <row r="37" spans="1:13" s="4" customFormat="1" ht="15" customHeight="1">
      <c r="B37" s="855"/>
      <c r="C37" s="118"/>
      <c r="D37" s="230" t="s">
        <v>479</v>
      </c>
      <c r="E37" s="955" t="s">
        <v>145</v>
      </c>
      <c r="F37" s="696"/>
      <c r="G37" s="871" t="s">
        <v>120</v>
      </c>
      <c r="H37" s="714">
        <v>0.18</v>
      </c>
      <c r="I37" s="871" t="s">
        <v>122</v>
      </c>
      <c r="J37" s="698">
        <f t="shared" si="0"/>
        <v>0</v>
      </c>
      <c r="K37" s="257" t="s">
        <v>324</v>
      </c>
      <c r="M37" s="3"/>
    </row>
    <row r="38" spans="1:13" s="4" customFormat="1" ht="15" customHeight="1">
      <c r="B38" s="856"/>
      <c r="C38" s="160"/>
      <c r="D38" s="956" t="s">
        <v>478</v>
      </c>
      <c r="E38" s="460"/>
      <c r="F38" s="696"/>
      <c r="G38" s="871" t="s">
        <v>120</v>
      </c>
      <c r="H38" s="714">
        <v>9.0999999999999998E-2</v>
      </c>
      <c r="I38" s="871" t="s">
        <v>122</v>
      </c>
      <c r="J38" s="828">
        <f t="shared" si="0"/>
        <v>0</v>
      </c>
      <c r="K38" s="257" t="s">
        <v>323</v>
      </c>
      <c r="M38" s="3"/>
    </row>
    <row r="39" spans="1:13" s="4" customFormat="1" ht="15" customHeight="1">
      <c r="B39" s="821">
        <v>10</v>
      </c>
      <c r="C39" s="822" t="s">
        <v>125</v>
      </c>
      <c r="D39" s="954" t="s">
        <v>481</v>
      </c>
      <c r="E39" s="955" t="s">
        <v>146</v>
      </c>
      <c r="F39" s="696"/>
      <c r="G39" s="871" t="s">
        <v>120</v>
      </c>
      <c r="H39" s="714">
        <v>0.30199999999999999</v>
      </c>
      <c r="I39" s="871" t="s">
        <v>122</v>
      </c>
      <c r="J39" s="698">
        <f t="shared" ref="J39:J44" si="1">ROUND(F39*H39,0)</f>
        <v>0</v>
      </c>
      <c r="K39" s="257" t="s">
        <v>322</v>
      </c>
      <c r="M39" s="3"/>
    </row>
    <row r="40" spans="1:13" s="4" customFormat="1" ht="15" customHeight="1">
      <c r="B40" s="855"/>
      <c r="C40" s="118"/>
      <c r="D40" s="230" t="s">
        <v>479</v>
      </c>
      <c r="E40" s="955" t="s">
        <v>145</v>
      </c>
      <c r="F40" s="696"/>
      <c r="G40" s="871" t="s">
        <v>120</v>
      </c>
      <c r="H40" s="953">
        <v>0.17799999999999999</v>
      </c>
      <c r="I40" s="827" t="s">
        <v>122</v>
      </c>
      <c r="J40" s="828">
        <f t="shared" si="1"/>
        <v>0</v>
      </c>
      <c r="K40" s="257" t="s">
        <v>321</v>
      </c>
      <c r="M40" s="3"/>
    </row>
    <row r="41" spans="1:13" s="4" customFormat="1" ht="15" customHeight="1">
      <c r="B41" s="855"/>
      <c r="C41" s="118"/>
      <c r="D41" s="954" t="s">
        <v>962</v>
      </c>
      <c r="E41" s="955" t="s">
        <v>146</v>
      </c>
      <c r="F41" s="696"/>
      <c r="G41" s="871" t="s">
        <v>120</v>
      </c>
      <c r="H41" s="714">
        <v>0.32700000000000001</v>
      </c>
      <c r="I41" s="871" t="s">
        <v>122</v>
      </c>
      <c r="J41" s="698">
        <f t="shared" si="1"/>
        <v>0</v>
      </c>
      <c r="K41" s="257" t="s">
        <v>320</v>
      </c>
      <c r="M41" s="3"/>
    </row>
    <row r="42" spans="1:13" s="4" customFormat="1" ht="15" customHeight="1">
      <c r="B42" s="855"/>
      <c r="C42" s="118"/>
      <c r="D42" s="230" t="s">
        <v>479</v>
      </c>
      <c r="E42" s="955" t="s">
        <v>145</v>
      </c>
      <c r="F42" s="696"/>
      <c r="G42" s="871" t="s">
        <v>120</v>
      </c>
      <c r="H42" s="953">
        <v>0.22900000000000001</v>
      </c>
      <c r="I42" s="827" t="s">
        <v>122</v>
      </c>
      <c r="J42" s="828">
        <f t="shared" si="1"/>
        <v>0</v>
      </c>
      <c r="K42" s="257" t="s">
        <v>319</v>
      </c>
      <c r="M42" s="3"/>
    </row>
    <row r="43" spans="1:13" s="4" customFormat="1" ht="15" customHeight="1">
      <c r="B43" s="855"/>
      <c r="C43" s="118"/>
      <c r="D43" s="954" t="s">
        <v>478</v>
      </c>
      <c r="E43" s="955" t="s">
        <v>146</v>
      </c>
      <c r="F43" s="696"/>
      <c r="G43" s="871" t="s">
        <v>120</v>
      </c>
      <c r="H43" s="714">
        <v>0.17899999999999999</v>
      </c>
      <c r="I43" s="871" t="s">
        <v>122</v>
      </c>
      <c r="J43" s="698">
        <f t="shared" si="1"/>
        <v>0</v>
      </c>
      <c r="K43" s="257" t="s">
        <v>318</v>
      </c>
      <c r="M43" s="3"/>
    </row>
    <row r="44" spans="1:13" s="4" customFormat="1" ht="15" customHeight="1">
      <c r="B44" s="131"/>
      <c r="C44" s="862"/>
      <c r="D44" s="230"/>
      <c r="E44" s="955" t="s">
        <v>145</v>
      </c>
      <c r="F44" s="696"/>
      <c r="G44" s="871" t="s">
        <v>120</v>
      </c>
      <c r="H44" s="953">
        <v>0.13300000000000001</v>
      </c>
      <c r="I44" s="827" t="s">
        <v>122</v>
      </c>
      <c r="J44" s="828">
        <f t="shared" si="1"/>
        <v>0</v>
      </c>
      <c r="K44" s="257" t="s">
        <v>317</v>
      </c>
      <c r="M44" s="3"/>
    </row>
    <row r="45" spans="1:13" s="4" customFormat="1" ht="15" customHeight="1">
      <c r="A45" s="99" t="s">
        <v>52</v>
      </c>
      <c r="B45" s="4" t="s">
        <v>484</v>
      </c>
      <c r="C45" s="2"/>
      <c r="D45" s="461"/>
      <c r="E45" s="461"/>
      <c r="F45" s="93"/>
      <c r="G45" s="853"/>
      <c r="H45" s="229"/>
      <c r="I45" s="853"/>
      <c r="J45" s="93"/>
      <c r="K45" s="106"/>
      <c r="M45" s="106"/>
    </row>
    <row r="46" spans="1:13" s="4" customFormat="1" ht="15" customHeight="1">
      <c r="A46" s="104"/>
      <c r="B46" s="2"/>
      <c r="C46" s="2"/>
      <c r="D46" s="461"/>
      <c r="E46" s="462"/>
      <c r="F46" s="301"/>
      <c r="G46" s="300"/>
      <c r="H46" s="229"/>
      <c r="I46" s="853"/>
      <c r="J46" s="93"/>
      <c r="K46" s="3"/>
      <c r="M46" s="3"/>
    </row>
    <row r="47" spans="1:13" s="4" customFormat="1" ht="15" customHeight="1">
      <c r="B47" s="821">
        <v>11</v>
      </c>
      <c r="C47" s="822" t="s">
        <v>124</v>
      </c>
      <c r="D47" s="954" t="s">
        <v>481</v>
      </c>
      <c r="E47" s="955" t="s">
        <v>146</v>
      </c>
      <c r="F47" s="696"/>
      <c r="G47" s="871" t="s">
        <v>120</v>
      </c>
      <c r="H47" s="714">
        <v>0.32400000000000001</v>
      </c>
      <c r="I47" s="871" t="s">
        <v>122</v>
      </c>
      <c r="J47" s="698">
        <f t="shared" ref="J47:J104" si="2">ROUND(F47*H47,0)</f>
        <v>0</v>
      </c>
      <c r="K47" s="257" t="s">
        <v>2569</v>
      </c>
      <c r="M47" s="3"/>
    </row>
    <row r="48" spans="1:13" s="4" customFormat="1" ht="15" customHeight="1">
      <c r="B48" s="855"/>
      <c r="C48" s="118"/>
      <c r="D48" s="230" t="s">
        <v>479</v>
      </c>
      <c r="E48" s="955" t="s">
        <v>145</v>
      </c>
      <c r="F48" s="696"/>
      <c r="G48" s="871" t="s">
        <v>120</v>
      </c>
      <c r="H48" s="953">
        <v>0.215</v>
      </c>
      <c r="I48" s="827" t="s">
        <v>122</v>
      </c>
      <c r="J48" s="828">
        <f t="shared" si="2"/>
        <v>0</v>
      </c>
      <c r="K48" s="257" t="s">
        <v>2570</v>
      </c>
      <c r="M48" s="3"/>
    </row>
    <row r="49" spans="2:13" s="4" customFormat="1" ht="15" customHeight="1">
      <c r="B49" s="855"/>
      <c r="C49" s="118"/>
      <c r="D49" s="954" t="s">
        <v>962</v>
      </c>
      <c r="E49" s="955" t="s">
        <v>146</v>
      </c>
      <c r="F49" s="696"/>
      <c r="G49" s="871" t="s">
        <v>120</v>
      </c>
      <c r="H49" s="714">
        <v>0.34799999999999998</v>
      </c>
      <c r="I49" s="871" t="s">
        <v>122</v>
      </c>
      <c r="J49" s="698">
        <f t="shared" si="2"/>
        <v>0</v>
      </c>
      <c r="K49" s="257" t="s">
        <v>2571</v>
      </c>
      <c r="M49" s="3"/>
    </row>
    <row r="50" spans="2:13" s="4" customFormat="1" ht="15" customHeight="1">
      <c r="B50" s="855"/>
      <c r="C50" s="118"/>
      <c r="D50" s="230" t="s">
        <v>479</v>
      </c>
      <c r="E50" s="955" t="s">
        <v>145</v>
      </c>
      <c r="F50" s="696"/>
      <c r="G50" s="871" t="s">
        <v>120</v>
      </c>
      <c r="H50" s="953">
        <v>0.26</v>
      </c>
      <c r="I50" s="827" t="s">
        <v>122</v>
      </c>
      <c r="J50" s="828">
        <f t="shared" si="2"/>
        <v>0</v>
      </c>
      <c r="K50" s="257" t="s">
        <v>2572</v>
      </c>
      <c r="M50" s="3"/>
    </row>
    <row r="51" spans="2:13" s="4" customFormat="1" ht="15" customHeight="1">
      <c r="B51" s="855"/>
      <c r="C51" s="118"/>
      <c r="D51" s="954" t="s">
        <v>478</v>
      </c>
      <c r="E51" s="955" t="s">
        <v>146</v>
      </c>
      <c r="F51" s="696"/>
      <c r="G51" s="871" t="s">
        <v>120</v>
      </c>
      <c r="H51" s="714">
        <v>0.20499999999999999</v>
      </c>
      <c r="I51" s="871" t="s">
        <v>122</v>
      </c>
      <c r="J51" s="698">
        <f t="shared" si="2"/>
        <v>0</v>
      </c>
      <c r="K51" s="257" t="s">
        <v>2573</v>
      </c>
      <c r="M51" s="3"/>
    </row>
    <row r="52" spans="2:13" s="4" customFormat="1" ht="15" customHeight="1">
      <c r="B52" s="131"/>
      <c r="C52" s="862"/>
      <c r="D52" s="230"/>
      <c r="E52" s="955" t="s">
        <v>145</v>
      </c>
      <c r="F52" s="696"/>
      <c r="G52" s="871" t="s">
        <v>120</v>
      </c>
      <c r="H52" s="953">
        <v>0.17599999999999999</v>
      </c>
      <c r="I52" s="827" t="s">
        <v>122</v>
      </c>
      <c r="J52" s="828">
        <f t="shared" si="2"/>
        <v>0</v>
      </c>
      <c r="K52" s="257" t="s">
        <v>1057</v>
      </c>
      <c r="M52" s="3"/>
    </row>
    <row r="53" spans="2:13" s="4" customFormat="1" ht="15" customHeight="1">
      <c r="B53" s="821">
        <v>12</v>
      </c>
      <c r="C53" s="822" t="s">
        <v>123</v>
      </c>
      <c r="D53" s="954" t="s">
        <v>481</v>
      </c>
      <c r="E53" s="955" t="s">
        <v>146</v>
      </c>
      <c r="F53" s="696"/>
      <c r="G53" s="871" t="s">
        <v>120</v>
      </c>
      <c r="H53" s="714">
        <v>0.33800000000000002</v>
      </c>
      <c r="I53" s="871" t="s">
        <v>122</v>
      </c>
      <c r="J53" s="698">
        <f t="shared" si="2"/>
        <v>0</v>
      </c>
      <c r="K53" s="257" t="s">
        <v>1068</v>
      </c>
      <c r="M53" s="3"/>
    </row>
    <row r="54" spans="2:13" s="4" customFormat="1" ht="15" customHeight="1">
      <c r="B54" s="855"/>
      <c r="C54" s="118"/>
      <c r="D54" s="230" t="s">
        <v>479</v>
      </c>
      <c r="E54" s="955" t="s">
        <v>145</v>
      </c>
      <c r="F54" s="696"/>
      <c r="G54" s="871" t="s">
        <v>120</v>
      </c>
      <c r="H54" s="953">
        <v>0.30199999999999999</v>
      </c>
      <c r="I54" s="827" t="s">
        <v>122</v>
      </c>
      <c r="J54" s="828">
        <f t="shared" si="2"/>
        <v>0</v>
      </c>
      <c r="K54" s="257" t="s">
        <v>313</v>
      </c>
      <c r="M54" s="3"/>
    </row>
    <row r="55" spans="2:13" s="4" customFormat="1" ht="15" customHeight="1">
      <c r="B55" s="855"/>
      <c r="C55" s="118"/>
      <c r="D55" s="954" t="s">
        <v>962</v>
      </c>
      <c r="E55" s="955" t="s">
        <v>146</v>
      </c>
      <c r="F55" s="696"/>
      <c r="G55" s="871" t="s">
        <v>120</v>
      </c>
      <c r="H55" s="714">
        <v>0.35899999999999999</v>
      </c>
      <c r="I55" s="871" t="s">
        <v>122</v>
      </c>
      <c r="J55" s="698">
        <f t="shared" si="2"/>
        <v>0</v>
      </c>
      <c r="K55" s="257" t="s">
        <v>1042</v>
      </c>
      <c r="M55" s="3"/>
    </row>
    <row r="56" spans="2:13" s="4" customFormat="1" ht="15" customHeight="1">
      <c r="B56" s="855"/>
      <c r="C56" s="118"/>
      <c r="D56" s="230" t="s">
        <v>479</v>
      </c>
      <c r="E56" s="955" t="s">
        <v>145</v>
      </c>
      <c r="F56" s="696"/>
      <c r="G56" s="871" t="s">
        <v>120</v>
      </c>
      <c r="H56" s="953">
        <v>0.32700000000000001</v>
      </c>
      <c r="I56" s="827" t="s">
        <v>122</v>
      </c>
      <c r="J56" s="828">
        <f t="shared" si="2"/>
        <v>0</v>
      </c>
      <c r="K56" s="257" t="s">
        <v>1041</v>
      </c>
      <c r="M56" s="3"/>
    </row>
    <row r="57" spans="2:13" s="4" customFormat="1" ht="15" customHeight="1">
      <c r="B57" s="855"/>
      <c r="C57" s="118"/>
      <c r="D57" s="954" t="s">
        <v>478</v>
      </c>
      <c r="E57" s="955" t="s">
        <v>146</v>
      </c>
      <c r="F57" s="696"/>
      <c r="G57" s="871" t="s">
        <v>120</v>
      </c>
      <c r="H57" s="714">
        <v>0.24099999999999999</v>
      </c>
      <c r="I57" s="871" t="s">
        <v>122</v>
      </c>
      <c r="J57" s="698">
        <f t="shared" si="2"/>
        <v>0</v>
      </c>
      <c r="K57" s="257" t="s">
        <v>1040</v>
      </c>
      <c r="M57" s="3"/>
    </row>
    <row r="58" spans="2:13" s="4" customFormat="1" ht="15" customHeight="1">
      <c r="B58" s="131"/>
      <c r="C58" s="862"/>
      <c r="D58" s="230"/>
      <c r="E58" s="955" t="s">
        <v>145</v>
      </c>
      <c r="F58" s="696"/>
      <c r="G58" s="871" t="s">
        <v>120</v>
      </c>
      <c r="H58" s="953">
        <v>0.23100000000000001</v>
      </c>
      <c r="I58" s="827" t="s">
        <v>122</v>
      </c>
      <c r="J58" s="828">
        <f t="shared" si="2"/>
        <v>0</v>
      </c>
      <c r="K58" s="257" t="s">
        <v>1039</v>
      </c>
      <c r="M58" s="3"/>
    </row>
    <row r="59" spans="2:13" s="4" customFormat="1" ht="15" customHeight="1">
      <c r="B59" s="821">
        <v>13</v>
      </c>
      <c r="C59" s="822" t="s">
        <v>498</v>
      </c>
      <c r="D59" s="954" t="s">
        <v>481</v>
      </c>
      <c r="E59" s="955" t="s">
        <v>146</v>
      </c>
      <c r="F59" s="696"/>
      <c r="G59" s="871" t="s">
        <v>120</v>
      </c>
      <c r="H59" s="714">
        <v>0.35899999999999999</v>
      </c>
      <c r="I59" s="871" t="s">
        <v>122</v>
      </c>
      <c r="J59" s="698">
        <f t="shared" si="2"/>
        <v>0</v>
      </c>
      <c r="K59" s="257" t="s">
        <v>1038</v>
      </c>
      <c r="M59" s="3"/>
    </row>
    <row r="60" spans="2:13" s="4" customFormat="1" ht="15" customHeight="1">
      <c r="B60" s="855"/>
      <c r="C60" s="118"/>
      <c r="D60" s="230" t="s">
        <v>479</v>
      </c>
      <c r="E60" s="955" t="s">
        <v>145</v>
      </c>
      <c r="F60" s="696"/>
      <c r="G60" s="871" t="s">
        <v>120</v>
      </c>
      <c r="H60" s="953">
        <v>0.33100000000000002</v>
      </c>
      <c r="I60" s="827" t="s">
        <v>122</v>
      </c>
      <c r="J60" s="828">
        <f t="shared" si="2"/>
        <v>0</v>
      </c>
      <c r="K60" s="257" t="s">
        <v>311</v>
      </c>
      <c r="M60" s="3"/>
    </row>
    <row r="61" spans="2:13" s="4" customFormat="1" ht="15" customHeight="1">
      <c r="B61" s="855"/>
      <c r="C61" s="118"/>
      <c r="D61" s="954" t="s">
        <v>962</v>
      </c>
      <c r="E61" s="955" t="s">
        <v>146</v>
      </c>
      <c r="F61" s="696"/>
      <c r="G61" s="871" t="s">
        <v>120</v>
      </c>
      <c r="H61" s="714">
        <v>0.38</v>
      </c>
      <c r="I61" s="871" t="s">
        <v>122</v>
      </c>
      <c r="J61" s="698">
        <f t="shared" si="2"/>
        <v>0</v>
      </c>
      <c r="K61" s="257" t="s">
        <v>310</v>
      </c>
      <c r="M61" s="3"/>
    </row>
    <row r="62" spans="2:13" s="4" customFormat="1" ht="15" customHeight="1">
      <c r="B62" s="855"/>
      <c r="C62" s="118"/>
      <c r="D62" s="230" t="s">
        <v>479</v>
      </c>
      <c r="E62" s="955" t="s">
        <v>145</v>
      </c>
      <c r="F62" s="696"/>
      <c r="G62" s="871" t="s">
        <v>120</v>
      </c>
      <c r="H62" s="953">
        <v>0.35499999999999998</v>
      </c>
      <c r="I62" s="827" t="s">
        <v>122</v>
      </c>
      <c r="J62" s="828">
        <f t="shared" si="2"/>
        <v>0</v>
      </c>
      <c r="K62" s="257" t="s">
        <v>309</v>
      </c>
      <c r="M62" s="3"/>
    </row>
    <row r="63" spans="2:13" s="4" customFormat="1" ht="15" customHeight="1">
      <c r="B63" s="855"/>
      <c r="C63" s="118"/>
      <c r="D63" s="954" t="s">
        <v>478</v>
      </c>
      <c r="E63" s="955" t="s">
        <v>146</v>
      </c>
      <c r="F63" s="696"/>
      <c r="G63" s="871" t="s">
        <v>120</v>
      </c>
      <c r="H63" s="714">
        <v>0.27800000000000002</v>
      </c>
      <c r="I63" s="871" t="s">
        <v>122</v>
      </c>
      <c r="J63" s="698">
        <f t="shared" si="2"/>
        <v>0</v>
      </c>
      <c r="K63" s="257" t="s">
        <v>306</v>
      </c>
      <c r="M63" s="3"/>
    </row>
    <row r="64" spans="2:13" s="4" customFormat="1" ht="15" customHeight="1">
      <c r="B64" s="131"/>
      <c r="C64" s="862"/>
      <c r="D64" s="230"/>
      <c r="E64" s="955" t="s">
        <v>145</v>
      </c>
      <c r="F64" s="696"/>
      <c r="G64" s="871" t="s">
        <v>120</v>
      </c>
      <c r="H64" s="953">
        <v>0.27</v>
      </c>
      <c r="I64" s="827" t="s">
        <v>122</v>
      </c>
      <c r="J64" s="828">
        <f t="shared" si="2"/>
        <v>0</v>
      </c>
      <c r="K64" s="257" t="s">
        <v>304</v>
      </c>
      <c r="M64" s="3"/>
    </row>
    <row r="65" spans="2:13" s="4" customFormat="1" ht="15" customHeight="1">
      <c r="B65" s="821">
        <v>14</v>
      </c>
      <c r="C65" s="822" t="s">
        <v>535</v>
      </c>
      <c r="D65" s="954" t="s">
        <v>481</v>
      </c>
      <c r="E65" s="955" t="s">
        <v>146</v>
      </c>
      <c r="F65" s="696"/>
      <c r="G65" s="871" t="s">
        <v>120</v>
      </c>
      <c r="H65" s="714">
        <v>0.38200000000000001</v>
      </c>
      <c r="I65" s="871" t="s">
        <v>122</v>
      </c>
      <c r="J65" s="698">
        <f t="shared" si="2"/>
        <v>0</v>
      </c>
      <c r="K65" s="257" t="s">
        <v>302</v>
      </c>
      <c r="M65" s="3"/>
    </row>
    <row r="66" spans="2:13" s="4" customFormat="1" ht="15" customHeight="1">
      <c r="B66" s="855"/>
      <c r="C66" s="118"/>
      <c r="D66" s="230" t="s">
        <v>479</v>
      </c>
      <c r="E66" s="955" t="s">
        <v>145</v>
      </c>
      <c r="F66" s="696"/>
      <c r="G66" s="871" t="s">
        <v>120</v>
      </c>
      <c r="H66" s="953">
        <v>0.35899999999999999</v>
      </c>
      <c r="I66" s="827" t="s">
        <v>122</v>
      </c>
      <c r="J66" s="828">
        <f t="shared" si="2"/>
        <v>0</v>
      </c>
      <c r="K66" s="257" t="s">
        <v>342</v>
      </c>
      <c r="M66" s="3"/>
    </row>
    <row r="67" spans="2:13" s="4" customFormat="1" ht="15" customHeight="1">
      <c r="B67" s="855"/>
      <c r="C67" s="118"/>
      <c r="D67" s="954" t="s">
        <v>962</v>
      </c>
      <c r="E67" s="955" t="s">
        <v>146</v>
      </c>
      <c r="F67" s="696"/>
      <c r="G67" s="871" t="s">
        <v>120</v>
      </c>
      <c r="H67" s="714">
        <v>0.39900000000000002</v>
      </c>
      <c r="I67" s="871" t="s">
        <v>122</v>
      </c>
      <c r="J67" s="698">
        <f t="shared" si="2"/>
        <v>0</v>
      </c>
      <c r="K67" s="257" t="s">
        <v>341</v>
      </c>
      <c r="M67" s="3"/>
    </row>
    <row r="68" spans="2:13" s="4" customFormat="1" ht="15" customHeight="1">
      <c r="B68" s="855"/>
      <c r="C68" s="118"/>
      <c r="D68" s="230" t="s">
        <v>479</v>
      </c>
      <c r="E68" s="955" t="s">
        <v>145</v>
      </c>
      <c r="F68" s="696"/>
      <c r="G68" s="871" t="s">
        <v>120</v>
      </c>
      <c r="H68" s="953">
        <v>0.379</v>
      </c>
      <c r="I68" s="827" t="s">
        <v>122</v>
      </c>
      <c r="J68" s="828">
        <f t="shared" si="2"/>
        <v>0</v>
      </c>
      <c r="K68" s="257" t="s">
        <v>1069</v>
      </c>
      <c r="M68" s="3"/>
    </row>
    <row r="69" spans="2:13" s="4" customFormat="1" ht="15" customHeight="1">
      <c r="B69" s="855"/>
      <c r="C69" s="118"/>
      <c r="D69" s="954" t="s">
        <v>478</v>
      </c>
      <c r="E69" s="955" t="s">
        <v>146</v>
      </c>
      <c r="F69" s="696"/>
      <c r="G69" s="871" t="s">
        <v>120</v>
      </c>
      <c r="H69" s="714">
        <v>0.316</v>
      </c>
      <c r="I69" s="871" t="s">
        <v>122</v>
      </c>
      <c r="J69" s="698">
        <f t="shared" si="2"/>
        <v>0</v>
      </c>
      <c r="K69" s="257" t="s">
        <v>1070</v>
      </c>
      <c r="M69" s="3"/>
    </row>
    <row r="70" spans="2:13" s="4" customFormat="1" ht="15" customHeight="1">
      <c r="B70" s="131"/>
      <c r="C70" s="862"/>
      <c r="D70" s="230"/>
      <c r="E70" s="955" t="s">
        <v>145</v>
      </c>
      <c r="F70" s="696"/>
      <c r="G70" s="871" t="s">
        <v>120</v>
      </c>
      <c r="H70" s="953">
        <v>0.309</v>
      </c>
      <c r="I70" s="827" t="s">
        <v>122</v>
      </c>
      <c r="J70" s="828">
        <f t="shared" si="2"/>
        <v>0</v>
      </c>
      <c r="K70" s="257" t="s">
        <v>1071</v>
      </c>
      <c r="M70" s="3"/>
    </row>
    <row r="71" spans="2:13" s="4" customFormat="1" ht="15" customHeight="1">
      <c r="B71" s="821">
        <v>15</v>
      </c>
      <c r="C71" s="822" t="s">
        <v>653</v>
      </c>
      <c r="D71" s="954" t="s">
        <v>779</v>
      </c>
      <c r="E71" s="955" t="s">
        <v>146</v>
      </c>
      <c r="F71" s="696"/>
      <c r="G71" s="871" t="s">
        <v>120</v>
      </c>
      <c r="H71" s="714">
        <v>0.40799999999999997</v>
      </c>
      <c r="I71" s="871" t="s">
        <v>122</v>
      </c>
      <c r="J71" s="698">
        <f t="shared" si="2"/>
        <v>0</v>
      </c>
      <c r="K71" s="257" t="s">
        <v>1072</v>
      </c>
      <c r="M71" s="3"/>
    </row>
    <row r="72" spans="2:13" s="4" customFormat="1" ht="15" customHeight="1">
      <c r="B72" s="855"/>
      <c r="C72" s="118"/>
      <c r="D72" s="230"/>
      <c r="E72" s="955" t="s">
        <v>145</v>
      </c>
      <c r="F72" s="696"/>
      <c r="G72" s="871" t="s">
        <v>120</v>
      </c>
      <c r="H72" s="953">
        <v>0.38600000000000001</v>
      </c>
      <c r="I72" s="827" t="s">
        <v>122</v>
      </c>
      <c r="J72" s="828">
        <f t="shared" si="2"/>
        <v>0</v>
      </c>
      <c r="K72" s="257" t="s">
        <v>1061</v>
      </c>
      <c r="M72" s="3"/>
    </row>
    <row r="73" spans="2:13" s="4" customFormat="1" ht="15" customHeight="1">
      <c r="B73" s="855"/>
      <c r="C73" s="118"/>
      <c r="D73" s="954" t="s">
        <v>962</v>
      </c>
      <c r="E73" s="955" t="s">
        <v>146</v>
      </c>
      <c r="F73" s="696"/>
      <c r="G73" s="871" t="s">
        <v>120</v>
      </c>
      <c r="H73" s="714">
        <v>0.41899999999999998</v>
      </c>
      <c r="I73" s="871" t="s">
        <v>122</v>
      </c>
      <c r="J73" s="698">
        <f t="shared" si="2"/>
        <v>0</v>
      </c>
      <c r="K73" s="257" t="s">
        <v>1062</v>
      </c>
      <c r="M73" s="3"/>
    </row>
    <row r="74" spans="2:13" s="4" customFormat="1" ht="15" customHeight="1">
      <c r="B74" s="855"/>
      <c r="C74" s="118"/>
      <c r="D74" s="230" t="s">
        <v>479</v>
      </c>
      <c r="E74" s="955" t="s">
        <v>145</v>
      </c>
      <c r="F74" s="696"/>
      <c r="G74" s="871" t="s">
        <v>120</v>
      </c>
      <c r="H74" s="953">
        <v>0.40200000000000002</v>
      </c>
      <c r="I74" s="827" t="s">
        <v>122</v>
      </c>
      <c r="J74" s="828">
        <f t="shared" si="2"/>
        <v>0</v>
      </c>
      <c r="K74" s="257" t="s">
        <v>1063</v>
      </c>
      <c r="M74" s="3"/>
    </row>
    <row r="75" spans="2:13" s="4" customFormat="1" ht="15" customHeight="1">
      <c r="B75" s="855"/>
      <c r="C75" s="118"/>
      <c r="D75" s="954" t="s">
        <v>478</v>
      </c>
      <c r="E75" s="955" t="s">
        <v>146</v>
      </c>
      <c r="F75" s="696"/>
      <c r="G75" s="871" t="s">
        <v>120</v>
      </c>
      <c r="H75" s="714">
        <v>0.35199999999999998</v>
      </c>
      <c r="I75" s="871" t="s">
        <v>122</v>
      </c>
      <c r="J75" s="698">
        <f t="shared" si="2"/>
        <v>0</v>
      </c>
      <c r="K75" s="257" t="s">
        <v>1064</v>
      </c>
      <c r="M75" s="3"/>
    </row>
    <row r="76" spans="2:13" s="4" customFormat="1" ht="15" customHeight="1">
      <c r="B76" s="131"/>
      <c r="C76" s="862"/>
      <c r="D76" s="230"/>
      <c r="E76" s="955" t="s">
        <v>145</v>
      </c>
      <c r="F76" s="696"/>
      <c r="G76" s="871" t="s">
        <v>120</v>
      </c>
      <c r="H76" s="714">
        <v>0.34699999999999998</v>
      </c>
      <c r="I76" s="871" t="s">
        <v>122</v>
      </c>
      <c r="J76" s="698">
        <f t="shared" si="2"/>
        <v>0</v>
      </c>
      <c r="K76" s="257" t="s">
        <v>1256</v>
      </c>
      <c r="M76" s="3"/>
    </row>
    <row r="77" spans="2:13" s="4" customFormat="1" ht="15" customHeight="1">
      <c r="B77" s="821">
        <v>16</v>
      </c>
      <c r="C77" s="822" t="s">
        <v>784</v>
      </c>
      <c r="D77" s="954" t="s">
        <v>779</v>
      </c>
      <c r="E77" s="955" t="s">
        <v>146</v>
      </c>
      <c r="F77" s="696"/>
      <c r="G77" s="871" t="s">
        <v>120</v>
      </c>
      <c r="H77" s="714">
        <v>0.43099999999999999</v>
      </c>
      <c r="I77" s="871" t="s">
        <v>122</v>
      </c>
      <c r="J77" s="698">
        <f t="shared" si="2"/>
        <v>0</v>
      </c>
      <c r="K77" s="257" t="s">
        <v>1257</v>
      </c>
      <c r="M77" s="3"/>
    </row>
    <row r="78" spans="2:13" s="4" customFormat="1" ht="15" customHeight="1">
      <c r="B78" s="855"/>
      <c r="C78" s="118"/>
      <c r="D78" s="230"/>
      <c r="E78" s="955" t="s">
        <v>145</v>
      </c>
      <c r="F78" s="696"/>
      <c r="G78" s="871" t="s">
        <v>120</v>
      </c>
      <c r="H78" s="953">
        <v>0.41399999999999998</v>
      </c>
      <c r="I78" s="827" t="s">
        <v>122</v>
      </c>
      <c r="J78" s="828">
        <f t="shared" si="2"/>
        <v>0</v>
      </c>
      <c r="K78" s="257" t="s">
        <v>1258</v>
      </c>
      <c r="M78" s="3"/>
    </row>
    <row r="79" spans="2:13" s="4" customFormat="1" ht="15" customHeight="1">
      <c r="B79" s="855"/>
      <c r="C79" s="118"/>
      <c r="D79" s="954" t="s">
        <v>962</v>
      </c>
      <c r="E79" s="955" t="s">
        <v>146</v>
      </c>
      <c r="F79" s="696"/>
      <c r="G79" s="871" t="s">
        <v>120</v>
      </c>
      <c r="H79" s="714">
        <v>0.439</v>
      </c>
      <c r="I79" s="871" t="s">
        <v>122</v>
      </c>
      <c r="J79" s="698">
        <f t="shared" si="2"/>
        <v>0</v>
      </c>
      <c r="K79" s="257" t="s">
        <v>1259</v>
      </c>
      <c r="M79" s="3"/>
    </row>
    <row r="80" spans="2:13" s="4" customFormat="1" ht="15" customHeight="1">
      <c r="B80" s="855"/>
      <c r="C80" s="118"/>
      <c r="D80" s="230" t="s">
        <v>479</v>
      </c>
      <c r="E80" s="955" t="s">
        <v>145</v>
      </c>
      <c r="F80" s="696"/>
      <c r="G80" s="871" t="s">
        <v>120</v>
      </c>
      <c r="H80" s="953">
        <v>0.43099999999999999</v>
      </c>
      <c r="I80" s="827" t="s">
        <v>122</v>
      </c>
      <c r="J80" s="828">
        <f t="shared" si="2"/>
        <v>0</v>
      </c>
      <c r="K80" s="257" t="s">
        <v>1260</v>
      </c>
      <c r="M80" s="3"/>
    </row>
    <row r="81" spans="1:13" s="4" customFormat="1" ht="15" customHeight="1">
      <c r="B81" s="855"/>
      <c r="C81" s="118"/>
      <c r="D81" s="954" t="s">
        <v>478</v>
      </c>
      <c r="E81" s="955" t="s">
        <v>146</v>
      </c>
      <c r="F81" s="696"/>
      <c r="G81" s="871" t="s">
        <v>120</v>
      </c>
      <c r="H81" s="714">
        <v>0.38800000000000001</v>
      </c>
      <c r="I81" s="871" t="s">
        <v>122</v>
      </c>
      <c r="J81" s="698">
        <f t="shared" si="2"/>
        <v>0</v>
      </c>
      <c r="K81" s="257" t="s">
        <v>1261</v>
      </c>
      <c r="M81" s="3"/>
    </row>
    <row r="82" spans="1:13" s="4" customFormat="1" ht="15" customHeight="1">
      <c r="B82" s="131"/>
      <c r="C82" s="862"/>
      <c r="D82" s="230"/>
      <c r="E82" s="955" t="s">
        <v>145</v>
      </c>
      <c r="F82" s="696"/>
      <c r="G82" s="871" t="s">
        <v>120</v>
      </c>
      <c r="H82" s="953">
        <v>0.38400000000000001</v>
      </c>
      <c r="I82" s="827" t="s">
        <v>122</v>
      </c>
      <c r="J82" s="828">
        <f t="shared" si="2"/>
        <v>0</v>
      </c>
      <c r="K82" s="257" t="s">
        <v>1262</v>
      </c>
      <c r="M82" s="3"/>
    </row>
    <row r="83" spans="1:13" s="4" customFormat="1" ht="15" customHeight="1">
      <c r="B83" s="821">
        <v>17</v>
      </c>
      <c r="C83" s="822" t="s">
        <v>833</v>
      </c>
      <c r="D83" s="954" t="s">
        <v>779</v>
      </c>
      <c r="E83" s="955" t="s">
        <v>146</v>
      </c>
      <c r="F83" s="696"/>
      <c r="G83" s="871" t="s">
        <v>120</v>
      </c>
      <c r="H83" s="714">
        <v>0.45400000000000001</v>
      </c>
      <c r="I83" s="871" t="s">
        <v>122</v>
      </c>
      <c r="J83" s="698">
        <f t="shared" si="2"/>
        <v>0</v>
      </c>
      <c r="K83" s="257" t="s">
        <v>1263</v>
      </c>
      <c r="M83" s="3"/>
    </row>
    <row r="84" spans="1:13" s="4" customFormat="1" ht="15" customHeight="1">
      <c r="B84" s="855"/>
      <c r="C84" s="118"/>
      <c r="D84" s="230"/>
      <c r="E84" s="955" t="s">
        <v>145</v>
      </c>
      <c r="F84" s="696"/>
      <c r="G84" s="871" t="s">
        <v>120</v>
      </c>
      <c r="H84" s="953">
        <v>0.443</v>
      </c>
      <c r="I84" s="827" t="s">
        <v>122</v>
      </c>
      <c r="J84" s="828">
        <f t="shared" si="2"/>
        <v>0</v>
      </c>
      <c r="K84" s="257" t="s">
        <v>1264</v>
      </c>
      <c r="M84" s="3"/>
    </row>
    <row r="85" spans="1:13" s="4" customFormat="1" ht="15" customHeight="1">
      <c r="B85" s="855"/>
      <c r="C85" s="118"/>
      <c r="D85" s="954" t="s">
        <v>962</v>
      </c>
      <c r="E85" s="955" t="s">
        <v>146</v>
      </c>
      <c r="F85" s="696"/>
      <c r="G85" s="871" t="s">
        <v>120</v>
      </c>
      <c r="H85" s="714">
        <v>0.46</v>
      </c>
      <c r="I85" s="871" t="s">
        <v>122</v>
      </c>
      <c r="J85" s="698">
        <f t="shared" si="2"/>
        <v>0</v>
      </c>
      <c r="K85" s="257" t="s">
        <v>1265</v>
      </c>
      <c r="M85" s="3"/>
    </row>
    <row r="86" spans="1:13" s="4" customFormat="1" ht="15" customHeight="1">
      <c r="B86" s="855"/>
      <c r="C86" s="118"/>
      <c r="D86" s="230" t="s">
        <v>479</v>
      </c>
      <c r="E86" s="955" t="s">
        <v>145</v>
      </c>
      <c r="F86" s="696"/>
      <c r="G86" s="871" t="s">
        <v>120</v>
      </c>
      <c r="H86" s="953">
        <v>0.45500000000000002</v>
      </c>
      <c r="I86" s="827" t="s">
        <v>122</v>
      </c>
      <c r="J86" s="828">
        <f t="shared" si="2"/>
        <v>0</v>
      </c>
      <c r="K86" s="257" t="s">
        <v>1266</v>
      </c>
      <c r="M86" s="3"/>
    </row>
    <row r="87" spans="1:13" s="4" customFormat="1" ht="15" customHeight="1">
      <c r="B87" s="855"/>
      <c r="C87" s="118"/>
      <c r="D87" s="954" t="s">
        <v>478</v>
      </c>
      <c r="E87" s="955" t="s">
        <v>146</v>
      </c>
      <c r="F87" s="696"/>
      <c r="G87" s="871" t="s">
        <v>120</v>
      </c>
      <c r="H87" s="714">
        <v>0.42599999999999999</v>
      </c>
      <c r="I87" s="871" t="s">
        <v>122</v>
      </c>
      <c r="J87" s="698">
        <f t="shared" si="2"/>
        <v>0</v>
      </c>
      <c r="K87" s="257" t="s">
        <v>1267</v>
      </c>
      <c r="M87" s="3"/>
    </row>
    <row r="88" spans="1:13" s="4" customFormat="1" ht="15" customHeight="1">
      <c r="B88" s="131"/>
      <c r="C88" s="862"/>
      <c r="D88" s="230"/>
      <c r="E88" s="955" t="s">
        <v>145</v>
      </c>
      <c r="F88" s="696"/>
      <c r="G88" s="871" t="s">
        <v>120</v>
      </c>
      <c r="H88" s="714">
        <v>0.42299999999999999</v>
      </c>
      <c r="I88" s="871" t="s">
        <v>122</v>
      </c>
      <c r="J88" s="828">
        <f t="shared" si="2"/>
        <v>0</v>
      </c>
      <c r="K88" s="257" t="s">
        <v>1268</v>
      </c>
      <c r="M88" s="3"/>
    </row>
    <row r="89" spans="1:13" s="4" customFormat="1" ht="15" customHeight="1">
      <c r="A89" s="99" t="s">
        <v>52</v>
      </c>
      <c r="B89" s="4" t="s">
        <v>484</v>
      </c>
      <c r="C89" s="2"/>
      <c r="D89" s="461"/>
      <c r="E89" s="461"/>
      <c r="F89" s="93"/>
      <c r="G89" s="853"/>
      <c r="H89" s="229"/>
      <c r="I89" s="853"/>
      <c r="J89" s="93"/>
      <c r="K89" s="106"/>
      <c r="M89" s="106"/>
    </row>
    <row r="90" spans="1:13" s="4" customFormat="1" ht="15" customHeight="1">
      <c r="A90" s="104"/>
      <c r="B90" s="2"/>
      <c r="C90" s="2"/>
      <c r="D90" s="461"/>
      <c r="E90" s="462"/>
      <c r="F90" s="301"/>
      <c r="G90" s="300"/>
      <c r="H90" s="229"/>
      <c r="I90" s="853"/>
      <c r="J90" s="93"/>
      <c r="K90" s="3"/>
      <c r="M90" s="3"/>
    </row>
    <row r="91" spans="1:13" s="4" customFormat="1" ht="15" customHeight="1">
      <c r="B91" s="821">
        <v>18</v>
      </c>
      <c r="C91" s="822" t="s">
        <v>961</v>
      </c>
      <c r="D91" s="954" t="s">
        <v>779</v>
      </c>
      <c r="E91" s="955" t="s">
        <v>146</v>
      </c>
      <c r="F91" s="696"/>
      <c r="G91" s="871" t="s">
        <v>120</v>
      </c>
      <c r="H91" s="746">
        <v>0.47699999999999998</v>
      </c>
      <c r="I91" s="871" t="s">
        <v>122</v>
      </c>
      <c r="J91" s="698">
        <f t="shared" si="2"/>
        <v>0</v>
      </c>
      <c r="K91" s="257" t="s">
        <v>2574</v>
      </c>
      <c r="M91" s="3"/>
    </row>
    <row r="92" spans="1:13" s="4" customFormat="1" ht="15" customHeight="1">
      <c r="B92" s="855"/>
      <c r="C92" s="118"/>
      <c r="D92" s="230"/>
      <c r="E92" s="955" t="s">
        <v>145</v>
      </c>
      <c r="F92" s="696"/>
      <c r="G92" s="871" t="s">
        <v>120</v>
      </c>
      <c r="H92" s="959">
        <v>0.47099999999999997</v>
      </c>
      <c r="I92" s="827" t="s">
        <v>122</v>
      </c>
      <c r="J92" s="828">
        <f t="shared" si="2"/>
        <v>0</v>
      </c>
      <c r="K92" s="257" t="s">
        <v>2575</v>
      </c>
      <c r="M92" s="3"/>
    </row>
    <row r="93" spans="1:13" s="4" customFormat="1" ht="15" customHeight="1">
      <c r="B93" s="855"/>
      <c r="C93" s="118"/>
      <c r="D93" s="954" t="s">
        <v>962</v>
      </c>
      <c r="E93" s="955" t="s">
        <v>146</v>
      </c>
      <c r="F93" s="696"/>
      <c r="G93" s="871" t="s">
        <v>120</v>
      </c>
      <c r="H93" s="746">
        <v>0.48</v>
      </c>
      <c r="I93" s="871" t="s">
        <v>122</v>
      </c>
      <c r="J93" s="698">
        <f t="shared" si="2"/>
        <v>0</v>
      </c>
      <c r="K93" s="257" t="s">
        <v>2576</v>
      </c>
      <c r="M93" s="3"/>
    </row>
    <row r="94" spans="1:13" s="4" customFormat="1" ht="15" customHeight="1">
      <c r="B94" s="855"/>
      <c r="C94" s="118"/>
      <c r="D94" s="230" t="s">
        <v>479</v>
      </c>
      <c r="E94" s="955" t="s">
        <v>145</v>
      </c>
      <c r="F94" s="696"/>
      <c r="G94" s="871" t="s">
        <v>120</v>
      </c>
      <c r="H94" s="959">
        <v>0.47799999999999998</v>
      </c>
      <c r="I94" s="827" t="s">
        <v>122</v>
      </c>
      <c r="J94" s="828">
        <f t="shared" si="2"/>
        <v>0</v>
      </c>
      <c r="K94" s="257" t="s">
        <v>2577</v>
      </c>
      <c r="M94" s="3"/>
    </row>
    <row r="95" spans="1:13" s="4" customFormat="1" ht="15" customHeight="1">
      <c r="B95" s="855"/>
      <c r="C95" s="118"/>
      <c r="D95" s="954" t="s">
        <v>478</v>
      </c>
      <c r="E95" s="955" t="s">
        <v>146</v>
      </c>
      <c r="F95" s="696"/>
      <c r="G95" s="871" t="s">
        <v>120</v>
      </c>
      <c r="H95" s="746">
        <v>0.46500000000000002</v>
      </c>
      <c r="I95" s="871" t="s">
        <v>122</v>
      </c>
      <c r="J95" s="698">
        <f t="shared" si="2"/>
        <v>0</v>
      </c>
      <c r="K95" s="257" t="s">
        <v>2578</v>
      </c>
      <c r="M95" s="3"/>
    </row>
    <row r="96" spans="1:13" s="4" customFormat="1" ht="15" customHeight="1">
      <c r="B96" s="131"/>
      <c r="C96" s="862"/>
      <c r="D96" s="230"/>
      <c r="E96" s="955" t="s">
        <v>145</v>
      </c>
      <c r="F96" s="696"/>
      <c r="G96" s="871" t="s">
        <v>120</v>
      </c>
      <c r="H96" s="959">
        <v>0.46300000000000002</v>
      </c>
      <c r="I96" s="827" t="s">
        <v>122</v>
      </c>
      <c r="J96" s="828">
        <f t="shared" si="2"/>
        <v>0</v>
      </c>
      <c r="K96" s="257" t="s">
        <v>2579</v>
      </c>
      <c r="M96" s="3"/>
    </row>
    <row r="97" spans="2:13" s="4" customFormat="1" ht="15" customHeight="1">
      <c r="B97" s="821">
        <v>19</v>
      </c>
      <c r="C97" s="822" t="s">
        <v>1051</v>
      </c>
      <c r="D97" s="954" t="s">
        <v>779</v>
      </c>
      <c r="E97" s="955" t="s">
        <v>146</v>
      </c>
      <c r="F97" s="696"/>
      <c r="G97" s="871" t="s">
        <v>120</v>
      </c>
      <c r="H97" s="746">
        <v>0.5</v>
      </c>
      <c r="I97" s="871" t="s">
        <v>122</v>
      </c>
      <c r="J97" s="698">
        <f t="shared" si="2"/>
        <v>0</v>
      </c>
      <c r="K97" s="257" t="s">
        <v>1275</v>
      </c>
      <c r="M97" s="3"/>
    </row>
    <row r="98" spans="2:13" s="4" customFormat="1" ht="15" customHeight="1">
      <c r="B98" s="855"/>
      <c r="C98" s="118"/>
      <c r="D98" s="230"/>
      <c r="E98" s="955" t="s">
        <v>145</v>
      </c>
      <c r="F98" s="696"/>
      <c r="G98" s="871" t="s">
        <v>120</v>
      </c>
      <c r="H98" s="959">
        <v>0.5</v>
      </c>
      <c r="I98" s="827" t="s">
        <v>122</v>
      </c>
      <c r="J98" s="828">
        <f t="shared" si="2"/>
        <v>0</v>
      </c>
      <c r="K98" s="257" t="s">
        <v>1276</v>
      </c>
      <c r="M98" s="3"/>
    </row>
    <row r="99" spans="2:13" s="4" customFormat="1" ht="15" customHeight="1">
      <c r="B99" s="855"/>
      <c r="C99" s="118"/>
      <c r="D99" s="954" t="s">
        <v>962</v>
      </c>
      <c r="E99" s="955" t="s">
        <v>146</v>
      </c>
      <c r="F99" s="696"/>
      <c r="G99" s="871" t="s">
        <v>120</v>
      </c>
      <c r="H99" s="746">
        <v>0.5</v>
      </c>
      <c r="I99" s="871" t="s">
        <v>122</v>
      </c>
      <c r="J99" s="698">
        <f t="shared" si="2"/>
        <v>0</v>
      </c>
      <c r="K99" s="257" t="s">
        <v>1277</v>
      </c>
      <c r="M99" s="3"/>
    </row>
    <row r="100" spans="2:13" s="4" customFormat="1" ht="15" customHeight="1">
      <c r="B100" s="855"/>
      <c r="C100" s="118"/>
      <c r="D100" s="230" t="s">
        <v>479</v>
      </c>
      <c r="E100" s="955" t="s">
        <v>145</v>
      </c>
      <c r="F100" s="696"/>
      <c r="G100" s="871" t="s">
        <v>120</v>
      </c>
      <c r="H100" s="959">
        <v>0.5</v>
      </c>
      <c r="I100" s="827" t="s">
        <v>122</v>
      </c>
      <c r="J100" s="828">
        <f t="shared" si="2"/>
        <v>0</v>
      </c>
      <c r="K100" s="257" t="s">
        <v>1278</v>
      </c>
      <c r="M100" s="3"/>
    </row>
    <row r="101" spans="2:13" s="4" customFormat="1" ht="15" customHeight="1">
      <c r="B101" s="855"/>
      <c r="C101" s="118"/>
      <c r="D101" s="954" t="s">
        <v>478</v>
      </c>
      <c r="E101" s="955" t="s">
        <v>146</v>
      </c>
      <c r="F101" s="696"/>
      <c r="G101" s="871" t="s">
        <v>120</v>
      </c>
      <c r="H101" s="746">
        <v>0.5</v>
      </c>
      <c r="I101" s="871" t="s">
        <v>122</v>
      </c>
      <c r="J101" s="698">
        <f t="shared" si="2"/>
        <v>0</v>
      </c>
      <c r="K101" s="257" t="s">
        <v>1377</v>
      </c>
      <c r="M101" s="3"/>
    </row>
    <row r="102" spans="2:13" s="4" customFormat="1" ht="15" customHeight="1">
      <c r="B102" s="131"/>
      <c r="C102" s="862"/>
      <c r="D102" s="230"/>
      <c r="E102" s="955" t="s">
        <v>145</v>
      </c>
      <c r="F102" s="696"/>
      <c r="G102" s="871" t="s">
        <v>120</v>
      </c>
      <c r="H102" s="959">
        <v>0.5</v>
      </c>
      <c r="I102" s="827" t="s">
        <v>122</v>
      </c>
      <c r="J102" s="828">
        <f t="shared" si="2"/>
        <v>0</v>
      </c>
      <c r="K102" s="257" t="s">
        <v>1279</v>
      </c>
      <c r="M102" s="3"/>
    </row>
    <row r="103" spans="2:13" s="4" customFormat="1" ht="15" customHeight="1">
      <c r="B103" s="821">
        <v>20</v>
      </c>
      <c r="C103" s="822" t="s">
        <v>1100</v>
      </c>
      <c r="D103" s="954" t="s">
        <v>779</v>
      </c>
      <c r="E103" s="955" t="s">
        <v>146</v>
      </c>
      <c r="F103" s="696"/>
      <c r="G103" s="871" t="s">
        <v>120</v>
      </c>
      <c r="H103" s="746">
        <v>0.5</v>
      </c>
      <c r="I103" s="871" t="s">
        <v>122</v>
      </c>
      <c r="J103" s="698">
        <f t="shared" si="2"/>
        <v>0</v>
      </c>
      <c r="K103" s="257" t="s">
        <v>1280</v>
      </c>
      <c r="M103" s="3"/>
    </row>
    <row r="104" spans="2:13" s="4" customFormat="1" ht="15" customHeight="1">
      <c r="B104" s="855"/>
      <c r="C104" s="118"/>
      <c r="D104" s="230"/>
      <c r="E104" s="955" t="s">
        <v>145</v>
      </c>
      <c r="F104" s="696"/>
      <c r="G104" s="871" t="s">
        <v>120</v>
      </c>
      <c r="H104" s="959">
        <v>0.5</v>
      </c>
      <c r="I104" s="827" t="s">
        <v>122</v>
      </c>
      <c r="J104" s="828">
        <f t="shared" si="2"/>
        <v>0</v>
      </c>
      <c r="K104" s="257" t="s">
        <v>1281</v>
      </c>
      <c r="M104" s="3"/>
    </row>
    <row r="105" spans="2:13" s="4" customFormat="1" ht="15" customHeight="1">
      <c r="B105" s="855"/>
      <c r="C105" s="118"/>
      <c r="D105" s="954" t="s">
        <v>962</v>
      </c>
      <c r="E105" s="955" t="s">
        <v>146</v>
      </c>
      <c r="F105" s="696"/>
      <c r="G105" s="871" t="s">
        <v>120</v>
      </c>
      <c r="H105" s="746">
        <v>0.5</v>
      </c>
      <c r="I105" s="871" t="s">
        <v>122</v>
      </c>
      <c r="J105" s="698">
        <f t="shared" ref="J105:J120" si="3">ROUND(F105*H105,0)</f>
        <v>0</v>
      </c>
      <c r="K105" s="257" t="s">
        <v>1282</v>
      </c>
      <c r="M105" s="3"/>
    </row>
    <row r="106" spans="2:13" s="4" customFormat="1" ht="15" customHeight="1">
      <c r="B106" s="855"/>
      <c r="C106" s="118"/>
      <c r="D106" s="230" t="s">
        <v>479</v>
      </c>
      <c r="E106" s="955" t="s">
        <v>145</v>
      </c>
      <c r="F106" s="696"/>
      <c r="G106" s="871" t="s">
        <v>120</v>
      </c>
      <c r="H106" s="959">
        <v>0.5</v>
      </c>
      <c r="I106" s="827" t="s">
        <v>122</v>
      </c>
      <c r="J106" s="828">
        <f t="shared" si="3"/>
        <v>0</v>
      </c>
      <c r="K106" s="257" t="s">
        <v>1283</v>
      </c>
      <c r="M106" s="3"/>
    </row>
    <row r="107" spans="2:13" s="4" customFormat="1" ht="15" customHeight="1">
      <c r="B107" s="855"/>
      <c r="C107" s="118"/>
      <c r="D107" s="954" t="s">
        <v>478</v>
      </c>
      <c r="E107" s="955" t="s">
        <v>146</v>
      </c>
      <c r="F107" s="696"/>
      <c r="G107" s="871" t="s">
        <v>120</v>
      </c>
      <c r="H107" s="746">
        <v>0.5</v>
      </c>
      <c r="I107" s="871" t="s">
        <v>122</v>
      </c>
      <c r="J107" s="698">
        <f t="shared" si="3"/>
        <v>0</v>
      </c>
      <c r="K107" s="257" t="s">
        <v>1284</v>
      </c>
      <c r="M107" s="3"/>
    </row>
    <row r="108" spans="2:13" s="4" customFormat="1" ht="15" customHeight="1">
      <c r="B108" s="131"/>
      <c r="C108" s="862"/>
      <c r="D108" s="230"/>
      <c r="E108" s="955" t="s">
        <v>145</v>
      </c>
      <c r="F108" s="696"/>
      <c r="G108" s="871" t="s">
        <v>120</v>
      </c>
      <c r="H108" s="959">
        <v>0.5</v>
      </c>
      <c r="I108" s="827" t="s">
        <v>122</v>
      </c>
      <c r="J108" s="828">
        <f t="shared" si="3"/>
        <v>0</v>
      </c>
      <c r="K108" s="257" t="s">
        <v>1285</v>
      </c>
      <c r="M108" s="3"/>
    </row>
    <row r="109" spans="2:13" s="256" customFormat="1" ht="15" customHeight="1">
      <c r="B109" s="881">
        <v>21</v>
      </c>
      <c r="C109" s="880" t="s">
        <v>1330</v>
      </c>
      <c r="D109" s="960" t="s">
        <v>779</v>
      </c>
      <c r="E109" s="961" t="s">
        <v>146</v>
      </c>
      <c r="F109" s="705"/>
      <c r="G109" s="706" t="s">
        <v>120</v>
      </c>
      <c r="H109" s="714">
        <v>0.5</v>
      </c>
      <c r="I109" s="706" t="s">
        <v>122</v>
      </c>
      <c r="J109" s="707">
        <f t="shared" ref="J109:J114" si="4">ROUND(F109*H109,0)</f>
        <v>0</v>
      </c>
      <c r="K109" s="257" t="s">
        <v>1286</v>
      </c>
      <c r="M109" s="257"/>
    </row>
    <row r="110" spans="2:13" s="256" customFormat="1" ht="15" customHeight="1">
      <c r="B110" s="962"/>
      <c r="C110" s="963"/>
      <c r="D110" s="964"/>
      <c r="E110" s="961" t="s">
        <v>145</v>
      </c>
      <c r="F110" s="705"/>
      <c r="G110" s="706" t="s">
        <v>120</v>
      </c>
      <c r="H110" s="953">
        <v>0.5</v>
      </c>
      <c r="I110" s="896" t="s">
        <v>122</v>
      </c>
      <c r="J110" s="952">
        <f t="shared" si="4"/>
        <v>0</v>
      </c>
      <c r="K110" s="257" t="s">
        <v>1287</v>
      </c>
      <c r="M110" s="257"/>
    </row>
    <row r="111" spans="2:13" s="256" customFormat="1" ht="15" customHeight="1">
      <c r="B111" s="962"/>
      <c r="C111" s="963"/>
      <c r="D111" s="960" t="s">
        <v>962</v>
      </c>
      <c r="E111" s="961" t="s">
        <v>146</v>
      </c>
      <c r="F111" s="705"/>
      <c r="G111" s="706" t="s">
        <v>120</v>
      </c>
      <c r="H111" s="714">
        <v>0.5</v>
      </c>
      <c r="I111" s="706" t="s">
        <v>122</v>
      </c>
      <c r="J111" s="707">
        <f t="shared" si="4"/>
        <v>0</v>
      </c>
      <c r="K111" s="257" t="s">
        <v>1288</v>
      </c>
      <c r="M111" s="257"/>
    </row>
    <row r="112" spans="2:13" s="256" customFormat="1" ht="15" customHeight="1">
      <c r="B112" s="962"/>
      <c r="C112" s="963"/>
      <c r="D112" s="964" t="s">
        <v>479</v>
      </c>
      <c r="E112" s="961" t="s">
        <v>145</v>
      </c>
      <c r="F112" s="705"/>
      <c r="G112" s="706" t="s">
        <v>120</v>
      </c>
      <c r="H112" s="953">
        <v>0.5</v>
      </c>
      <c r="I112" s="896" t="s">
        <v>122</v>
      </c>
      <c r="J112" s="952">
        <f t="shared" si="4"/>
        <v>0</v>
      </c>
      <c r="K112" s="257" t="s">
        <v>1289</v>
      </c>
      <c r="M112" s="257"/>
    </row>
    <row r="113" spans="2:13" s="256" customFormat="1" ht="15" customHeight="1">
      <c r="B113" s="962"/>
      <c r="C113" s="963"/>
      <c r="D113" s="960" t="s">
        <v>478</v>
      </c>
      <c r="E113" s="961" t="s">
        <v>146</v>
      </c>
      <c r="F113" s="705"/>
      <c r="G113" s="706" t="s">
        <v>120</v>
      </c>
      <c r="H113" s="714">
        <v>0.5</v>
      </c>
      <c r="I113" s="706" t="s">
        <v>122</v>
      </c>
      <c r="J113" s="707">
        <f t="shared" si="4"/>
        <v>0</v>
      </c>
      <c r="K113" s="257" t="s">
        <v>1290</v>
      </c>
      <c r="M113" s="257"/>
    </row>
    <row r="114" spans="2:13" s="256" customFormat="1" ht="15" customHeight="1">
      <c r="B114" s="708"/>
      <c r="C114" s="1192"/>
      <c r="D114" s="964"/>
      <c r="E114" s="961" t="s">
        <v>145</v>
      </c>
      <c r="F114" s="705"/>
      <c r="G114" s="706" t="s">
        <v>120</v>
      </c>
      <c r="H114" s="953">
        <v>0.5</v>
      </c>
      <c r="I114" s="896" t="s">
        <v>122</v>
      </c>
      <c r="J114" s="952">
        <f t="shared" si="4"/>
        <v>0</v>
      </c>
      <c r="K114" s="257" t="s">
        <v>1291</v>
      </c>
      <c r="M114" s="257"/>
    </row>
    <row r="115" spans="2:13" s="256" customFormat="1" ht="15" customHeight="1">
      <c r="B115" s="881">
        <v>22</v>
      </c>
      <c r="C115" s="880" t="s">
        <v>1672</v>
      </c>
      <c r="D115" s="960" t="s">
        <v>779</v>
      </c>
      <c r="E115" s="961" t="s">
        <v>146</v>
      </c>
      <c r="F115" s="705"/>
      <c r="G115" s="706" t="s">
        <v>120</v>
      </c>
      <c r="H115" s="714">
        <v>0.5</v>
      </c>
      <c r="I115" s="706" t="s">
        <v>122</v>
      </c>
      <c r="J115" s="707">
        <f t="shared" si="3"/>
        <v>0</v>
      </c>
      <c r="K115" s="257" t="s">
        <v>1292</v>
      </c>
      <c r="M115" s="257"/>
    </row>
    <row r="116" spans="2:13" s="256" customFormat="1" ht="15" customHeight="1">
      <c r="B116" s="962"/>
      <c r="C116" s="963"/>
      <c r="D116" s="964"/>
      <c r="E116" s="961" t="s">
        <v>145</v>
      </c>
      <c r="F116" s="705"/>
      <c r="G116" s="706" t="s">
        <v>120</v>
      </c>
      <c r="H116" s="953">
        <v>0.5</v>
      </c>
      <c r="I116" s="896" t="s">
        <v>122</v>
      </c>
      <c r="J116" s="952">
        <f t="shared" si="3"/>
        <v>0</v>
      </c>
      <c r="K116" s="257" t="s">
        <v>1293</v>
      </c>
      <c r="M116" s="257"/>
    </row>
    <row r="117" spans="2:13" s="256" customFormat="1" ht="15" customHeight="1">
      <c r="B117" s="962"/>
      <c r="C117" s="963"/>
      <c r="D117" s="960" t="s">
        <v>962</v>
      </c>
      <c r="E117" s="961" t="s">
        <v>146</v>
      </c>
      <c r="F117" s="705"/>
      <c r="G117" s="706" t="s">
        <v>120</v>
      </c>
      <c r="H117" s="714">
        <v>0.5</v>
      </c>
      <c r="I117" s="706" t="s">
        <v>122</v>
      </c>
      <c r="J117" s="707">
        <f t="shared" si="3"/>
        <v>0</v>
      </c>
      <c r="K117" s="257" t="s">
        <v>1294</v>
      </c>
      <c r="M117" s="257"/>
    </row>
    <row r="118" spans="2:13" s="256" customFormat="1" ht="15" customHeight="1">
      <c r="B118" s="962"/>
      <c r="C118" s="963"/>
      <c r="D118" s="964" t="s">
        <v>479</v>
      </c>
      <c r="E118" s="961" t="s">
        <v>145</v>
      </c>
      <c r="F118" s="705"/>
      <c r="G118" s="706" t="s">
        <v>120</v>
      </c>
      <c r="H118" s="953">
        <v>0.5</v>
      </c>
      <c r="I118" s="896" t="s">
        <v>122</v>
      </c>
      <c r="J118" s="952">
        <f t="shared" si="3"/>
        <v>0</v>
      </c>
      <c r="K118" s="257" t="s">
        <v>1295</v>
      </c>
      <c r="M118" s="257"/>
    </row>
    <row r="119" spans="2:13" s="256" customFormat="1" ht="15" customHeight="1">
      <c r="B119" s="962"/>
      <c r="C119" s="963"/>
      <c r="D119" s="960" t="s">
        <v>478</v>
      </c>
      <c r="E119" s="961" t="s">
        <v>146</v>
      </c>
      <c r="F119" s="705"/>
      <c r="G119" s="706" t="s">
        <v>120</v>
      </c>
      <c r="H119" s="714">
        <v>0.5</v>
      </c>
      <c r="I119" s="706" t="s">
        <v>122</v>
      </c>
      <c r="J119" s="707">
        <f t="shared" si="3"/>
        <v>0</v>
      </c>
      <c r="K119" s="257" t="s">
        <v>1296</v>
      </c>
      <c r="M119" s="257"/>
    </row>
    <row r="120" spans="2:13" s="256" customFormat="1" ht="15" customHeight="1" thickBot="1">
      <c r="B120" s="708"/>
      <c r="C120" s="864"/>
      <c r="D120" s="964"/>
      <c r="E120" s="961" t="s">
        <v>145</v>
      </c>
      <c r="F120" s="705"/>
      <c r="G120" s="706" t="s">
        <v>120</v>
      </c>
      <c r="H120" s="953">
        <v>0.5</v>
      </c>
      <c r="I120" s="896" t="s">
        <v>122</v>
      </c>
      <c r="J120" s="952">
        <f t="shared" si="3"/>
        <v>0</v>
      </c>
      <c r="K120" s="257" t="s">
        <v>1297</v>
      </c>
      <c r="M120" s="257"/>
    </row>
    <row r="121" spans="2:13" s="4" customFormat="1" ht="18.75" customHeight="1">
      <c r="B121" s="3"/>
      <c r="C121" s="3"/>
      <c r="D121" s="3"/>
      <c r="E121" s="3"/>
      <c r="F121" s="92"/>
      <c r="G121" s="91"/>
      <c r="H121" s="1332" t="s">
        <v>1989</v>
      </c>
      <c r="I121" s="1333"/>
      <c r="J121" s="90"/>
      <c r="K121" s="3"/>
    </row>
    <row r="122" spans="2:13" s="4" customFormat="1" ht="18.75" customHeight="1" thickBot="1">
      <c r="B122" s="3"/>
      <c r="C122" s="3"/>
      <c r="D122" s="3"/>
      <c r="E122" s="3"/>
      <c r="F122" s="92"/>
      <c r="G122" s="91"/>
      <c r="H122" s="1361" t="s">
        <v>121</v>
      </c>
      <c r="I122" s="1362"/>
      <c r="J122" s="89">
        <f>SUM(J7:J28,J29:J76,J77:J120)</f>
        <v>0</v>
      </c>
      <c r="K122" s="257" t="s">
        <v>1990</v>
      </c>
    </row>
    <row r="123" spans="2:13" s="4" customFormat="1" ht="18.75" customHeight="1">
      <c r="B123" s="3"/>
      <c r="C123" s="3"/>
      <c r="D123" s="3"/>
      <c r="E123" s="3"/>
      <c r="F123" s="92"/>
      <c r="G123" s="91"/>
      <c r="H123" s="165"/>
      <c r="I123" s="853"/>
      <c r="J123" s="93"/>
      <c r="K123" s="3"/>
    </row>
    <row r="124" spans="2:13" s="4" customFormat="1" ht="18.75" customHeight="1">
      <c r="B124" s="3"/>
      <c r="C124" s="3"/>
      <c r="D124" s="3"/>
      <c r="E124" s="3"/>
      <c r="F124" s="92"/>
      <c r="G124" s="91"/>
      <c r="H124" s="165"/>
      <c r="I124" s="853"/>
      <c r="J124" s="93"/>
      <c r="K124" s="3"/>
    </row>
    <row r="125" spans="2:13" s="4" customFormat="1" ht="18.75" customHeight="1">
      <c r="B125" s="3"/>
      <c r="C125" s="3"/>
      <c r="D125" s="3"/>
      <c r="E125" s="3"/>
      <c r="F125" s="92"/>
      <c r="G125" s="91"/>
      <c r="H125" s="165"/>
      <c r="I125" s="853"/>
      <c r="J125" s="93"/>
      <c r="K125" s="3"/>
    </row>
    <row r="126" spans="2:13" s="4" customFormat="1" ht="18.75" customHeight="1">
      <c r="B126" s="3"/>
      <c r="C126" s="3"/>
      <c r="D126" s="3"/>
      <c r="E126" s="3"/>
      <c r="F126" s="92"/>
      <c r="G126" s="91"/>
      <c r="H126" s="165"/>
      <c r="I126" s="853"/>
      <c r="J126" s="93"/>
      <c r="K126" s="3"/>
    </row>
  </sheetData>
  <mergeCells count="7">
    <mergeCell ref="H122:I122"/>
    <mergeCell ref="H121:I121"/>
    <mergeCell ref="A1:B1"/>
    <mergeCell ref="C1:E1"/>
    <mergeCell ref="I1:K1"/>
    <mergeCell ref="B5:C5"/>
    <mergeCell ref="D5:E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2" manualBreakCount="2">
    <brk id="44" max="10" man="1"/>
    <brk id="88"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view="pageBreakPreview" zoomScaleNormal="130" zoomScaleSheetLayoutView="100" workbookViewId="0">
      <selection sqref="A1:B1"/>
    </sheetView>
  </sheetViews>
  <sheetFormatPr defaultColWidth="9" defaultRowHeight="18.75" customHeight="1"/>
  <cols>
    <col min="1" max="1" width="3.75" style="2" customWidth="1"/>
    <col min="2" max="2" width="4.2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4.5" style="2" bestFit="1" customWidth="1"/>
    <col min="12" max="16384" width="9" style="2"/>
  </cols>
  <sheetData>
    <row r="1" spans="1:11" ht="18.75" customHeight="1">
      <c r="A1" s="1384" t="s">
        <v>161</v>
      </c>
      <c r="B1" s="1385"/>
      <c r="C1" s="1593" t="s">
        <v>780</v>
      </c>
      <c r="D1" s="1594"/>
      <c r="E1" s="1595"/>
      <c r="H1" s="184" t="s">
        <v>160</v>
      </c>
      <c r="I1" s="1365">
        <f>総括表!H4</f>
        <v>0</v>
      </c>
      <c r="J1" s="1365"/>
      <c r="K1" s="1365"/>
    </row>
    <row r="2" spans="1:11" ht="18.75" customHeight="1">
      <c r="J2" s="128"/>
    </row>
    <row r="3" spans="1:11" ht="18.75" customHeight="1">
      <c r="A3" s="99" t="s">
        <v>1856</v>
      </c>
      <c r="B3" s="4" t="s">
        <v>771</v>
      </c>
    </row>
    <row r="4" spans="1:11" ht="11.25" customHeight="1">
      <c r="A4" s="104"/>
    </row>
    <row r="5" spans="1:11" ht="18.75" customHeight="1">
      <c r="A5" s="104"/>
      <c r="B5" s="1371" t="s">
        <v>143</v>
      </c>
      <c r="C5" s="1372"/>
      <c r="D5" s="1371" t="s">
        <v>142</v>
      </c>
      <c r="E5" s="1372"/>
      <c r="F5" s="843" t="s">
        <v>487</v>
      </c>
      <c r="G5" s="827"/>
      <c r="H5" s="942" t="s">
        <v>140</v>
      </c>
      <c r="I5" s="827"/>
      <c r="J5" s="843" t="s">
        <v>91</v>
      </c>
      <c r="K5" s="3"/>
    </row>
    <row r="6" spans="1:11" ht="15" customHeight="1">
      <c r="A6" s="104"/>
      <c r="B6" s="858"/>
      <c r="C6" s="854"/>
      <c r="D6" s="848"/>
      <c r="E6" s="849"/>
      <c r="F6" s="863"/>
      <c r="G6" s="852"/>
      <c r="H6" s="166"/>
      <c r="I6" s="852"/>
      <c r="J6" s="120" t="s">
        <v>1889</v>
      </c>
      <c r="K6" s="3"/>
    </row>
    <row r="7" spans="1:11" s="4" customFormat="1" ht="15" customHeight="1">
      <c r="B7" s="821">
        <v>1</v>
      </c>
      <c r="C7" s="822" t="s">
        <v>152</v>
      </c>
      <c r="D7" s="695"/>
      <c r="E7" s="648" t="s">
        <v>146</v>
      </c>
      <c r="F7" s="696"/>
      <c r="G7" s="871" t="s">
        <v>120</v>
      </c>
      <c r="H7" s="714">
        <v>0.3</v>
      </c>
      <c r="I7" s="871" t="s">
        <v>122</v>
      </c>
      <c r="J7" s="698">
        <f>ROUND(F7*H7,0)</f>
        <v>0</v>
      </c>
      <c r="K7" s="3" t="s">
        <v>283</v>
      </c>
    </row>
    <row r="8" spans="1:11" s="4" customFormat="1" ht="15" customHeight="1">
      <c r="B8" s="821">
        <v>2</v>
      </c>
      <c r="C8" s="822" t="s">
        <v>138</v>
      </c>
      <c r="D8" s="695"/>
      <c r="E8" s="648" t="s">
        <v>146</v>
      </c>
      <c r="F8" s="696"/>
      <c r="G8" s="871" t="s">
        <v>120</v>
      </c>
      <c r="H8" s="953">
        <v>0.3</v>
      </c>
      <c r="I8" s="827" t="s">
        <v>122</v>
      </c>
      <c r="J8" s="828">
        <f t="shared" ref="J8:J25" si="0">ROUND(F8*H8,0)</f>
        <v>0</v>
      </c>
      <c r="K8" s="3" t="s">
        <v>282</v>
      </c>
    </row>
    <row r="9" spans="1:11" s="4" customFormat="1" ht="15" customHeight="1">
      <c r="B9" s="821">
        <v>3</v>
      </c>
      <c r="C9" s="822" t="s">
        <v>147</v>
      </c>
      <c r="D9" s="695"/>
      <c r="E9" s="648" t="s">
        <v>146</v>
      </c>
      <c r="F9" s="696"/>
      <c r="G9" s="871" t="s">
        <v>120</v>
      </c>
      <c r="H9" s="953">
        <v>0.6</v>
      </c>
      <c r="I9" s="827" t="s">
        <v>122</v>
      </c>
      <c r="J9" s="828">
        <f t="shared" si="0"/>
        <v>0</v>
      </c>
      <c r="K9" s="3" t="s">
        <v>281</v>
      </c>
    </row>
    <row r="10" spans="1:11" s="4" customFormat="1" ht="15" customHeight="1">
      <c r="B10" s="821">
        <v>4</v>
      </c>
      <c r="C10" s="822" t="s">
        <v>134</v>
      </c>
      <c r="D10" s="695"/>
      <c r="E10" s="648" t="s">
        <v>145</v>
      </c>
      <c r="F10" s="696"/>
      <c r="G10" s="871" t="s">
        <v>120</v>
      </c>
      <c r="H10" s="714">
        <v>2.7E-2</v>
      </c>
      <c r="I10" s="827" t="s">
        <v>122</v>
      </c>
      <c r="J10" s="828">
        <f t="shared" si="0"/>
        <v>0</v>
      </c>
      <c r="K10" s="3" t="s">
        <v>280</v>
      </c>
    </row>
    <row r="11" spans="1:11" s="4" customFormat="1" ht="15" customHeight="1">
      <c r="B11" s="821">
        <v>5</v>
      </c>
      <c r="C11" s="822" t="s">
        <v>132</v>
      </c>
      <c r="D11" s="695"/>
      <c r="E11" s="648" t="s">
        <v>145</v>
      </c>
      <c r="F11" s="696"/>
      <c r="G11" s="871" t="s">
        <v>120</v>
      </c>
      <c r="H11" s="714">
        <v>9.6000000000000002E-2</v>
      </c>
      <c r="I11" s="871" t="s">
        <v>122</v>
      </c>
      <c r="J11" s="698">
        <f t="shared" si="0"/>
        <v>0</v>
      </c>
      <c r="K11" s="3" t="s">
        <v>277</v>
      </c>
    </row>
    <row r="12" spans="1:11" s="4" customFormat="1" ht="15" customHeight="1">
      <c r="B12" s="821">
        <v>6</v>
      </c>
      <c r="C12" s="822" t="s">
        <v>131</v>
      </c>
      <c r="D12" s="695" t="s">
        <v>556</v>
      </c>
      <c r="E12" s="648" t="s">
        <v>146</v>
      </c>
      <c r="F12" s="696"/>
      <c r="G12" s="871" t="s">
        <v>120</v>
      </c>
      <c r="H12" s="953">
        <v>0.11799999999999999</v>
      </c>
      <c r="I12" s="827" t="s">
        <v>122</v>
      </c>
      <c r="J12" s="828">
        <f t="shared" si="0"/>
        <v>0</v>
      </c>
      <c r="K12" s="3" t="s">
        <v>276</v>
      </c>
    </row>
    <row r="13" spans="1:11" s="4" customFormat="1" ht="15" customHeight="1">
      <c r="B13" s="131"/>
      <c r="C13" s="862"/>
      <c r="D13" s="695" t="s">
        <v>552</v>
      </c>
      <c r="E13" s="648" t="s">
        <v>145</v>
      </c>
      <c r="F13" s="696"/>
      <c r="G13" s="871" t="s">
        <v>120</v>
      </c>
      <c r="H13" s="714">
        <v>0.13200000000000001</v>
      </c>
      <c r="I13" s="871" t="s">
        <v>122</v>
      </c>
      <c r="J13" s="698">
        <f t="shared" si="0"/>
        <v>0</v>
      </c>
      <c r="K13" s="3" t="s">
        <v>278</v>
      </c>
    </row>
    <row r="14" spans="1:11" s="4" customFormat="1" ht="15" customHeight="1">
      <c r="B14" s="821">
        <v>7</v>
      </c>
      <c r="C14" s="822" t="s">
        <v>130</v>
      </c>
      <c r="D14" s="695" t="s">
        <v>556</v>
      </c>
      <c r="E14" s="648" t="s">
        <v>146</v>
      </c>
      <c r="F14" s="696"/>
      <c r="G14" s="871" t="s">
        <v>120</v>
      </c>
      <c r="H14" s="953">
        <v>0.17699999999999999</v>
      </c>
      <c r="I14" s="827" t="s">
        <v>122</v>
      </c>
      <c r="J14" s="828">
        <f t="shared" si="0"/>
        <v>0</v>
      </c>
      <c r="K14" s="3" t="s">
        <v>275</v>
      </c>
    </row>
    <row r="15" spans="1:11" s="4" customFormat="1" ht="15" customHeight="1">
      <c r="B15" s="131"/>
      <c r="C15" s="862"/>
      <c r="D15" s="695" t="s">
        <v>552</v>
      </c>
      <c r="E15" s="648" t="s">
        <v>145</v>
      </c>
      <c r="F15" s="696"/>
      <c r="G15" s="871" t="s">
        <v>120</v>
      </c>
      <c r="H15" s="714">
        <v>0.19400000000000001</v>
      </c>
      <c r="I15" s="871" t="s">
        <v>122</v>
      </c>
      <c r="J15" s="698">
        <f t="shared" si="0"/>
        <v>0</v>
      </c>
      <c r="K15" s="3" t="s">
        <v>274</v>
      </c>
    </row>
    <row r="16" spans="1:11" s="4" customFormat="1" ht="15" customHeight="1">
      <c r="B16" s="821">
        <v>8</v>
      </c>
      <c r="C16" s="822" t="s">
        <v>129</v>
      </c>
      <c r="D16" s="695" t="s">
        <v>556</v>
      </c>
      <c r="E16" s="648" t="s">
        <v>146</v>
      </c>
      <c r="F16" s="696"/>
      <c r="G16" s="871" t="s">
        <v>120</v>
      </c>
      <c r="H16" s="953">
        <v>0.23599999999999999</v>
      </c>
      <c r="I16" s="827" t="s">
        <v>122</v>
      </c>
      <c r="J16" s="828">
        <f t="shared" si="0"/>
        <v>0</v>
      </c>
      <c r="K16" s="3" t="s">
        <v>273</v>
      </c>
    </row>
    <row r="17" spans="2:11" s="4" customFormat="1" ht="15" customHeight="1">
      <c r="B17" s="131"/>
      <c r="C17" s="862"/>
      <c r="D17" s="695" t="s">
        <v>552</v>
      </c>
      <c r="E17" s="648" t="s">
        <v>145</v>
      </c>
      <c r="F17" s="696"/>
      <c r="G17" s="871" t="s">
        <v>120</v>
      </c>
      <c r="H17" s="714">
        <v>0.245</v>
      </c>
      <c r="I17" s="871" t="s">
        <v>122</v>
      </c>
      <c r="J17" s="698">
        <f t="shared" si="0"/>
        <v>0</v>
      </c>
      <c r="K17" s="3" t="s">
        <v>272</v>
      </c>
    </row>
    <row r="18" spans="2:11" s="4" customFormat="1" ht="15" customHeight="1">
      <c r="B18" s="821">
        <v>9</v>
      </c>
      <c r="C18" s="822" t="s">
        <v>128</v>
      </c>
      <c r="D18" s="695" t="s">
        <v>556</v>
      </c>
      <c r="E18" s="648" t="s">
        <v>146</v>
      </c>
      <c r="F18" s="696"/>
      <c r="G18" s="871" t="s">
        <v>120</v>
      </c>
      <c r="H18" s="953">
        <v>0.29399999999999998</v>
      </c>
      <c r="I18" s="827" t="s">
        <v>122</v>
      </c>
      <c r="J18" s="828">
        <f t="shared" si="0"/>
        <v>0</v>
      </c>
      <c r="K18" s="3" t="s">
        <v>271</v>
      </c>
    </row>
    <row r="19" spans="2:11" s="4" customFormat="1" ht="15" customHeight="1">
      <c r="B19" s="131"/>
      <c r="C19" s="862" t="s">
        <v>486</v>
      </c>
      <c r="D19" s="695" t="s">
        <v>552</v>
      </c>
      <c r="E19" s="648" t="s">
        <v>145</v>
      </c>
      <c r="F19" s="696"/>
      <c r="G19" s="871" t="s">
        <v>120</v>
      </c>
      <c r="H19" s="714">
        <v>0.32100000000000001</v>
      </c>
      <c r="I19" s="871" t="s">
        <v>122</v>
      </c>
      <c r="J19" s="698">
        <f t="shared" si="0"/>
        <v>0</v>
      </c>
      <c r="K19" s="3" t="s">
        <v>270</v>
      </c>
    </row>
    <row r="20" spans="2:11" s="4" customFormat="1" ht="15" customHeight="1">
      <c r="B20" s="821">
        <v>10</v>
      </c>
      <c r="C20" s="822" t="s">
        <v>127</v>
      </c>
      <c r="D20" s="695" t="s">
        <v>556</v>
      </c>
      <c r="E20" s="648" t="s">
        <v>146</v>
      </c>
      <c r="F20" s="696"/>
      <c r="G20" s="871" t="s">
        <v>120</v>
      </c>
      <c r="H20" s="953">
        <v>0.35299999999999998</v>
      </c>
      <c r="I20" s="827" t="s">
        <v>122</v>
      </c>
      <c r="J20" s="828">
        <f t="shared" si="0"/>
        <v>0</v>
      </c>
      <c r="K20" s="3" t="s">
        <v>269</v>
      </c>
    </row>
    <row r="21" spans="2:11" s="4" customFormat="1" ht="15" customHeight="1">
      <c r="B21" s="131"/>
      <c r="C21" s="862" t="s">
        <v>486</v>
      </c>
      <c r="D21" s="695" t="s">
        <v>552</v>
      </c>
      <c r="E21" s="648" t="s">
        <v>145</v>
      </c>
      <c r="F21" s="696"/>
      <c r="G21" s="871" t="s">
        <v>120</v>
      </c>
      <c r="H21" s="714">
        <v>0.376</v>
      </c>
      <c r="I21" s="871" t="s">
        <v>122</v>
      </c>
      <c r="J21" s="698">
        <f t="shared" si="0"/>
        <v>0</v>
      </c>
      <c r="K21" s="3" t="s">
        <v>268</v>
      </c>
    </row>
    <row r="22" spans="2:11" s="4" customFormat="1" ht="15" customHeight="1">
      <c r="B22" s="821">
        <v>11</v>
      </c>
      <c r="C22" s="822" t="s">
        <v>126</v>
      </c>
      <c r="D22" s="695" t="s">
        <v>556</v>
      </c>
      <c r="E22" s="648" t="s">
        <v>146</v>
      </c>
      <c r="F22" s="696"/>
      <c r="G22" s="871" t="s">
        <v>120</v>
      </c>
      <c r="H22" s="953">
        <v>0.63</v>
      </c>
      <c r="I22" s="827" t="s">
        <v>122</v>
      </c>
      <c r="J22" s="828">
        <f t="shared" si="0"/>
        <v>0</v>
      </c>
      <c r="K22" s="3" t="s">
        <v>267</v>
      </c>
    </row>
    <row r="23" spans="2:11" s="4" customFormat="1" ht="15" customHeight="1">
      <c r="B23" s="131"/>
      <c r="C23" s="862" t="s">
        <v>486</v>
      </c>
      <c r="D23" s="695" t="s">
        <v>552</v>
      </c>
      <c r="E23" s="648" t="s">
        <v>145</v>
      </c>
      <c r="F23" s="696"/>
      <c r="G23" s="871" t="s">
        <v>120</v>
      </c>
      <c r="H23" s="714">
        <v>0.45300000000000001</v>
      </c>
      <c r="I23" s="871" t="s">
        <v>122</v>
      </c>
      <c r="J23" s="698">
        <f t="shared" si="0"/>
        <v>0</v>
      </c>
      <c r="K23" s="3" t="s">
        <v>266</v>
      </c>
    </row>
    <row r="24" spans="2:11" s="4" customFormat="1" ht="15" customHeight="1">
      <c r="B24" s="821">
        <v>12</v>
      </c>
      <c r="C24" s="822" t="s">
        <v>125</v>
      </c>
      <c r="D24" s="695" t="s">
        <v>556</v>
      </c>
      <c r="E24" s="648" t="s">
        <v>146</v>
      </c>
      <c r="F24" s="696"/>
      <c r="G24" s="871" t="s">
        <v>120</v>
      </c>
      <c r="H24" s="714">
        <v>0.66700000000000004</v>
      </c>
      <c r="I24" s="871" t="s">
        <v>122</v>
      </c>
      <c r="J24" s="698">
        <f t="shared" si="0"/>
        <v>0</v>
      </c>
      <c r="K24" s="3" t="s">
        <v>265</v>
      </c>
    </row>
    <row r="25" spans="2:11" s="4" customFormat="1" ht="15" customHeight="1" thickBot="1">
      <c r="B25" s="131"/>
      <c r="C25" s="862"/>
      <c r="D25" s="695" t="s">
        <v>552</v>
      </c>
      <c r="E25" s="648" t="s">
        <v>145</v>
      </c>
      <c r="F25" s="696"/>
      <c r="G25" s="871" t="s">
        <v>120</v>
      </c>
      <c r="H25" s="953">
        <v>0.51100000000000001</v>
      </c>
      <c r="I25" s="827" t="s">
        <v>122</v>
      </c>
      <c r="J25" s="828">
        <f t="shared" si="0"/>
        <v>0</v>
      </c>
      <c r="K25" s="3" t="s">
        <v>264</v>
      </c>
    </row>
    <row r="26" spans="2:11" s="4" customFormat="1" ht="15" customHeight="1">
      <c r="B26" s="106"/>
      <c r="C26" s="107"/>
      <c r="D26" s="106"/>
      <c r="E26" s="106"/>
      <c r="F26" s="93"/>
      <c r="G26" s="853"/>
      <c r="H26" s="1332" t="s">
        <v>1378</v>
      </c>
      <c r="I26" s="1333"/>
      <c r="J26" s="90"/>
      <c r="K26" s="3"/>
    </row>
    <row r="27" spans="2:11" s="4" customFormat="1" ht="15" customHeight="1" thickBot="1">
      <c r="B27" s="3"/>
      <c r="C27" s="3"/>
      <c r="D27" s="3"/>
      <c r="E27" s="3"/>
      <c r="F27" s="92"/>
      <c r="G27" s="3"/>
      <c r="H27" s="1361" t="s">
        <v>121</v>
      </c>
      <c r="I27" s="1362"/>
      <c r="J27" s="89">
        <f>SUM(J7:J25)</f>
        <v>0</v>
      </c>
      <c r="K27" s="257" t="s">
        <v>1991</v>
      </c>
    </row>
    <row r="28" spans="2:11" s="4" customFormat="1" ht="18.75" customHeight="1">
      <c r="F28" s="105"/>
      <c r="H28" s="174"/>
      <c r="J28" s="105"/>
      <c r="K28" s="3"/>
    </row>
    <row r="29" spans="2:11" s="4" customFormat="1" ht="18.75" customHeight="1">
      <c r="F29" s="105"/>
      <c r="H29" s="174"/>
      <c r="J29" s="105"/>
      <c r="K29" s="3"/>
    </row>
    <row r="30" spans="2:11" s="4" customFormat="1" ht="18.75" customHeight="1">
      <c r="B30" s="3"/>
      <c r="C30" s="3"/>
      <c r="D30" s="3"/>
      <c r="E30" s="3"/>
      <c r="F30" s="92"/>
      <c r="G30" s="91"/>
      <c r="H30" s="165"/>
      <c r="I30" s="853"/>
      <c r="J30" s="93"/>
      <c r="K30" s="3"/>
    </row>
    <row r="31" spans="2:11" s="4" customFormat="1" ht="18.75" customHeight="1">
      <c r="B31" s="3"/>
      <c r="C31" s="3"/>
      <c r="D31" s="3"/>
      <c r="E31" s="3"/>
      <c r="F31" s="92"/>
      <c r="G31" s="91"/>
      <c r="H31" s="165"/>
      <c r="I31" s="853"/>
      <c r="J31" s="93"/>
      <c r="K31" s="3"/>
    </row>
    <row r="32" spans="2:11" s="4" customFormat="1" ht="18.75" customHeight="1">
      <c r="B32" s="3"/>
      <c r="C32" s="3"/>
      <c r="D32" s="3"/>
      <c r="E32" s="3"/>
      <c r="F32" s="92"/>
      <c r="G32" s="91"/>
      <c r="H32" s="165"/>
      <c r="I32" s="853"/>
      <c r="J32" s="93"/>
      <c r="K32" s="3"/>
    </row>
    <row r="33" spans="2:11" s="4" customFormat="1" ht="18.75" customHeight="1">
      <c r="B33" s="3"/>
      <c r="C33" s="3"/>
      <c r="D33" s="3"/>
      <c r="E33" s="3"/>
      <c r="F33" s="92"/>
      <c r="G33" s="91"/>
      <c r="H33" s="165"/>
      <c r="I33" s="853"/>
      <c r="J33" s="93"/>
    </row>
    <row r="34" spans="2:11" s="4" customFormat="1" ht="18.75" customHeight="1">
      <c r="B34" s="3"/>
      <c r="C34" s="3"/>
      <c r="D34" s="3"/>
      <c r="E34" s="3"/>
      <c r="F34" s="92"/>
      <c r="G34" s="91"/>
      <c r="H34" s="165"/>
      <c r="I34" s="853"/>
      <c r="J34" s="93"/>
    </row>
    <row r="35" spans="2:11" s="4" customFormat="1" ht="18.75" customHeight="1">
      <c r="B35" s="3"/>
      <c r="C35" s="3"/>
      <c r="D35" s="3"/>
      <c r="E35" s="3"/>
      <c r="F35" s="92"/>
      <c r="G35" s="91"/>
      <c r="H35" s="165"/>
      <c r="I35" s="853"/>
      <c r="J35" s="93"/>
      <c r="K35" s="3"/>
    </row>
    <row r="36" spans="2:11" s="4" customFormat="1" ht="18.75" customHeight="1">
      <c r="B36" s="3"/>
      <c r="C36" s="3"/>
      <c r="D36" s="3"/>
      <c r="E36" s="3"/>
      <c r="F36" s="92"/>
      <c r="G36" s="91"/>
      <c r="H36" s="165"/>
      <c r="I36" s="853"/>
      <c r="J36" s="93"/>
      <c r="K36" s="3"/>
    </row>
    <row r="37" spans="2:11" s="4" customFormat="1" ht="18.75" customHeight="1">
      <c r="B37" s="3"/>
      <c r="C37" s="3"/>
      <c r="D37" s="3"/>
      <c r="E37" s="3"/>
      <c r="F37" s="92"/>
      <c r="G37" s="91"/>
      <c r="H37" s="165"/>
      <c r="I37" s="853"/>
      <c r="J37" s="93"/>
      <c r="K37" s="3"/>
    </row>
    <row r="38" spans="2:11" ht="18.75" customHeight="1">
      <c r="K38" s="3"/>
    </row>
    <row r="39" spans="2:11" ht="18.75" customHeight="1">
      <c r="K39" s="3"/>
    </row>
    <row r="40" spans="2:11" ht="18.75" customHeight="1">
      <c r="K40" s="3"/>
    </row>
    <row r="41" spans="2:11" ht="18.75" customHeight="1">
      <c r="K41" s="3"/>
    </row>
    <row r="42" spans="2:11" ht="18.75" customHeight="1">
      <c r="K42" s="3"/>
    </row>
  </sheetData>
  <mergeCells count="7">
    <mergeCell ref="H27:I27"/>
    <mergeCell ref="A1:B1"/>
    <mergeCell ref="C1:E1"/>
    <mergeCell ref="I1:K1"/>
    <mergeCell ref="B5:C5"/>
    <mergeCell ref="D5:E5"/>
    <mergeCell ref="H26:I26"/>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zoomScaleNormal="130" zoomScaleSheetLayoutView="100" workbookViewId="0">
      <selection activeCell="I2" sqref="I2"/>
    </sheetView>
  </sheetViews>
  <sheetFormatPr defaultColWidth="9" defaultRowHeight="18.75" customHeight="1"/>
  <cols>
    <col min="1" max="2" width="3.7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127" customWidth="1"/>
    <col min="9" max="9" width="2.25" style="2" bestFit="1" customWidth="1"/>
    <col min="10" max="10" width="11.875" style="88" customWidth="1"/>
    <col min="11" max="11" width="4.5" style="2" bestFit="1" customWidth="1"/>
    <col min="12" max="16384" width="9" style="2"/>
  </cols>
  <sheetData>
    <row r="1" spans="1:11" s="4" customFormat="1" ht="18.75" customHeight="1">
      <c r="A1" s="1384" t="s">
        <v>161</v>
      </c>
      <c r="B1" s="1385"/>
      <c r="C1" s="1593" t="s">
        <v>489</v>
      </c>
      <c r="D1" s="1594"/>
      <c r="E1" s="1595"/>
      <c r="F1" s="105"/>
      <c r="H1" s="184" t="s">
        <v>160</v>
      </c>
      <c r="I1" s="1365">
        <f>総括表!H4</f>
        <v>0</v>
      </c>
      <c r="J1" s="1365"/>
      <c r="K1" s="1365"/>
    </row>
    <row r="2" spans="1:11" s="4" customFormat="1" ht="10.5" customHeight="1">
      <c r="F2" s="105"/>
      <c r="H2" s="174"/>
      <c r="J2" s="105"/>
    </row>
    <row r="3" spans="1:11" ht="18.75" customHeight="1">
      <c r="A3" s="99" t="s">
        <v>1992</v>
      </c>
      <c r="B3" s="4" t="s">
        <v>3</v>
      </c>
    </row>
    <row r="4" spans="1:11" ht="11.25" customHeight="1">
      <c r="A4" s="104"/>
    </row>
    <row r="5" spans="1:11" ht="18.75" customHeight="1">
      <c r="A5" s="104"/>
      <c r="B5" s="1371" t="s">
        <v>488</v>
      </c>
      <c r="C5" s="1372"/>
      <c r="D5" s="1371" t="s">
        <v>142</v>
      </c>
      <c r="E5" s="1372"/>
      <c r="F5" s="843" t="s">
        <v>220</v>
      </c>
      <c r="G5" s="827"/>
      <c r="H5" s="942" t="s">
        <v>140</v>
      </c>
      <c r="I5" s="827"/>
      <c r="J5" s="843" t="s">
        <v>91</v>
      </c>
      <c r="K5" s="3"/>
    </row>
    <row r="6" spans="1:11" ht="15" customHeight="1">
      <c r="A6" s="104"/>
      <c r="B6" s="858"/>
      <c r="C6" s="854"/>
      <c r="D6" s="848"/>
      <c r="E6" s="849"/>
      <c r="F6" s="863"/>
      <c r="G6" s="852"/>
      <c r="H6" s="166"/>
      <c r="I6" s="852"/>
      <c r="J6" s="120" t="s">
        <v>1993</v>
      </c>
      <c r="K6" s="3"/>
    </row>
    <row r="7" spans="1:11" s="4" customFormat="1" ht="15" customHeight="1">
      <c r="B7" s="821">
        <v>1</v>
      </c>
      <c r="C7" s="822" t="s">
        <v>130</v>
      </c>
      <c r="D7" s="695" t="s">
        <v>1994</v>
      </c>
      <c r="E7" s="648" t="s">
        <v>146</v>
      </c>
      <c r="F7" s="696"/>
      <c r="G7" s="871" t="s">
        <v>1995</v>
      </c>
      <c r="H7" s="714">
        <v>0.18099999999999999</v>
      </c>
      <c r="I7" s="871" t="s">
        <v>1996</v>
      </c>
      <c r="J7" s="698">
        <f t="shared" ref="J7:J42" si="0">ROUND(F7*H7,0)</f>
        <v>0</v>
      </c>
      <c r="K7" s="3" t="s">
        <v>1997</v>
      </c>
    </row>
    <row r="8" spans="1:11" s="4" customFormat="1" ht="15" customHeight="1">
      <c r="B8" s="856"/>
      <c r="C8" s="862"/>
      <c r="D8" s="695" t="s">
        <v>1998</v>
      </c>
      <c r="E8" s="648" t="s">
        <v>145</v>
      </c>
      <c r="F8" s="696"/>
      <c r="G8" s="871" t="s">
        <v>1995</v>
      </c>
      <c r="H8" s="953">
        <v>0.151</v>
      </c>
      <c r="I8" s="827" t="s">
        <v>1996</v>
      </c>
      <c r="J8" s="828">
        <f t="shared" si="0"/>
        <v>0</v>
      </c>
      <c r="K8" s="3" t="s">
        <v>1999</v>
      </c>
    </row>
    <row r="9" spans="1:11" s="4" customFormat="1" ht="15" customHeight="1">
      <c r="B9" s="821">
        <v>2</v>
      </c>
      <c r="C9" s="822" t="s">
        <v>129</v>
      </c>
      <c r="D9" s="695" t="s">
        <v>1994</v>
      </c>
      <c r="E9" s="648" t="s">
        <v>146</v>
      </c>
      <c r="F9" s="696"/>
      <c r="G9" s="871" t="s">
        <v>1995</v>
      </c>
      <c r="H9" s="953">
        <v>0.23100000000000001</v>
      </c>
      <c r="I9" s="827" t="s">
        <v>1996</v>
      </c>
      <c r="J9" s="828">
        <f t="shared" si="0"/>
        <v>0</v>
      </c>
      <c r="K9" s="3" t="s">
        <v>2000</v>
      </c>
    </row>
    <row r="10" spans="1:11" s="4" customFormat="1" ht="15" customHeight="1">
      <c r="B10" s="856"/>
      <c r="C10" s="862"/>
      <c r="D10" s="695" t="s">
        <v>1998</v>
      </c>
      <c r="E10" s="648" t="s">
        <v>145</v>
      </c>
      <c r="F10" s="696"/>
      <c r="G10" s="871" t="s">
        <v>1995</v>
      </c>
      <c r="H10" s="953">
        <v>0.188</v>
      </c>
      <c r="I10" s="827" t="s">
        <v>1996</v>
      </c>
      <c r="J10" s="828">
        <f t="shared" si="0"/>
        <v>0</v>
      </c>
      <c r="K10" s="3" t="s">
        <v>2001</v>
      </c>
    </row>
    <row r="11" spans="1:11" s="4" customFormat="1" ht="15" customHeight="1">
      <c r="B11" s="821">
        <v>3</v>
      </c>
      <c r="C11" s="822" t="s">
        <v>128</v>
      </c>
      <c r="D11" s="695" t="s">
        <v>1994</v>
      </c>
      <c r="E11" s="648" t="s">
        <v>146</v>
      </c>
      <c r="F11" s="696"/>
      <c r="G11" s="871" t="s">
        <v>1995</v>
      </c>
      <c r="H11" s="953">
        <v>0.29799999999999999</v>
      </c>
      <c r="I11" s="827" t="s">
        <v>1996</v>
      </c>
      <c r="J11" s="828">
        <f t="shared" si="0"/>
        <v>0</v>
      </c>
      <c r="K11" s="3" t="s">
        <v>2002</v>
      </c>
    </row>
    <row r="12" spans="1:11" s="4" customFormat="1" ht="15" customHeight="1">
      <c r="B12" s="856"/>
      <c r="C12" s="862"/>
      <c r="D12" s="695" t="s">
        <v>1998</v>
      </c>
      <c r="E12" s="648" t="s">
        <v>145</v>
      </c>
      <c r="F12" s="696"/>
      <c r="G12" s="871" t="s">
        <v>1995</v>
      </c>
      <c r="H12" s="953">
        <v>0.23100000000000001</v>
      </c>
      <c r="I12" s="827" t="s">
        <v>1996</v>
      </c>
      <c r="J12" s="828">
        <f t="shared" si="0"/>
        <v>0</v>
      </c>
      <c r="K12" s="3" t="s">
        <v>2003</v>
      </c>
    </row>
    <row r="13" spans="1:11" s="4" customFormat="1" ht="15" customHeight="1">
      <c r="B13" s="821">
        <v>4</v>
      </c>
      <c r="C13" s="822" t="s">
        <v>127</v>
      </c>
      <c r="D13" s="695" t="s">
        <v>1994</v>
      </c>
      <c r="E13" s="648" t="s">
        <v>146</v>
      </c>
      <c r="F13" s="696"/>
      <c r="G13" s="871" t="s">
        <v>1995</v>
      </c>
      <c r="H13" s="953">
        <v>0.35299999999999998</v>
      </c>
      <c r="I13" s="827" t="s">
        <v>1996</v>
      </c>
      <c r="J13" s="828">
        <f t="shared" si="0"/>
        <v>0</v>
      </c>
      <c r="K13" s="3" t="s">
        <v>2004</v>
      </c>
    </row>
    <row r="14" spans="1:11" s="4" customFormat="1" ht="15" customHeight="1">
      <c r="B14" s="856"/>
      <c r="C14" s="862"/>
      <c r="D14" s="695" t="s">
        <v>1998</v>
      </c>
      <c r="E14" s="648" t="s">
        <v>145</v>
      </c>
      <c r="F14" s="696"/>
      <c r="G14" s="871" t="s">
        <v>1995</v>
      </c>
      <c r="H14" s="953">
        <v>0.313</v>
      </c>
      <c r="I14" s="827" t="s">
        <v>1996</v>
      </c>
      <c r="J14" s="828">
        <f t="shared" si="0"/>
        <v>0</v>
      </c>
      <c r="K14" s="3" t="s">
        <v>2005</v>
      </c>
    </row>
    <row r="15" spans="1:11" s="4" customFormat="1" ht="15" customHeight="1">
      <c r="B15" s="821">
        <v>5</v>
      </c>
      <c r="C15" s="822" t="s">
        <v>126</v>
      </c>
      <c r="D15" s="695" t="s">
        <v>1994</v>
      </c>
      <c r="E15" s="648" t="s">
        <v>146</v>
      </c>
      <c r="F15" s="696"/>
      <c r="G15" s="871" t="s">
        <v>1995</v>
      </c>
      <c r="H15" s="953">
        <v>0.63</v>
      </c>
      <c r="I15" s="827" t="s">
        <v>1996</v>
      </c>
      <c r="J15" s="828">
        <f t="shared" si="0"/>
        <v>0</v>
      </c>
      <c r="K15" s="3" t="s">
        <v>2006</v>
      </c>
    </row>
    <row r="16" spans="1:11" s="4" customFormat="1" ht="15" customHeight="1">
      <c r="B16" s="856"/>
      <c r="C16" s="862"/>
      <c r="D16" s="695" t="s">
        <v>1998</v>
      </c>
      <c r="E16" s="648" t="s">
        <v>145</v>
      </c>
      <c r="F16" s="696"/>
      <c r="G16" s="871" t="s">
        <v>1995</v>
      </c>
      <c r="H16" s="953">
        <v>0.4</v>
      </c>
      <c r="I16" s="827" t="s">
        <v>1996</v>
      </c>
      <c r="J16" s="828">
        <f t="shared" si="0"/>
        <v>0</v>
      </c>
      <c r="K16" s="3" t="s">
        <v>2007</v>
      </c>
    </row>
    <row r="17" spans="2:11" s="4" customFormat="1" ht="15" customHeight="1">
      <c r="B17" s="821">
        <v>6</v>
      </c>
      <c r="C17" s="822" t="s">
        <v>125</v>
      </c>
      <c r="D17" s="695" t="s">
        <v>1994</v>
      </c>
      <c r="E17" s="648" t="s">
        <v>146</v>
      </c>
      <c r="F17" s="696"/>
      <c r="G17" s="871" t="s">
        <v>1995</v>
      </c>
      <c r="H17" s="953">
        <v>0.66700000000000004</v>
      </c>
      <c r="I17" s="827" t="s">
        <v>1996</v>
      </c>
      <c r="J17" s="828">
        <f t="shared" si="0"/>
        <v>0</v>
      </c>
      <c r="K17" s="3" t="s">
        <v>2008</v>
      </c>
    </row>
    <row r="18" spans="2:11" s="4" customFormat="1" ht="15" customHeight="1">
      <c r="B18" s="856"/>
      <c r="C18" s="862"/>
      <c r="D18" s="695" t="s">
        <v>1998</v>
      </c>
      <c r="E18" s="648" t="s">
        <v>145</v>
      </c>
      <c r="F18" s="696"/>
      <c r="G18" s="871" t="s">
        <v>1995</v>
      </c>
      <c r="H18" s="953">
        <v>0.443</v>
      </c>
      <c r="I18" s="827" t="s">
        <v>1996</v>
      </c>
      <c r="J18" s="828">
        <f t="shared" si="0"/>
        <v>0</v>
      </c>
      <c r="K18" s="3" t="s">
        <v>2009</v>
      </c>
    </row>
    <row r="19" spans="2:11" s="4" customFormat="1" ht="15" customHeight="1">
      <c r="B19" s="821">
        <v>7</v>
      </c>
      <c r="C19" s="822" t="s">
        <v>124</v>
      </c>
      <c r="D19" s="695" t="s">
        <v>1994</v>
      </c>
      <c r="E19" s="648" t="s">
        <v>146</v>
      </c>
      <c r="F19" s="696"/>
      <c r="G19" s="871" t="s">
        <v>1995</v>
      </c>
      <c r="H19" s="953">
        <v>0.70399999999999996</v>
      </c>
      <c r="I19" s="827" t="s">
        <v>1996</v>
      </c>
      <c r="J19" s="828">
        <f t="shared" si="0"/>
        <v>0</v>
      </c>
      <c r="K19" s="3" t="s">
        <v>2010</v>
      </c>
    </row>
    <row r="20" spans="2:11" s="4" customFormat="1" ht="15" customHeight="1">
      <c r="B20" s="856"/>
      <c r="C20" s="862"/>
      <c r="D20" s="695" t="s">
        <v>1998</v>
      </c>
      <c r="E20" s="648" t="s">
        <v>145</v>
      </c>
      <c r="F20" s="696"/>
      <c r="G20" s="871" t="s">
        <v>1995</v>
      </c>
      <c r="H20" s="953">
        <v>0.51</v>
      </c>
      <c r="I20" s="827" t="s">
        <v>1996</v>
      </c>
      <c r="J20" s="828">
        <f t="shared" si="0"/>
        <v>0</v>
      </c>
      <c r="K20" s="3" t="s">
        <v>2011</v>
      </c>
    </row>
    <row r="21" spans="2:11" s="4" customFormat="1" ht="15" customHeight="1">
      <c r="B21" s="821">
        <v>8</v>
      </c>
      <c r="C21" s="822" t="s">
        <v>123</v>
      </c>
      <c r="D21" s="695" t="s">
        <v>1994</v>
      </c>
      <c r="E21" s="648" t="s">
        <v>146</v>
      </c>
      <c r="F21" s="696"/>
      <c r="G21" s="871" t="s">
        <v>1995</v>
      </c>
      <c r="H21" s="953">
        <v>0.71099999999999997</v>
      </c>
      <c r="I21" s="827" t="s">
        <v>1996</v>
      </c>
      <c r="J21" s="828">
        <f t="shared" si="0"/>
        <v>0</v>
      </c>
      <c r="K21" s="3" t="s">
        <v>2012</v>
      </c>
    </row>
    <row r="22" spans="2:11" s="4" customFormat="1" ht="15" customHeight="1">
      <c r="B22" s="856"/>
      <c r="C22" s="862"/>
      <c r="D22" s="695" t="s">
        <v>1998</v>
      </c>
      <c r="E22" s="648" t="s">
        <v>145</v>
      </c>
      <c r="F22" s="696"/>
      <c r="G22" s="871" t="s">
        <v>1995</v>
      </c>
      <c r="H22" s="953">
        <v>0.61199999999999999</v>
      </c>
      <c r="I22" s="827" t="s">
        <v>1996</v>
      </c>
      <c r="J22" s="828">
        <f t="shared" si="0"/>
        <v>0</v>
      </c>
      <c r="K22" s="3" t="s">
        <v>2013</v>
      </c>
    </row>
    <row r="23" spans="2:11" s="4" customFormat="1" ht="15" customHeight="1">
      <c r="B23" s="821">
        <v>9</v>
      </c>
      <c r="C23" s="822" t="s">
        <v>498</v>
      </c>
      <c r="D23" s="695" t="s">
        <v>1994</v>
      </c>
      <c r="E23" s="648" t="s">
        <v>146</v>
      </c>
      <c r="F23" s="696"/>
      <c r="G23" s="871" t="s">
        <v>1995</v>
      </c>
      <c r="H23" s="953">
        <v>0.75700000000000001</v>
      </c>
      <c r="I23" s="827" t="s">
        <v>1996</v>
      </c>
      <c r="J23" s="828">
        <f t="shared" si="0"/>
        <v>0</v>
      </c>
      <c r="K23" s="3" t="s">
        <v>2014</v>
      </c>
    </row>
    <row r="24" spans="2:11" s="4" customFormat="1" ht="15" customHeight="1">
      <c r="B24" s="856"/>
      <c r="C24" s="862"/>
      <c r="D24" s="695" t="s">
        <v>1998</v>
      </c>
      <c r="E24" s="648" t="s">
        <v>145</v>
      </c>
      <c r="F24" s="696"/>
      <c r="G24" s="871" t="s">
        <v>1995</v>
      </c>
      <c r="H24" s="953">
        <v>0.66900000000000004</v>
      </c>
      <c r="I24" s="827" t="s">
        <v>1996</v>
      </c>
      <c r="J24" s="828">
        <f t="shared" si="0"/>
        <v>0</v>
      </c>
      <c r="K24" s="3" t="s">
        <v>2015</v>
      </c>
    </row>
    <row r="25" spans="2:11" s="4" customFormat="1" ht="15" customHeight="1">
      <c r="B25" s="878">
        <v>10</v>
      </c>
      <c r="C25" s="822" t="s">
        <v>535</v>
      </c>
      <c r="D25" s="695" t="s">
        <v>1994</v>
      </c>
      <c r="E25" s="648" t="s">
        <v>146</v>
      </c>
      <c r="F25" s="696"/>
      <c r="G25" s="871" t="s">
        <v>1995</v>
      </c>
      <c r="H25" s="953">
        <v>0.77700000000000002</v>
      </c>
      <c r="I25" s="827" t="s">
        <v>1996</v>
      </c>
      <c r="J25" s="828">
        <f>ROUND(F25*H25,0)</f>
        <v>0</v>
      </c>
      <c r="K25" s="3" t="s">
        <v>2016</v>
      </c>
    </row>
    <row r="26" spans="2:11" s="4" customFormat="1" ht="15" customHeight="1">
      <c r="B26" s="856"/>
      <c r="C26" s="862"/>
      <c r="D26" s="695" t="s">
        <v>1998</v>
      </c>
      <c r="E26" s="648" t="s">
        <v>145</v>
      </c>
      <c r="F26" s="696"/>
      <c r="G26" s="871" t="s">
        <v>1995</v>
      </c>
      <c r="H26" s="953">
        <v>0.72499999999999998</v>
      </c>
      <c r="I26" s="827" t="s">
        <v>1996</v>
      </c>
      <c r="J26" s="828">
        <f>ROUND(F26*H26,0)</f>
        <v>0</v>
      </c>
      <c r="K26" s="3" t="s">
        <v>2017</v>
      </c>
    </row>
    <row r="27" spans="2:11" s="4" customFormat="1" ht="15" customHeight="1">
      <c r="B27" s="878">
        <v>11</v>
      </c>
      <c r="C27" s="822" t="s">
        <v>653</v>
      </c>
      <c r="D27" s="695" t="s">
        <v>1994</v>
      </c>
      <c r="E27" s="648" t="s">
        <v>146</v>
      </c>
      <c r="F27" s="696"/>
      <c r="G27" s="871" t="s">
        <v>1995</v>
      </c>
      <c r="H27" s="953">
        <v>0.82199999999999995</v>
      </c>
      <c r="I27" s="827" t="s">
        <v>1996</v>
      </c>
      <c r="J27" s="828">
        <f t="shared" si="0"/>
        <v>0</v>
      </c>
      <c r="K27" s="3" t="s">
        <v>2018</v>
      </c>
    </row>
    <row r="28" spans="2:11" s="4" customFormat="1" ht="15" customHeight="1">
      <c r="B28" s="856"/>
      <c r="C28" s="862"/>
      <c r="D28" s="695" t="s">
        <v>1998</v>
      </c>
      <c r="E28" s="648" t="s">
        <v>145</v>
      </c>
      <c r="F28" s="696"/>
      <c r="G28" s="871" t="s">
        <v>1995</v>
      </c>
      <c r="H28" s="953">
        <v>0.77600000000000002</v>
      </c>
      <c r="I28" s="827" t="s">
        <v>1996</v>
      </c>
      <c r="J28" s="828">
        <f t="shared" si="0"/>
        <v>0</v>
      </c>
      <c r="K28" s="3" t="s">
        <v>2019</v>
      </c>
    </row>
    <row r="29" spans="2:11" s="4" customFormat="1" ht="15" customHeight="1">
      <c r="B29" s="878">
        <v>12</v>
      </c>
      <c r="C29" s="822" t="s">
        <v>784</v>
      </c>
      <c r="D29" s="695" t="s">
        <v>1994</v>
      </c>
      <c r="E29" s="648" t="s">
        <v>146</v>
      </c>
      <c r="F29" s="696"/>
      <c r="G29" s="871" t="s">
        <v>1995</v>
      </c>
      <c r="H29" s="953">
        <v>0.86599999999999999</v>
      </c>
      <c r="I29" s="827" t="s">
        <v>1996</v>
      </c>
      <c r="J29" s="828">
        <f t="shared" si="0"/>
        <v>0</v>
      </c>
      <c r="K29" s="3" t="s">
        <v>2020</v>
      </c>
    </row>
    <row r="30" spans="2:11" s="4" customFormat="1" ht="15" customHeight="1">
      <c r="B30" s="856"/>
      <c r="C30" s="862"/>
      <c r="D30" s="695" t="s">
        <v>1998</v>
      </c>
      <c r="E30" s="648" t="s">
        <v>145</v>
      </c>
      <c r="F30" s="696"/>
      <c r="G30" s="871" t="s">
        <v>1995</v>
      </c>
      <c r="H30" s="953">
        <v>0.83</v>
      </c>
      <c r="I30" s="827" t="s">
        <v>1996</v>
      </c>
      <c r="J30" s="828">
        <f t="shared" si="0"/>
        <v>0</v>
      </c>
      <c r="K30" s="3" t="s">
        <v>2021</v>
      </c>
    </row>
    <row r="31" spans="2:11" s="4" customFormat="1" ht="15" customHeight="1">
      <c r="B31" s="878">
        <v>13</v>
      </c>
      <c r="C31" s="822" t="s">
        <v>833</v>
      </c>
      <c r="D31" s="695" t="s">
        <v>1994</v>
      </c>
      <c r="E31" s="648" t="s">
        <v>146</v>
      </c>
      <c r="F31" s="696"/>
      <c r="G31" s="871" t="s">
        <v>1995</v>
      </c>
      <c r="H31" s="953">
        <v>0.91200000000000003</v>
      </c>
      <c r="I31" s="827" t="s">
        <v>1996</v>
      </c>
      <c r="J31" s="828">
        <f t="shared" si="0"/>
        <v>0</v>
      </c>
      <c r="K31" s="3" t="s">
        <v>2022</v>
      </c>
    </row>
    <row r="32" spans="2:11" s="4" customFormat="1" ht="15" customHeight="1">
      <c r="B32" s="856"/>
      <c r="C32" s="862"/>
      <c r="D32" s="695" t="s">
        <v>1998</v>
      </c>
      <c r="E32" s="648" t="s">
        <v>145</v>
      </c>
      <c r="F32" s="696"/>
      <c r="G32" s="871" t="s">
        <v>1995</v>
      </c>
      <c r="H32" s="953">
        <v>0.88700000000000001</v>
      </c>
      <c r="I32" s="827" t="s">
        <v>1996</v>
      </c>
      <c r="J32" s="828">
        <f t="shared" si="0"/>
        <v>0</v>
      </c>
      <c r="K32" s="3" t="s">
        <v>2023</v>
      </c>
    </row>
    <row r="33" spans="2:11" s="4" customFormat="1" ht="15" customHeight="1">
      <c r="B33" s="878">
        <v>14</v>
      </c>
      <c r="C33" s="822" t="s">
        <v>961</v>
      </c>
      <c r="D33" s="695" t="s">
        <v>1994</v>
      </c>
      <c r="E33" s="648" t="s">
        <v>146</v>
      </c>
      <c r="F33" s="696"/>
      <c r="G33" s="871" t="s">
        <v>1995</v>
      </c>
      <c r="H33" s="953">
        <v>0.95799999999999996</v>
      </c>
      <c r="I33" s="827" t="s">
        <v>1996</v>
      </c>
      <c r="J33" s="828">
        <f t="shared" si="0"/>
        <v>0</v>
      </c>
      <c r="K33" s="3" t="s">
        <v>2024</v>
      </c>
    </row>
    <row r="34" spans="2:11" s="4" customFormat="1" ht="15" customHeight="1">
      <c r="B34" s="856"/>
      <c r="C34" s="862"/>
      <c r="D34" s="695" t="s">
        <v>1998</v>
      </c>
      <c r="E34" s="648" t="s">
        <v>145</v>
      </c>
      <c r="F34" s="696"/>
      <c r="G34" s="871" t="s">
        <v>1995</v>
      </c>
      <c r="H34" s="953">
        <v>0.94299999999999995</v>
      </c>
      <c r="I34" s="827" t="s">
        <v>1996</v>
      </c>
      <c r="J34" s="828">
        <f t="shared" si="0"/>
        <v>0</v>
      </c>
      <c r="K34" s="3" t="s">
        <v>2025</v>
      </c>
    </row>
    <row r="35" spans="2:11" s="4" customFormat="1" ht="15" customHeight="1">
      <c r="B35" s="878">
        <v>15</v>
      </c>
      <c r="C35" s="822" t="s">
        <v>1051</v>
      </c>
      <c r="D35" s="695" t="s">
        <v>1994</v>
      </c>
      <c r="E35" s="648" t="s">
        <v>146</v>
      </c>
      <c r="F35" s="696"/>
      <c r="G35" s="871" t="s">
        <v>1995</v>
      </c>
      <c r="H35" s="953">
        <v>1</v>
      </c>
      <c r="I35" s="827" t="s">
        <v>1996</v>
      </c>
      <c r="J35" s="828">
        <f t="shared" si="0"/>
        <v>0</v>
      </c>
      <c r="K35" s="3" t="s">
        <v>2026</v>
      </c>
    </row>
    <row r="36" spans="2:11" s="4" customFormat="1" ht="15" customHeight="1">
      <c r="B36" s="856"/>
      <c r="C36" s="862"/>
      <c r="D36" s="695" t="s">
        <v>1998</v>
      </c>
      <c r="E36" s="648" t="s">
        <v>145</v>
      </c>
      <c r="F36" s="696"/>
      <c r="G36" s="871" t="s">
        <v>1995</v>
      </c>
      <c r="H36" s="953">
        <v>1</v>
      </c>
      <c r="I36" s="827" t="s">
        <v>1996</v>
      </c>
      <c r="J36" s="828">
        <f t="shared" si="0"/>
        <v>0</v>
      </c>
      <c r="K36" s="3" t="s">
        <v>2027</v>
      </c>
    </row>
    <row r="37" spans="2:11" s="4" customFormat="1" ht="15" customHeight="1">
      <c r="B37" s="878">
        <v>16</v>
      </c>
      <c r="C37" s="822" t="s">
        <v>1100</v>
      </c>
      <c r="D37" s="695" t="s">
        <v>1994</v>
      </c>
      <c r="E37" s="648" t="s">
        <v>146</v>
      </c>
      <c r="F37" s="696"/>
      <c r="G37" s="871" t="s">
        <v>1995</v>
      </c>
      <c r="H37" s="953">
        <v>1</v>
      </c>
      <c r="I37" s="827" t="s">
        <v>1996</v>
      </c>
      <c r="J37" s="828">
        <f t="shared" si="0"/>
        <v>0</v>
      </c>
      <c r="K37" s="3" t="s">
        <v>2028</v>
      </c>
    </row>
    <row r="38" spans="2:11" s="4" customFormat="1" ht="15" customHeight="1">
      <c r="B38" s="856"/>
      <c r="C38" s="862"/>
      <c r="D38" s="695" t="s">
        <v>1998</v>
      </c>
      <c r="E38" s="648" t="s">
        <v>145</v>
      </c>
      <c r="F38" s="696"/>
      <c r="G38" s="871" t="s">
        <v>1995</v>
      </c>
      <c r="H38" s="953">
        <v>1</v>
      </c>
      <c r="I38" s="827" t="s">
        <v>1996</v>
      </c>
      <c r="J38" s="828">
        <f t="shared" si="0"/>
        <v>0</v>
      </c>
      <c r="K38" s="3" t="s">
        <v>2029</v>
      </c>
    </row>
    <row r="39" spans="2:11" s="256" customFormat="1" ht="15" customHeight="1">
      <c r="B39" s="879">
        <v>17</v>
      </c>
      <c r="C39" s="880" t="s">
        <v>1330</v>
      </c>
      <c r="D39" s="703" t="s">
        <v>556</v>
      </c>
      <c r="E39" s="704" t="s">
        <v>146</v>
      </c>
      <c r="F39" s="705"/>
      <c r="G39" s="706" t="s">
        <v>120</v>
      </c>
      <c r="H39" s="953">
        <v>1</v>
      </c>
      <c r="I39" s="896" t="s">
        <v>122</v>
      </c>
      <c r="J39" s="952">
        <f t="shared" ref="J39:J40" si="1">ROUND(F39*H39,0)</f>
        <v>0</v>
      </c>
      <c r="K39" s="257" t="s">
        <v>619</v>
      </c>
    </row>
    <row r="40" spans="2:11" s="256" customFormat="1" ht="15" customHeight="1">
      <c r="B40" s="965"/>
      <c r="C40" s="1192"/>
      <c r="D40" s="703" t="s">
        <v>552</v>
      </c>
      <c r="E40" s="704" t="s">
        <v>145</v>
      </c>
      <c r="F40" s="705"/>
      <c r="G40" s="706" t="s">
        <v>120</v>
      </c>
      <c r="H40" s="953">
        <v>1</v>
      </c>
      <c r="I40" s="896" t="s">
        <v>122</v>
      </c>
      <c r="J40" s="952">
        <f t="shared" si="1"/>
        <v>0</v>
      </c>
      <c r="K40" s="257" t="s">
        <v>618</v>
      </c>
    </row>
    <row r="41" spans="2:11" s="256" customFormat="1" ht="15" customHeight="1">
      <c r="B41" s="879">
        <v>18</v>
      </c>
      <c r="C41" s="880" t="s">
        <v>1672</v>
      </c>
      <c r="D41" s="703" t="s">
        <v>1994</v>
      </c>
      <c r="E41" s="704" t="s">
        <v>146</v>
      </c>
      <c r="F41" s="705"/>
      <c r="G41" s="706" t="s">
        <v>1995</v>
      </c>
      <c r="H41" s="953">
        <v>1</v>
      </c>
      <c r="I41" s="896" t="s">
        <v>1996</v>
      </c>
      <c r="J41" s="952">
        <f t="shared" si="0"/>
        <v>0</v>
      </c>
      <c r="K41" s="257" t="s">
        <v>647</v>
      </c>
    </row>
    <row r="42" spans="2:11" s="256" customFormat="1" ht="15" customHeight="1" thickBot="1">
      <c r="B42" s="965"/>
      <c r="C42" s="864"/>
      <c r="D42" s="703" t="s">
        <v>1998</v>
      </c>
      <c r="E42" s="704" t="s">
        <v>145</v>
      </c>
      <c r="F42" s="705"/>
      <c r="G42" s="706" t="s">
        <v>1995</v>
      </c>
      <c r="H42" s="953">
        <v>1</v>
      </c>
      <c r="I42" s="896" t="s">
        <v>1996</v>
      </c>
      <c r="J42" s="952">
        <f t="shared" si="0"/>
        <v>0</v>
      </c>
      <c r="K42" s="257" t="s">
        <v>646</v>
      </c>
    </row>
    <row r="43" spans="2:11" s="4" customFormat="1" ht="15" customHeight="1">
      <c r="B43" s="106"/>
      <c r="C43" s="107"/>
      <c r="D43" s="106"/>
      <c r="E43" s="106"/>
      <c r="F43" s="93"/>
      <c r="G43" s="853"/>
      <c r="H43" s="1332" t="s">
        <v>2149</v>
      </c>
      <c r="I43" s="1333"/>
      <c r="J43" s="90"/>
      <c r="K43" s="3"/>
    </row>
    <row r="44" spans="2:11" s="4" customFormat="1" ht="15" customHeight="1" thickBot="1">
      <c r="B44" s="3"/>
      <c r="C44" s="3"/>
      <c r="D44" s="3"/>
      <c r="E44" s="3"/>
      <c r="F44" s="92"/>
      <c r="G44" s="3"/>
      <c r="H44" s="1361" t="s">
        <v>121</v>
      </c>
      <c r="I44" s="1362"/>
      <c r="J44" s="89">
        <f>SUM(J7:J42)</f>
        <v>0</v>
      </c>
      <c r="K44" s="257" t="s">
        <v>2030</v>
      </c>
    </row>
    <row r="45" spans="2:11" s="4" customFormat="1" ht="18.75" customHeight="1">
      <c r="F45" s="105"/>
      <c r="H45" s="174"/>
      <c r="J45" s="105"/>
    </row>
  </sheetData>
  <mergeCells count="7">
    <mergeCell ref="H43:I43"/>
    <mergeCell ref="H44:I44"/>
    <mergeCell ref="A1:B1"/>
    <mergeCell ref="C1:E1"/>
    <mergeCell ref="B5:C5"/>
    <mergeCell ref="D5:E5"/>
    <mergeCell ref="I1:K1"/>
  </mergeCells>
  <phoneticPr fontId="2"/>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Normal="100" zoomScaleSheetLayoutView="100" workbookViewId="0">
      <selection sqref="A1:B1"/>
    </sheetView>
  </sheetViews>
  <sheetFormatPr defaultColWidth="8.875" defaultRowHeight="13.5"/>
  <cols>
    <col min="1" max="2" width="3.75" style="10" customWidth="1"/>
    <col min="3" max="3" width="7.5" style="10" bestFit="1" customWidth="1"/>
    <col min="4" max="4" width="3" style="10" bestFit="1" customWidth="1"/>
    <col min="5" max="5" width="11.375" style="10" customWidth="1"/>
    <col min="6" max="6" width="12.375" style="10" customWidth="1"/>
    <col min="7" max="7" width="11.875" style="10" customWidth="1"/>
    <col min="8" max="8" width="2.25" style="10" bestFit="1" customWidth="1"/>
    <col min="9" max="9" width="11.875" style="10" customWidth="1"/>
    <col min="10" max="10" width="2.25" style="10" bestFit="1" customWidth="1"/>
    <col min="11" max="11" width="11.875" style="10" customWidth="1"/>
    <col min="12" max="12" width="4.5" style="10" bestFit="1" customWidth="1"/>
    <col min="13" max="16384" width="8.875" style="10"/>
  </cols>
  <sheetData>
    <row r="1" spans="1:12" ht="14.25">
      <c r="A1" s="1384" t="s">
        <v>161</v>
      </c>
      <c r="B1" s="1385"/>
      <c r="C1" s="1593" t="s">
        <v>943</v>
      </c>
      <c r="D1" s="1594"/>
      <c r="E1" s="1594"/>
      <c r="F1" s="1594"/>
      <c r="G1" s="1595"/>
      <c r="H1" s="4"/>
      <c r="I1" s="184" t="s">
        <v>160</v>
      </c>
      <c r="J1" s="1365">
        <f>総括表!H4</f>
        <v>0</v>
      </c>
      <c r="K1" s="1365"/>
      <c r="L1" s="1365"/>
    </row>
    <row r="2" spans="1:12" ht="14.25">
      <c r="A2" s="2"/>
      <c r="B2" s="2"/>
      <c r="C2" s="2"/>
      <c r="D2" s="2"/>
      <c r="E2" s="2"/>
      <c r="F2" s="2"/>
      <c r="G2" s="88"/>
      <c r="H2" s="2"/>
      <c r="I2" s="127"/>
      <c r="J2" s="2"/>
      <c r="K2" s="88"/>
      <c r="L2" s="2"/>
    </row>
    <row r="3" spans="1:12" ht="14.25">
      <c r="A3" s="99" t="s">
        <v>1856</v>
      </c>
      <c r="B3" s="4" t="s">
        <v>942</v>
      </c>
      <c r="C3" s="2"/>
      <c r="D3" s="2"/>
      <c r="E3" s="2"/>
      <c r="F3" s="2"/>
      <c r="G3" s="88"/>
      <c r="H3" s="2"/>
      <c r="I3" s="127"/>
      <c r="J3" s="2"/>
      <c r="K3" s="88"/>
      <c r="L3" s="2"/>
    </row>
    <row r="4" spans="1:12" ht="14.25">
      <c r="A4" s="104"/>
      <c r="B4" s="2"/>
      <c r="C4" s="2"/>
      <c r="D4" s="2"/>
      <c r="E4" s="2"/>
      <c r="F4" s="2"/>
      <c r="G4" s="88"/>
      <c r="H4" s="2"/>
      <c r="I4" s="127"/>
      <c r="J4" s="2"/>
      <c r="K4" s="88"/>
      <c r="L4" s="2"/>
    </row>
    <row r="5" spans="1:12" ht="14.25">
      <c r="A5" s="104"/>
      <c r="B5" s="1371" t="s">
        <v>488</v>
      </c>
      <c r="C5" s="1372"/>
      <c r="D5" s="1371" t="s">
        <v>142</v>
      </c>
      <c r="E5" s="1486"/>
      <c r="F5" s="1372"/>
      <c r="G5" s="843" t="s">
        <v>187</v>
      </c>
      <c r="H5" s="827"/>
      <c r="I5" s="942" t="s">
        <v>140</v>
      </c>
      <c r="J5" s="827"/>
      <c r="K5" s="843" t="s">
        <v>91</v>
      </c>
      <c r="L5" s="3"/>
    </row>
    <row r="6" spans="1:12" ht="14.25">
      <c r="A6" s="104"/>
      <c r="B6" s="858"/>
      <c r="C6" s="854"/>
      <c r="D6" s="848"/>
      <c r="E6" s="463"/>
      <c r="F6" s="849"/>
      <c r="G6" s="863"/>
      <c r="H6" s="852"/>
      <c r="I6" s="166"/>
      <c r="J6" s="852"/>
      <c r="K6" s="120" t="s">
        <v>1889</v>
      </c>
      <c r="L6" s="3"/>
    </row>
    <row r="7" spans="1:12">
      <c r="A7" s="4"/>
      <c r="B7" s="821">
        <v>1</v>
      </c>
      <c r="C7" s="822" t="s">
        <v>653</v>
      </c>
      <c r="D7" s="695" t="s">
        <v>1910</v>
      </c>
      <c r="E7" s="1817" t="s">
        <v>781</v>
      </c>
      <c r="F7" s="1818"/>
      <c r="G7" s="696"/>
      <c r="H7" s="871" t="s">
        <v>1857</v>
      </c>
      <c r="I7" s="714">
        <v>0.30499999999999999</v>
      </c>
      <c r="J7" s="871" t="s">
        <v>1858</v>
      </c>
      <c r="K7" s="698">
        <f t="shared" ref="K7:K21" si="0">ROUND(G7*I7,0)</f>
        <v>0</v>
      </c>
      <c r="L7" s="3" t="s">
        <v>1904</v>
      </c>
    </row>
    <row r="8" spans="1:12">
      <c r="A8" s="4"/>
      <c r="B8" s="856"/>
      <c r="C8" s="862"/>
      <c r="D8" s="695" t="s">
        <v>1912</v>
      </c>
      <c r="E8" s="1817" t="s">
        <v>782</v>
      </c>
      <c r="F8" s="1818"/>
      <c r="G8" s="696"/>
      <c r="H8" s="871" t="s">
        <v>1857</v>
      </c>
      <c r="I8" s="953">
        <v>0.26600000000000001</v>
      </c>
      <c r="J8" s="827" t="s">
        <v>1858</v>
      </c>
      <c r="K8" s="698">
        <f t="shared" si="0"/>
        <v>0</v>
      </c>
      <c r="L8" s="3" t="s">
        <v>1905</v>
      </c>
    </row>
    <row r="9" spans="1:12">
      <c r="A9" s="4"/>
      <c r="B9" s="821">
        <v>2</v>
      </c>
      <c r="C9" s="822" t="s">
        <v>784</v>
      </c>
      <c r="D9" s="695" t="s">
        <v>556</v>
      </c>
      <c r="E9" s="1817" t="s">
        <v>781</v>
      </c>
      <c r="F9" s="1818"/>
      <c r="G9" s="696"/>
      <c r="H9" s="871" t="s">
        <v>120</v>
      </c>
      <c r="I9" s="714">
        <v>0.40300000000000002</v>
      </c>
      <c r="J9" s="871" t="s">
        <v>122</v>
      </c>
      <c r="K9" s="698">
        <f t="shared" si="0"/>
        <v>0</v>
      </c>
      <c r="L9" s="3" t="s">
        <v>133</v>
      </c>
    </row>
    <row r="10" spans="1:12">
      <c r="A10" s="4"/>
      <c r="B10" s="856"/>
      <c r="C10" s="862"/>
      <c r="D10" s="695" t="s">
        <v>552</v>
      </c>
      <c r="E10" s="1817" t="s">
        <v>782</v>
      </c>
      <c r="F10" s="1818"/>
      <c r="G10" s="696"/>
      <c r="H10" s="871" t="s">
        <v>120</v>
      </c>
      <c r="I10" s="953">
        <v>0.35299999999999998</v>
      </c>
      <c r="J10" s="871" t="s">
        <v>122</v>
      </c>
      <c r="K10" s="698">
        <f t="shared" si="0"/>
        <v>0</v>
      </c>
      <c r="L10" s="3" t="s">
        <v>561</v>
      </c>
    </row>
    <row r="11" spans="1:12">
      <c r="A11" s="4"/>
      <c r="B11" s="821">
        <v>3</v>
      </c>
      <c r="C11" s="822" t="s">
        <v>833</v>
      </c>
      <c r="D11" s="1810" t="s">
        <v>556</v>
      </c>
      <c r="E11" s="1812" t="s">
        <v>842</v>
      </c>
      <c r="F11" s="957" t="s">
        <v>146</v>
      </c>
      <c r="G11" s="696"/>
      <c r="H11" s="871" t="s">
        <v>120</v>
      </c>
      <c r="I11" s="714">
        <v>0.72699999999999998</v>
      </c>
      <c r="J11" s="871" t="s">
        <v>122</v>
      </c>
      <c r="K11" s="698">
        <f t="shared" si="0"/>
        <v>0</v>
      </c>
      <c r="L11" s="3" t="s">
        <v>560</v>
      </c>
    </row>
    <row r="12" spans="1:12">
      <c r="A12" s="4"/>
      <c r="B12" s="855"/>
      <c r="C12" s="118"/>
      <c r="D12" s="1811"/>
      <c r="E12" s="1812"/>
      <c r="F12" s="957" t="s">
        <v>145</v>
      </c>
      <c r="G12" s="696"/>
      <c r="H12" s="871" t="s">
        <v>120</v>
      </c>
      <c r="I12" s="953">
        <v>0.72699999999999998</v>
      </c>
      <c r="J12" s="871" t="s">
        <v>122</v>
      </c>
      <c r="K12" s="698">
        <f t="shared" si="0"/>
        <v>0</v>
      </c>
      <c r="L12" s="3" t="s">
        <v>276</v>
      </c>
    </row>
    <row r="13" spans="1:12">
      <c r="A13" s="4"/>
      <c r="B13" s="855"/>
      <c r="C13" s="118"/>
      <c r="D13" s="1810" t="s">
        <v>552</v>
      </c>
      <c r="E13" s="1813" t="s">
        <v>1382</v>
      </c>
      <c r="F13" s="957" t="s">
        <v>146</v>
      </c>
      <c r="G13" s="696"/>
      <c r="H13" s="871" t="s">
        <v>120</v>
      </c>
      <c r="I13" s="953">
        <v>0.66300000000000003</v>
      </c>
      <c r="J13" s="871" t="s">
        <v>122</v>
      </c>
      <c r="K13" s="698">
        <f t="shared" si="0"/>
        <v>0</v>
      </c>
      <c r="L13" s="3" t="s">
        <v>278</v>
      </c>
    </row>
    <row r="14" spans="1:12">
      <c r="A14" s="4"/>
      <c r="B14" s="856"/>
      <c r="C14" s="862"/>
      <c r="D14" s="1811"/>
      <c r="E14" s="1813"/>
      <c r="F14" s="957" t="s">
        <v>145</v>
      </c>
      <c r="G14" s="696"/>
      <c r="H14" s="871" t="s">
        <v>120</v>
      </c>
      <c r="I14" s="953">
        <v>0.64700000000000002</v>
      </c>
      <c r="J14" s="871" t="s">
        <v>122</v>
      </c>
      <c r="K14" s="698">
        <f t="shared" si="0"/>
        <v>0</v>
      </c>
      <c r="L14" s="3" t="s">
        <v>275</v>
      </c>
    </row>
    <row r="15" spans="1:12">
      <c r="A15" s="4"/>
      <c r="B15" s="821">
        <v>4</v>
      </c>
      <c r="C15" s="822" t="s">
        <v>961</v>
      </c>
      <c r="D15" s="1810" t="s">
        <v>556</v>
      </c>
      <c r="E15" s="1812" t="s">
        <v>842</v>
      </c>
      <c r="F15" s="957" t="s">
        <v>146</v>
      </c>
      <c r="G15" s="696"/>
      <c r="H15" s="871" t="s">
        <v>120</v>
      </c>
      <c r="I15" s="746">
        <v>0.76300000000000001</v>
      </c>
      <c r="J15" s="871" t="s">
        <v>122</v>
      </c>
      <c r="K15" s="698">
        <f t="shared" si="0"/>
        <v>0</v>
      </c>
      <c r="L15" s="3" t="s">
        <v>274</v>
      </c>
    </row>
    <row r="16" spans="1:12">
      <c r="A16" s="4"/>
      <c r="B16" s="855"/>
      <c r="C16" s="118"/>
      <c r="D16" s="1811"/>
      <c r="E16" s="1812"/>
      <c r="F16" s="957" t="s">
        <v>145</v>
      </c>
      <c r="G16" s="696"/>
      <c r="H16" s="871" t="s">
        <v>120</v>
      </c>
      <c r="I16" s="959">
        <v>0.76300000000000001</v>
      </c>
      <c r="J16" s="871" t="s">
        <v>122</v>
      </c>
      <c r="K16" s="698">
        <f t="shared" si="0"/>
        <v>0</v>
      </c>
      <c r="L16" s="3" t="s">
        <v>273</v>
      </c>
    </row>
    <row r="17" spans="1:12">
      <c r="A17" s="4"/>
      <c r="B17" s="855"/>
      <c r="C17" s="118"/>
      <c r="D17" s="1810" t="s">
        <v>552</v>
      </c>
      <c r="E17" s="1813" t="s">
        <v>1382</v>
      </c>
      <c r="F17" s="957" t="s">
        <v>146</v>
      </c>
      <c r="G17" s="696"/>
      <c r="H17" s="871" t="s">
        <v>120</v>
      </c>
      <c r="I17" s="959">
        <v>0.68100000000000005</v>
      </c>
      <c r="J17" s="871" t="s">
        <v>122</v>
      </c>
      <c r="K17" s="698">
        <f t="shared" si="0"/>
        <v>0</v>
      </c>
      <c r="L17" s="3" t="s">
        <v>272</v>
      </c>
    </row>
    <row r="18" spans="1:12">
      <c r="A18" s="4"/>
      <c r="B18" s="856"/>
      <c r="C18" s="862"/>
      <c r="D18" s="1811"/>
      <c r="E18" s="1813"/>
      <c r="F18" s="957" t="s">
        <v>145</v>
      </c>
      <c r="G18" s="696"/>
      <c r="H18" s="871" t="s">
        <v>120</v>
      </c>
      <c r="I18" s="959">
        <v>0.67300000000000004</v>
      </c>
      <c r="J18" s="871" t="s">
        <v>122</v>
      </c>
      <c r="K18" s="698">
        <f t="shared" si="0"/>
        <v>0</v>
      </c>
      <c r="L18" s="3" t="s">
        <v>581</v>
      </c>
    </row>
    <row r="19" spans="1:12">
      <c r="A19" s="4"/>
      <c r="B19" s="821">
        <v>5</v>
      </c>
      <c r="C19" s="822" t="s">
        <v>1051</v>
      </c>
      <c r="D19" s="1810" t="s">
        <v>556</v>
      </c>
      <c r="E19" s="1812" t="s">
        <v>842</v>
      </c>
      <c r="F19" s="957" t="s">
        <v>146</v>
      </c>
      <c r="G19" s="696"/>
      <c r="H19" s="871" t="s">
        <v>120</v>
      </c>
      <c r="I19" s="746">
        <v>0.8</v>
      </c>
      <c r="J19" s="871" t="s">
        <v>122</v>
      </c>
      <c r="K19" s="698">
        <f t="shared" si="0"/>
        <v>0</v>
      </c>
      <c r="L19" s="3" t="s">
        <v>580</v>
      </c>
    </row>
    <row r="20" spans="1:12">
      <c r="A20" s="4"/>
      <c r="B20" s="855"/>
      <c r="C20" s="118"/>
      <c r="D20" s="1811"/>
      <c r="E20" s="1812"/>
      <c r="F20" s="957" t="s">
        <v>145</v>
      </c>
      <c r="G20" s="696"/>
      <c r="H20" s="871" t="s">
        <v>120</v>
      </c>
      <c r="I20" s="959">
        <v>0.8</v>
      </c>
      <c r="J20" s="871" t="s">
        <v>122</v>
      </c>
      <c r="K20" s="698">
        <f t="shared" si="0"/>
        <v>0</v>
      </c>
      <c r="L20" s="3" t="s">
        <v>799</v>
      </c>
    </row>
    <row r="21" spans="1:12">
      <c r="A21" s="4"/>
      <c r="B21" s="855"/>
      <c r="C21" s="118"/>
      <c r="D21" s="1810" t="s">
        <v>552</v>
      </c>
      <c r="E21" s="1813" t="s">
        <v>1382</v>
      </c>
      <c r="F21" s="957" t="s">
        <v>146</v>
      </c>
      <c r="G21" s="696"/>
      <c r="H21" s="871" t="s">
        <v>120</v>
      </c>
      <c r="I21" s="959">
        <v>0.7</v>
      </c>
      <c r="J21" s="871" t="s">
        <v>122</v>
      </c>
      <c r="K21" s="698">
        <f t="shared" si="0"/>
        <v>0</v>
      </c>
      <c r="L21" s="3" t="s">
        <v>1245</v>
      </c>
    </row>
    <row r="22" spans="1:12">
      <c r="A22" s="4"/>
      <c r="B22" s="856"/>
      <c r="C22" s="862"/>
      <c r="D22" s="1811"/>
      <c r="E22" s="1813"/>
      <c r="F22" s="957" t="s">
        <v>145</v>
      </c>
      <c r="G22" s="696"/>
      <c r="H22" s="871" t="s">
        <v>120</v>
      </c>
      <c r="I22" s="959">
        <v>0.7</v>
      </c>
      <c r="J22" s="871" t="s">
        <v>122</v>
      </c>
      <c r="K22" s="828">
        <f>ROUND(G22*I22,0)</f>
        <v>0</v>
      </c>
      <c r="L22" s="3" t="s">
        <v>598</v>
      </c>
    </row>
    <row r="23" spans="1:12">
      <c r="A23" s="4"/>
      <c r="B23" s="821">
        <v>6</v>
      </c>
      <c r="C23" s="822" t="s">
        <v>1100</v>
      </c>
      <c r="D23" s="1810"/>
      <c r="E23" s="1813" t="s">
        <v>1382</v>
      </c>
      <c r="F23" s="957" t="s">
        <v>146</v>
      </c>
      <c r="G23" s="696"/>
      <c r="H23" s="871" t="s">
        <v>120</v>
      </c>
      <c r="I23" s="959">
        <v>0.7</v>
      </c>
      <c r="J23" s="871" t="s">
        <v>122</v>
      </c>
      <c r="K23" s="698">
        <f t="shared" ref="K23" si="1">ROUND(G23*I23,0)</f>
        <v>0</v>
      </c>
      <c r="L23" s="3" t="s">
        <v>1246</v>
      </c>
    </row>
    <row r="24" spans="1:12">
      <c r="A24" s="4"/>
      <c r="B24" s="856"/>
      <c r="C24" s="862"/>
      <c r="D24" s="1811"/>
      <c r="E24" s="1813"/>
      <c r="F24" s="957" t="s">
        <v>145</v>
      </c>
      <c r="G24" s="696"/>
      <c r="H24" s="871" t="s">
        <v>120</v>
      </c>
      <c r="I24" s="959">
        <v>0.7</v>
      </c>
      <c r="J24" s="871" t="s">
        <v>122</v>
      </c>
      <c r="K24" s="828">
        <f>ROUND(G24*I24,0)</f>
        <v>0</v>
      </c>
      <c r="L24" s="3" t="s">
        <v>596</v>
      </c>
    </row>
    <row r="25" spans="1:12" s="967" customFormat="1">
      <c r="A25" s="256"/>
      <c r="B25" s="881">
        <v>7</v>
      </c>
      <c r="C25" s="880" t="s">
        <v>1330</v>
      </c>
      <c r="D25" s="1814"/>
      <c r="E25" s="1816" t="s">
        <v>1382</v>
      </c>
      <c r="F25" s="966" t="s">
        <v>146</v>
      </c>
      <c r="G25" s="705"/>
      <c r="H25" s="706" t="s">
        <v>120</v>
      </c>
      <c r="I25" s="953">
        <v>0.7</v>
      </c>
      <c r="J25" s="706" t="s">
        <v>122</v>
      </c>
      <c r="K25" s="707">
        <f t="shared" ref="K25" si="2">ROUND(G25*I25,0)</f>
        <v>0</v>
      </c>
      <c r="L25" s="257" t="s">
        <v>1769</v>
      </c>
    </row>
    <row r="26" spans="1:12" s="967" customFormat="1">
      <c r="A26" s="256"/>
      <c r="B26" s="965"/>
      <c r="C26" s="1192"/>
      <c r="D26" s="1815"/>
      <c r="E26" s="1816"/>
      <c r="F26" s="966" t="s">
        <v>145</v>
      </c>
      <c r="G26" s="705"/>
      <c r="H26" s="706" t="s">
        <v>120</v>
      </c>
      <c r="I26" s="953">
        <v>0.7</v>
      </c>
      <c r="J26" s="706" t="s">
        <v>122</v>
      </c>
      <c r="K26" s="952">
        <f>ROUND(G26*I26,0)</f>
        <v>0</v>
      </c>
      <c r="L26" s="257" t="s">
        <v>594</v>
      </c>
    </row>
    <row r="27" spans="1:12" s="967" customFormat="1">
      <c r="A27" s="256"/>
      <c r="B27" s="881">
        <v>8</v>
      </c>
      <c r="C27" s="880" t="s">
        <v>1672</v>
      </c>
      <c r="D27" s="1814"/>
      <c r="E27" s="1816" t="s">
        <v>1382</v>
      </c>
      <c r="F27" s="966" t="s">
        <v>146</v>
      </c>
      <c r="G27" s="705"/>
      <c r="H27" s="706" t="s">
        <v>120</v>
      </c>
      <c r="I27" s="953">
        <v>0.7</v>
      </c>
      <c r="J27" s="706" t="s">
        <v>122</v>
      </c>
      <c r="K27" s="707">
        <f t="shared" ref="K27" si="3">ROUND(G27*I27,0)</f>
        <v>0</v>
      </c>
      <c r="L27" s="257" t="s">
        <v>2580</v>
      </c>
    </row>
    <row r="28" spans="1:12" s="967" customFormat="1" ht="14.25" thickBot="1">
      <c r="A28" s="256"/>
      <c r="B28" s="965"/>
      <c r="C28" s="864"/>
      <c r="D28" s="1815"/>
      <c r="E28" s="1816"/>
      <c r="F28" s="966" t="s">
        <v>145</v>
      </c>
      <c r="G28" s="705"/>
      <c r="H28" s="706" t="s">
        <v>120</v>
      </c>
      <c r="I28" s="953">
        <v>0.7</v>
      </c>
      <c r="J28" s="706" t="s">
        <v>122</v>
      </c>
      <c r="K28" s="952">
        <f>ROUND(G28*I28,0)</f>
        <v>0</v>
      </c>
      <c r="L28" s="257" t="s">
        <v>592</v>
      </c>
    </row>
    <row r="29" spans="1:12">
      <c r="A29" s="4"/>
      <c r="B29" s="106"/>
      <c r="C29" s="107"/>
      <c r="D29" s="106"/>
      <c r="E29" s="106"/>
      <c r="F29" s="106"/>
      <c r="G29" s="93"/>
      <c r="H29" s="853"/>
      <c r="I29" s="1332" t="s">
        <v>2517</v>
      </c>
      <c r="J29" s="1333"/>
      <c r="K29" s="90"/>
      <c r="L29" s="3"/>
    </row>
    <row r="30" spans="1:12" ht="14.25" thickBot="1">
      <c r="A30" s="4"/>
      <c r="B30" s="3"/>
      <c r="C30" s="3"/>
      <c r="D30" s="3"/>
      <c r="E30" s="3"/>
      <c r="F30" s="3"/>
      <c r="G30" s="92"/>
      <c r="H30" s="3"/>
      <c r="I30" s="1361" t="s">
        <v>121</v>
      </c>
      <c r="J30" s="1362"/>
      <c r="K30" s="89">
        <f>SUM(K7:K28)</f>
        <v>0</v>
      </c>
      <c r="L30" s="257" t="s">
        <v>2031</v>
      </c>
    </row>
  </sheetData>
  <mergeCells count="29">
    <mergeCell ref="D13:D14"/>
    <mergeCell ref="E13:E14"/>
    <mergeCell ref="A1:B1"/>
    <mergeCell ref="C1:G1"/>
    <mergeCell ref="J1:L1"/>
    <mergeCell ref="B5:C5"/>
    <mergeCell ref="D5:F5"/>
    <mergeCell ref="E7:F7"/>
    <mergeCell ref="E8:F8"/>
    <mergeCell ref="E9:F9"/>
    <mergeCell ref="E10:F10"/>
    <mergeCell ref="D11:D12"/>
    <mergeCell ref="E11:E12"/>
    <mergeCell ref="I29:J29"/>
    <mergeCell ref="I30:J30"/>
    <mergeCell ref="D15:D16"/>
    <mergeCell ref="E15:E16"/>
    <mergeCell ref="D17:D18"/>
    <mergeCell ref="E17:E18"/>
    <mergeCell ref="D19:D20"/>
    <mergeCell ref="E19:E20"/>
    <mergeCell ref="D21:D22"/>
    <mergeCell ref="E21:E22"/>
    <mergeCell ref="D23:D24"/>
    <mergeCell ref="E23:E24"/>
    <mergeCell ref="D27:D28"/>
    <mergeCell ref="E27:E28"/>
    <mergeCell ref="D25:D26"/>
    <mergeCell ref="E25:E2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sheetPr>
  <dimension ref="A1:BL261"/>
  <sheetViews>
    <sheetView view="pageBreakPreview" zoomScaleNormal="100" zoomScaleSheetLayoutView="100" workbookViewId="0">
      <selection sqref="A1:B1"/>
    </sheetView>
  </sheetViews>
  <sheetFormatPr defaultColWidth="9" defaultRowHeight="18.75" customHeight="1"/>
  <cols>
    <col min="1" max="1" width="3.75" style="13" customWidth="1"/>
    <col min="2" max="2" width="4.5" style="13" customWidth="1"/>
    <col min="3" max="3" width="7.5" style="13" bestFit="1" customWidth="1"/>
    <col min="4" max="4" width="3" style="13" bestFit="1" customWidth="1"/>
    <col min="5" max="5" width="13.5" style="13" customWidth="1"/>
    <col min="6" max="6" width="11.875" style="12" customWidth="1"/>
    <col min="7" max="7" width="2.25" style="13" bestFit="1" customWidth="1"/>
    <col min="8" max="8" width="11.875" style="309" customWidth="1"/>
    <col min="9" max="9" width="2.25" style="13" bestFit="1" customWidth="1"/>
    <col min="10" max="10" width="11.875" style="12" customWidth="1"/>
    <col min="11" max="11" width="3.75" style="13" bestFit="1" customWidth="1"/>
    <col min="12" max="64" width="9" style="13"/>
    <col min="65" max="16384" width="9" style="2"/>
  </cols>
  <sheetData>
    <row r="1" spans="1:64" ht="18.75" customHeight="1">
      <c r="A1" s="1344" t="s">
        <v>161</v>
      </c>
      <c r="B1" s="1345"/>
      <c r="C1" s="1344" t="s">
        <v>12</v>
      </c>
      <c r="D1" s="1346"/>
      <c r="E1" s="1345"/>
      <c r="F1" s="237"/>
      <c r="G1" s="277"/>
      <c r="H1" s="308" t="s">
        <v>160</v>
      </c>
      <c r="I1" s="1329">
        <f>総括表!H4</f>
        <v>0</v>
      </c>
      <c r="J1" s="1329"/>
      <c r="K1" s="1329"/>
      <c r="L1" s="277"/>
    </row>
    <row r="2" spans="1:64" ht="18.75" customHeight="1">
      <c r="A2" s="277"/>
      <c r="B2" s="277"/>
      <c r="C2" s="277"/>
      <c r="D2" s="277"/>
      <c r="E2" s="277"/>
      <c r="F2" s="237"/>
      <c r="G2" s="277"/>
      <c r="I2" s="277"/>
      <c r="J2" s="239"/>
      <c r="K2" s="277"/>
      <c r="L2" s="277"/>
    </row>
    <row r="3" spans="1:64" ht="18.75" customHeight="1">
      <c r="A3" s="280" t="s">
        <v>1763</v>
      </c>
      <c r="B3" s="281" t="s">
        <v>159</v>
      </c>
      <c r="C3" s="277"/>
      <c r="D3" s="277"/>
      <c r="E3" s="277"/>
      <c r="F3" s="237"/>
      <c r="G3" s="277"/>
      <c r="I3" s="277"/>
      <c r="J3" s="237"/>
      <c r="K3" s="277"/>
      <c r="L3" s="277"/>
    </row>
    <row r="4" spans="1:64" ht="11.25" customHeight="1">
      <c r="A4" s="282"/>
      <c r="B4" s="277"/>
      <c r="C4" s="277"/>
      <c r="D4" s="277"/>
      <c r="E4" s="277"/>
      <c r="F4" s="237"/>
      <c r="G4" s="277"/>
      <c r="I4" s="277"/>
      <c r="J4" s="237"/>
      <c r="K4" s="277"/>
      <c r="L4" s="277"/>
    </row>
    <row r="5" spans="1:64" ht="15" customHeight="1">
      <c r="A5" s="282"/>
      <c r="B5" s="1334" t="s">
        <v>143</v>
      </c>
      <c r="C5" s="1335"/>
      <c r="D5" s="1334" t="s">
        <v>142</v>
      </c>
      <c r="E5" s="1335"/>
      <c r="F5" s="818" t="s">
        <v>141</v>
      </c>
      <c r="G5" s="819"/>
      <c r="H5" s="820" t="s">
        <v>140</v>
      </c>
      <c r="I5" s="819"/>
      <c r="J5" s="818" t="s">
        <v>91</v>
      </c>
      <c r="K5" s="283"/>
      <c r="L5" s="277"/>
    </row>
    <row r="6" spans="1:64" ht="15" customHeight="1">
      <c r="A6" s="282"/>
      <c r="B6" s="813"/>
      <c r="C6" s="479"/>
      <c r="D6" s="358"/>
      <c r="E6" s="481"/>
      <c r="F6" s="244"/>
      <c r="G6" s="480"/>
      <c r="H6" s="310"/>
      <c r="I6" s="480"/>
      <c r="J6" s="245" t="s">
        <v>1764</v>
      </c>
      <c r="K6" s="283"/>
      <c r="L6" s="277"/>
    </row>
    <row r="7" spans="1:64" s="4" customFormat="1" ht="15" customHeight="1">
      <c r="A7" s="281"/>
      <c r="B7" s="821">
        <v>1</v>
      </c>
      <c r="C7" s="822" t="s">
        <v>132</v>
      </c>
      <c r="D7" s="823" t="s">
        <v>1765</v>
      </c>
      <c r="E7" s="824" t="s">
        <v>146</v>
      </c>
      <c r="F7" s="790"/>
      <c r="G7" s="791" t="s">
        <v>1766</v>
      </c>
      <c r="H7" s="1063">
        <v>1.7000000000000001E-2</v>
      </c>
      <c r="I7" s="791" t="s">
        <v>1767</v>
      </c>
      <c r="J7" s="793">
        <f t="shared" ref="J7:J24" si="0">ROUND(F7*H7,0)</f>
        <v>0</v>
      </c>
      <c r="K7" s="3" t="s">
        <v>283</v>
      </c>
      <c r="L7" s="281"/>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row>
    <row r="8" spans="1:64" s="4" customFormat="1" ht="15" customHeight="1">
      <c r="A8" s="281"/>
      <c r="B8" s="131"/>
      <c r="C8" s="806"/>
      <c r="D8" s="823" t="s">
        <v>1768</v>
      </c>
      <c r="E8" s="824" t="s">
        <v>145</v>
      </c>
      <c r="F8" s="790"/>
      <c r="G8" s="791" t="s">
        <v>1766</v>
      </c>
      <c r="H8" s="1064">
        <v>1.2E-2</v>
      </c>
      <c r="I8" s="827" t="s">
        <v>1767</v>
      </c>
      <c r="J8" s="828">
        <f t="shared" si="0"/>
        <v>0</v>
      </c>
      <c r="K8" s="3" t="s">
        <v>282</v>
      </c>
      <c r="L8" s="281"/>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row>
    <row r="9" spans="1:64" s="4" customFormat="1" ht="15" customHeight="1">
      <c r="A9" s="281"/>
      <c r="B9" s="821">
        <f>B7+1</f>
        <v>2</v>
      </c>
      <c r="C9" s="822" t="s">
        <v>131</v>
      </c>
      <c r="D9" s="823" t="s">
        <v>1765</v>
      </c>
      <c r="E9" s="824" t="s">
        <v>146</v>
      </c>
      <c r="F9" s="790"/>
      <c r="G9" s="791" t="s">
        <v>1766</v>
      </c>
      <c r="H9" s="1063">
        <v>3.6999999999999998E-2</v>
      </c>
      <c r="I9" s="791" t="s">
        <v>1767</v>
      </c>
      <c r="J9" s="793">
        <f t="shared" si="0"/>
        <v>0</v>
      </c>
      <c r="K9" s="3" t="s">
        <v>281</v>
      </c>
      <c r="L9" s="281"/>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row>
    <row r="10" spans="1:64" s="4" customFormat="1" ht="15" customHeight="1">
      <c r="A10" s="281"/>
      <c r="B10" s="131"/>
      <c r="C10" s="806"/>
      <c r="D10" s="823" t="s">
        <v>1768</v>
      </c>
      <c r="E10" s="824" t="s">
        <v>145</v>
      </c>
      <c r="F10" s="790"/>
      <c r="G10" s="791" t="s">
        <v>1766</v>
      </c>
      <c r="H10" s="1064">
        <v>3.3000000000000002E-2</v>
      </c>
      <c r="I10" s="827" t="s">
        <v>1767</v>
      </c>
      <c r="J10" s="828">
        <f t="shared" si="0"/>
        <v>0</v>
      </c>
      <c r="K10" s="3" t="s">
        <v>280</v>
      </c>
      <c r="L10" s="281"/>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row>
    <row r="11" spans="1:64" s="4" customFormat="1" ht="15" customHeight="1">
      <c r="A11" s="281"/>
      <c r="B11" s="821">
        <f>B9+1</f>
        <v>3</v>
      </c>
      <c r="C11" s="822" t="s">
        <v>130</v>
      </c>
      <c r="D11" s="823" t="s">
        <v>1765</v>
      </c>
      <c r="E11" s="824" t="s">
        <v>146</v>
      </c>
      <c r="F11" s="790"/>
      <c r="G11" s="791" t="s">
        <v>1766</v>
      </c>
      <c r="H11" s="1063">
        <v>5.5E-2</v>
      </c>
      <c r="I11" s="791" t="s">
        <v>1767</v>
      </c>
      <c r="J11" s="793">
        <f t="shared" si="0"/>
        <v>0</v>
      </c>
      <c r="K11" s="3" t="s">
        <v>277</v>
      </c>
      <c r="L11" s="281"/>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row>
    <row r="12" spans="1:64" s="4" customFormat="1" ht="15" customHeight="1">
      <c r="A12" s="281"/>
      <c r="B12" s="131"/>
      <c r="C12" s="806"/>
      <c r="D12" s="823" t="s">
        <v>1768</v>
      </c>
      <c r="E12" s="824" t="s">
        <v>145</v>
      </c>
      <c r="F12" s="790"/>
      <c r="G12" s="791" t="s">
        <v>120</v>
      </c>
      <c r="H12" s="1064">
        <v>0.04</v>
      </c>
      <c r="I12" s="827" t="s">
        <v>122</v>
      </c>
      <c r="J12" s="828">
        <f t="shared" si="0"/>
        <v>0</v>
      </c>
      <c r="K12" s="3" t="s">
        <v>276</v>
      </c>
      <c r="L12" s="281"/>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64" s="4" customFormat="1" ht="15" customHeight="1">
      <c r="A13" s="281"/>
      <c r="B13" s="821">
        <f>B11+1</f>
        <v>4</v>
      </c>
      <c r="C13" s="822" t="s">
        <v>129</v>
      </c>
      <c r="D13" s="823" t="s">
        <v>1081</v>
      </c>
      <c r="E13" s="824" t="s">
        <v>146</v>
      </c>
      <c r="F13" s="790"/>
      <c r="G13" s="791" t="s">
        <v>120</v>
      </c>
      <c r="H13" s="1063">
        <v>4.7E-2</v>
      </c>
      <c r="I13" s="791" t="s">
        <v>122</v>
      </c>
      <c r="J13" s="793">
        <f t="shared" si="0"/>
        <v>0</v>
      </c>
      <c r="K13" s="3" t="s">
        <v>278</v>
      </c>
      <c r="L13" s="281"/>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row>
    <row r="14" spans="1:64" s="4" customFormat="1" ht="15" customHeight="1">
      <c r="A14" s="281"/>
      <c r="B14" s="131"/>
      <c r="C14" s="806"/>
      <c r="D14" s="823" t="s">
        <v>1082</v>
      </c>
      <c r="E14" s="824" t="s">
        <v>145</v>
      </c>
      <c r="F14" s="790"/>
      <c r="G14" s="791" t="s">
        <v>120</v>
      </c>
      <c r="H14" s="1064">
        <v>6.3E-2</v>
      </c>
      <c r="I14" s="827" t="s">
        <v>122</v>
      </c>
      <c r="J14" s="828">
        <f t="shared" si="0"/>
        <v>0</v>
      </c>
      <c r="K14" s="3" t="s">
        <v>275</v>
      </c>
      <c r="L14" s="281"/>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row>
    <row r="15" spans="1:64" s="4" customFormat="1" ht="15" customHeight="1">
      <c r="A15" s="281"/>
      <c r="B15" s="821">
        <f>B13+1</f>
        <v>5</v>
      </c>
      <c r="C15" s="822" t="s">
        <v>128</v>
      </c>
      <c r="D15" s="1338"/>
      <c r="E15" s="1339"/>
      <c r="F15" s="790"/>
      <c r="G15" s="791" t="s">
        <v>1766</v>
      </c>
      <c r="H15" s="1063">
        <v>2.8000000000000001E-2</v>
      </c>
      <c r="I15" s="791" t="s">
        <v>1767</v>
      </c>
      <c r="J15" s="793">
        <f t="shared" si="0"/>
        <v>0</v>
      </c>
      <c r="K15" s="3" t="s">
        <v>274</v>
      </c>
      <c r="L15" s="281"/>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row>
    <row r="16" spans="1:64" s="4" customFormat="1" ht="15" customHeight="1">
      <c r="A16" s="281"/>
      <c r="B16" s="821">
        <f>B15+1</f>
        <v>6</v>
      </c>
      <c r="C16" s="822" t="s">
        <v>127</v>
      </c>
      <c r="D16" s="1338"/>
      <c r="E16" s="1339"/>
      <c r="F16" s="790"/>
      <c r="G16" s="791" t="s">
        <v>1766</v>
      </c>
      <c r="H16" s="1063">
        <v>3.7999999999999999E-2</v>
      </c>
      <c r="I16" s="791" t="s">
        <v>1767</v>
      </c>
      <c r="J16" s="793">
        <f t="shared" si="0"/>
        <v>0</v>
      </c>
      <c r="K16" s="3" t="s">
        <v>273</v>
      </c>
      <c r="L16" s="281"/>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row>
    <row r="17" spans="1:64" s="4" customFormat="1" ht="15" customHeight="1">
      <c r="A17" s="281"/>
      <c r="B17" s="821">
        <f>B16+1</f>
        <v>7</v>
      </c>
      <c r="C17" s="822" t="s">
        <v>126</v>
      </c>
      <c r="D17" s="823" t="s">
        <v>1765</v>
      </c>
      <c r="E17" s="824" t="s">
        <v>146</v>
      </c>
      <c r="F17" s="790"/>
      <c r="G17" s="791" t="s">
        <v>1766</v>
      </c>
      <c r="H17" s="1063">
        <v>0.189</v>
      </c>
      <c r="I17" s="791" t="s">
        <v>1767</v>
      </c>
      <c r="J17" s="793">
        <f t="shared" si="0"/>
        <v>0</v>
      </c>
      <c r="K17" s="3" t="s">
        <v>272</v>
      </c>
      <c r="L17" s="281"/>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row>
    <row r="18" spans="1:64" s="4" customFormat="1" ht="15" customHeight="1">
      <c r="A18" s="281"/>
      <c r="B18" s="131"/>
      <c r="C18" s="806"/>
      <c r="D18" s="823" t="s">
        <v>1768</v>
      </c>
      <c r="E18" s="824" t="s">
        <v>145</v>
      </c>
      <c r="F18" s="790"/>
      <c r="G18" s="791" t="s">
        <v>1766</v>
      </c>
      <c r="H18" s="1064">
        <v>0.05</v>
      </c>
      <c r="I18" s="827" t="s">
        <v>1767</v>
      </c>
      <c r="J18" s="828">
        <f t="shared" si="0"/>
        <v>0</v>
      </c>
      <c r="K18" s="3" t="s">
        <v>271</v>
      </c>
      <c r="L18" s="281"/>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1:64" s="4" customFormat="1" ht="15" customHeight="1">
      <c r="A19" s="281"/>
      <c r="B19" s="821">
        <f>B17+1</f>
        <v>8</v>
      </c>
      <c r="C19" s="822" t="s">
        <v>125</v>
      </c>
      <c r="D19" s="823" t="s">
        <v>1765</v>
      </c>
      <c r="E19" s="824" t="s">
        <v>146</v>
      </c>
      <c r="F19" s="790"/>
      <c r="G19" s="791" t="s">
        <v>1766</v>
      </c>
      <c r="H19" s="1063">
        <v>0.2</v>
      </c>
      <c r="I19" s="791" t="s">
        <v>1767</v>
      </c>
      <c r="J19" s="793">
        <f t="shared" si="0"/>
        <v>0</v>
      </c>
      <c r="K19" s="3" t="s">
        <v>270</v>
      </c>
      <c r="L19" s="283"/>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64" s="4" customFormat="1" ht="15" customHeight="1">
      <c r="A20" s="281"/>
      <c r="B20" s="131"/>
      <c r="C20" s="806"/>
      <c r="D20" s="823" t="s">
        <v>1768</v>
      </c>
      <c r="E20" s="824" t="s">
        <v>145</v>
      </c>
      <c r="F20" s="790"/>
      <c r="G20" s="791" t="s">
        <v>1766</v>
      </c>
      <c r="H20" s="1064">
        <v>7.4999999999999997E-2</v>
      </c>
      <c r="I20" s="827" t="s">
        <v>1767</v>
      </c>
      <c r="J20" s="828">
        <f t="shared" si="0"/>
        <v>0</v>
      </c>
      <c r="K20" s="3" t="s">
        <v>269</v>
      </c>
      <c r="L20" s="283"/>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row>
    <row r="21" spans="1:64" s="4" customFormat="1" ht="15" customHeight="1">
      <c r="A21" s="281"/>
      <c r="B21" s="821">
        <f>B19+1</f>
        <v>9</v>
      </c>
      <c r="C21" s="822" t="s">
        <v>124</v>
      </c>
      <c r="D21" s="823" t="s">
        <v>1765</v>
      </c>
      <c r="E21" s="824" t="s">
        <v>146</v>
      </c>
      <c r="F21" s="790"/>
      <c r="G21" s="791" t="s">
        <v>1766</v>
      </c>
      <c r="H21" s="1063">
        <v>0.21099999999999999</v>
      </c>
      <c r="I21" s="791" t="s">
        <v>1767</v>
      </c>
      <c r="J21" s="793">
        <f t="shared" si="0"/>
        <v>0</v>
      </c>
      <c r="K21" s="3" t="s">
        <v>268</v>
      </c>
      <c r="L21" s="283"/>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row>
    <row r="22" spans="1:64" s="4" customFormat="1" ht="15" customHeight="1">
      <c r="A22" s="281"/>
      <c r="B22" s="131"/>
      <c r="C22" s="806"/>
      <c r="D22" s="823" t="s">
        <v>1768</v>
      </c>
      <c r="E22" s="824" t="s">
        <v>145</v>
      </c>
      <c r="F22" s="790"/>
      <c r="G22" s="791" t="s">
        <v>1766</v>
      </c>
      <c r="H22" s="1064">
        <v>0.1</v>
      </c>
      <c r="I22" s="827" t="s">
        <v>1767</v>
      </c>
      <c r="J22" s="828">
        <f t="shared" si="0"/>
        <v>0</v>
      </c>
      <c r="K22" s="3" t="s">
        <v>267</v>
      </c>
      <c r="L22" s="283"/>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row>
    <row r="23" spans="1:64" s="4" customFormat="1" ht="15" customHeight="1">
      <c r="A23" s="281"/>
      <c r="B23" s="821">
        <f>B21+1</f>
        <v>10</v>
      </c>
      <c r="C23" s="822" t="s">
        <v>123</v>
      </c>
      <c r="D23" s="823" t="s">
        <v>1765</v>
      </c>
      <c r="E23" s="824" t="s">
        <v>146</v>
      </c>
      <c r="F23" s="790"/>
      <c r="G23" s="791" t="s">
        <v>1766</v>
      </c>
      <c r="H23" s="1063">
        <v>0.21299999999999999</v>
      </c>
      <c r="I23" s="791" t="s">
        <v>1767</v>
      </c>
      <c r="J23" s="793">
        <f t="shared" si="0"/>
        <v>0</v>
      </c>
      <c r="K23" s="3" t="s">
        <v>266</v>
      </c>
      <c r="L23" s="283"/>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row>
    <row r="24" spans="1:64" s="4" customFormat="1" ht="15" customHeight="1" thickBot="1">
      <c r="A24" s="281"/>
      <c r="B24" s="131"/>
      <c r="C24" s="806"/>
      <c r="D24" s="823" t="s">
        <v>1768</v>
      </c>
      <c r="E24" s="824" t="s">
        <v>145</v>
      </c>
      <c r="F24" s="790"/>
      <c r="G24" s="791" t="s">
        <v>1766</v>
      </c>
      <c r="H24" s="1064">
        <v>0.17699999999999999</v>
      </c>
      <c r="I24" s="827" t="s">
        <v>1767</v>
      </c>
      <c r="J24" s="828">
        <f t="shared" si="0"/>
        <v>0</v>
      </c>
      <c r="K24" s="3" t="s">
        <v>265</v>
      </c>
      <c r="L24" s="283"/>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row>
    <row r="25" spans="1:64" s="4" customFormat="1" ht="15" customHeight="1">
      <c r="A25" s="281"/>
      <c r="B25" s="106"/>
      <c r="C25" s="107"/>
      <c r="D25" s="106"/>
      <c r="E25" s="106"/>
      <c r="F25" s="93"/>
      <c r="G25" s="809"/>
      <c r="H25" s="1332" t="s">
        <v>2087</v>
      </c>
      <c r="I25" s="1333"/>
      <c r="J25" s="90"/>
      <c r="K25" s="3"/>
      <c r="L25" s="283"/>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row>
    <row r="26" spans="1:64" s="4" customFormat="1" ht="15" customHeight="1" thickBot="1">
      <c r="A26" s="281"/>
      <c r="B26" s="283"/>
      <c r="C26" s="283"/>
      <c r="D26" s="283"/>
      <c r="E26" s="283"/>
      <c r="F26" s="251"/>
      <c r="G26" s="283"/>
      <c r="H26" s="1322" t="s">
        <v>121</v>
      </c>
      <c r="I26" s="1323"/>
      <c r="J26" s="288">
        <f>SUM(J7:J24)</f>
        <v>0</v>
      </c>
      <c r="K26" s="283" t="s">
        <v>1770</v>
      </c>
      <c r="L26" s="283" t="s">
        <v>1771</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row>
    <row r="27" spans="1:64" s="4" customFormat="1" ht="15" customHeight="1">
      <c r="A27" s="281"/>
      <c r="B27" s="281"/>
      <c r="C27" s="281"/>
      <c r="D27" s="281"/>
      <c r="E27" s="281"/>
      <c r="F27" s="286"/>
      <c r="G27" s="281"/>
      <c r="H27" s="311"/>
      <c r="I27" s="281"/>
      <c r="J27" s="286"/>
      <c r="K27" s="281"/>
      <c r="L27" s="283"/>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64" s="4" customFormat="1" ht="15" customHeight="1">
      <c r="A28" s="280" t="s">
        <v>1772</v>
      </c>
      <c r="B28" s="281" t="s">
        <v>155</v>
      </c>
      <c r="C28" s="277"/>
      <c r="D28" s="277"/>
      <c r="E28" s="277"/>
      <c r="F28" s="237"/>
      <c r="G28" s="277"/>
      <c r="H28" s="309"/>
      <c r="I28" s="277"/>
      <c r="J28" s="237"/>
      <c r="K28" s="277"/>
      <c r="L28" s="277"/>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64" s="4" customFormat="1" ht="15" customHeight="1">
      <c r="A29" s="282"/>
      <c r="B29" s="277"/>
      <c r="C29" s="277"/>
      <c r="D29" s="277"/>
      <c r="E29" s="277"/>
      <c r="F29" s="237"/>
      <c r="G29" s="277"/>
      <c r="H29" s="309"/>
      <c r="I29" s="277"/>
      <c r="J29" s="237"/>
      <c r="K29" s="277"/>
      <c r="L29" s="277"/>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row>
    <row r="30" spans="1:64" ht="15" customHeight="1">
      <c r="A30" s="282"/>
      <c r="B30" s="1334" t="s">
        <v>143</v>
      </c>
      <c r="C30" s="1335"/>
      <c r="D30" s="1334" t="s">
        <v>142</v>
      </c>
      <c r="E30" s="1335"/>
      <c r="F30" s="818" t="s">
        <v>141</v>
      </c>
      <c r="G30" s="819"/>
      <c r="H30" s="820" t="s">
        <v>140</v>
      </c>
      <c r="I30" s="819"/>
      <c r="J30" s="818" t="s">
        <v>91</v>
      </c>
      <c r="K30" s="283"/>
      <c r="L30" s="277"/>
    </row>
    <row r="31" spans="1:64" ht="15" customHeight="1">
      <c r="A31" s="282"/>
      <c r="B31" s="813"/>
      <c r="C31" s="479"/>
      <c r="D31" s="358"/>
      <c r="E31" s="481"/>
      <c r="F31" s="244"/>
      <c r="G31" s="480"/>
      <c r="H31" s="310"/>
      <c r="I31" s="480"/>
      <c r="J31" s="245" t="s">
        <v>1773</v>
      </c>
      <c r="K31" s="283"/>
      <c r="L31" s="277"/>
    </row>
    <row r="32" spans="1:64" s="4" customFormat="1" ht="15" customHeight="1">
      <c r="A32" s="281"/>
      <c r="B32" s="821">
        <v>1</v>
      </c>
      <c r="C32" s="822" t="s">
        <v>132</v>
      </c>
      <c r="D32" s="823" t="s">
        <v>1765</v>
      </c>
      <c r="E32" s="824" t="s">
        <v>146</v>
      </c>
      <c r="F32" s="790"/>
      <c r="G32" s="791" t="s">
        <v>1766</v>
      </c>
      <c r="H32" s="1063">
        <v>1.2999999999999999E-2</v>
      </c>
      <c r="I32" s="791" t="s">
        <v>1767</v>
      </c>
      <c r="J32" s="793">
        <f t="shared" ref="J32:J37" si="1">ROUND(F32*H32,0)</f>
        <v>0</v>
      </c>
      <c r="K32" s="3" t="s">
        <v>283</v>
      </c>
      <c r="L32" s="281"/>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row>
    <row r="33" spans="1:64" s="4" customFormat="1" ht="15" customHeight="1">
      <c r="A33" s="281"/>
      <c r="B33" s="131"/>
      <c r="C33" s="806"/>
      <c r="D33" s="823" t="s">
        <v>1768</v>
      </c>
      <c r="E33" s="824" t="s">
        <v>145</v>
      </c>
      <c r="F33" s="790"/>
      <c r="G33" s="791" t="s">
        <v>1766</v>
      </c>
      <c r="H33" s="1064">
        <v>1.2999999999999999E-2</v>
      </c>
      <c r="I33" s="827" t="s">
        <v>1767</v>
      </c>
      <c r="J33" s="828">
        <f t="shared" si="1"/>
        <v>0</v>
      </c>
      <c r="K33" s="3" t="s">
        <v>282</v>
      </c>
      <c r="L33" s="281"/>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row>
    <row r="34" spans="1:64" s="4" customFormat="1" ht="15" customHeight="1">
      <c r="A34" s="281"/>
      <c r="B34" s="821">
        <f>B32+1</f>
        <v>2</v>
      </c>
      <c r="C34" s="822" t="s">
        <v>131</v>
      </c>
      <c r="D34" s="823" t="s">
        <v>1765</v>
      </c>
      <c r="E34" s="824" t="s">
        <v>146</v>
      </c>
      <c r="F34" s="790"/>
      <c r="G34" s="791" t="s">
        <v>1766</v>
      </c>
      <c r="H34" s="1063">
        <v>3.1E-2</v>
      </c>
      <c r="I34" s="791" t="s">
        <v>1767</v>
      </c>
      <c r="J34" s="793">
        <f t="shared" si="1"/>
        <v>0</v>
      </c>
      <c r="K34" s="3" t="s">
        <v>281</v>
      </c>
      <c r="L34" s="281"/>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row>
    <row r="35" spans="1:64" s="4" customFormat="1" ht="15" customHeight="1">
      <c r="A35" s="281"/>
      <c r="B35" s="131"/>
      <c r="C35" s="806"/>
      <c r="D35" s="823" t="s">
        <v>1768</v>
      </c>
      <c r="E35" s="824" t="s">
        <v>145</v>
      </c>
      <c r="F35" s="790"/>
      <c r="G35" s="791" t="s">
        <v>1766</v>
      </c>
      <c r="H35" s="1064">
        <v>2.5000000000000001E-2</v>
      </c>
      <c r="I35" s="827" t="s">
        <v>1767</v>
      </c>
      <c r="J35" s="828">
        <f t="shared" si="1"/>
        <v>0</v>
      </c>
      <c r="K35" s="3" t="s">
        <v>280</v>
      </c>
      <c r="L35" s="281"/>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row>
    <row r="36" spans="1:64" s="4" customFormat="1" ht="15" customHeight="1">
      <c r="A36" s="281"/>
      <c r="B36" s="821">
        <f>B34+1</f>
        <v>3</v>
      </c>
      <c r="C36" s="822" t="s">
        <v>130</v>
      </c>
      <c r="D36" s="823" t="s">
        <v>1765</v>
      </c>
      <c r="E36" s="824" t="s">
        <v>146</v>
      </c>
      <c r="F36" s="790"/>
      <c r="G36" s="791" t="s">
        <v>1766</v>
      </c>
      <c r="H36" s="1063">
        <v>3.9E-2</v>
      </c>
      <c r="I36" s="791" t="s">
        <v>1767</v>
      </c>
      <c r="J36" s="793">
        <f t="shared" si="1"/>
        <v>0</v>
      </c>
      <c r="K36" s="3" t="s">
        <v>277</v>
      </c>
      <c r="L36" s="281"/>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row>
    <row r="37" spans="1:64" s="4" customFormat="1" ht="15" customHeight="1">
      <c r="A37" s="281"/>
      <c r="B37" s="131"/>
      <c r="C37" s="806"/>
      <c r="D37" s="823" t="s">
        <v>1768</v>
      </c>
      <c r="E37" s="824" t="s">
        <v>145</v>
      </c>
      <c r="F37" s="790"/>
      <c r="G37" s="791" t="s">
        <v>1766</v>
      </c>
      <c r="H37" s="1064">
        <v>0.03</v>
      </c>
      <c r="I37" s="827" t="s">
        <v>1767</v>
      </c>
      <c r="J37" s="828">
        <f t="shared" si="1"/>
        <v>0</v>
      </c>
      <c r="K37" s="3" t="s">
        <v>276</v>
      </c>
      <c r="L37" s="281"/>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row>
    <row r="38" spans="1:64" s="4" customFormat="1" ht="15" customHeight="1">
      <c r="A38" s="281"/>
      <c r="B38" s="1347" t="s">
        <v>149</v>
      </c>
      <c r="C38" s="1348"/>
      <c r="D38" s="1338"/>
      <c r="E38" s="1339"/>
      <c r="F38" s="141"/>
      <c r="G38" s="140"/>
      <c r="H38" s="164"/>
      <c r="I38" s="140"/>
      <c r="J38" s="828">
        <f>SUM(J32:J37)</f>
        <v>0</v>
      </c>
      <c r="K38" s="3" t="s">
        <v>1778</v>
      </c>
      <c r="L38" s="281"/>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row>
    <row r="39" spans="1:64" s="4" customFormat="1" ht="15" customHeight="1">
      <c r="A39" s="281"/>
      <c r="B39" s="1349"/>
      <c r="C39" s="1350"/>
      <c r="D39" s="1349"/>
      <c r="E39" s="1350"/>
      <c r="F39" s="829" t="s">
        <v>151</v>
      </c>
      <c r="G39" s="827"/>
      <c r="H39" s="830" t="s">
        <v>2661</v>
      </c>
      <c r="I39" s="827"/>
      <c r="J39" s="829"/>
      <c r="K39" s="3"/>
      <c r="L39" s="281"/>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row>
    <row r="40" spans="1:64" s="4" customFormat="1" ht="15" customHeight="1">
      <c r="A40" s="281"/>
      <c r="B40" s="1351"/>
      <c r="C40" s="1352"/>
      <c r="D40" s="1351"/>
      <c r="E40" s="1352"/>
      <c r="F40" s="138">
        <f>J38</f>
        <v>0</v>
      </c>
      <c r="G40" s="807" t="s">
        <v>1766</v>
      </c>
      <c r="H40" s="195" t="e">
        <f>●財政力附表!S28</f>
        <v>#DIV/0!</v>
      </c>
      <c r="I40" s="807" t="s">
        <v>1767</v>
      </c>
      <c r="J40" s="138" t="e">
        <f>ROUND(F40*H40,0)</f>
        <v>#DIV/0!</v>
      </c>
      <c r="K40" s="3" t="s">
        <v>1779</v>
      </c>
      <c r="L40" s="281"/>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row>
    <row r="41" spans="1:64" s="4" customFormat="1" ht="15" customHeight="1">
      <c r="A41" s="281"/>
      <c r="B41" s="1353"/>
      <c r="C41" s="1354"/>
      <c r="D41" s="1353"/>
      <c r="E41" s="1354"/>
      <c r="F41" s="136"/>
      <c r="G41" s="135"/>
      <c r="H41" s="196" t="s">
        <v>150</v>
      </c>
      <c r="I41" s="197"/>
      <c r="J41" s="198"/>
      <c r="K41" s="3"/>
      <c r="L41" s="281"/>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row>
    <row r="42" spans="1:64" s="4" customFormat="1" ht="15" customHeight="1">
      <c r="A42" s="281"/>
      <c r="B42" s="831">
        <f>B36+1</f>
        <v>4</v>
      </c>
      <c r="C42" s="832" t="s">
        <v>129</v>
      </c>
      <c r="D42" s="833" t="s">
        <v>1765</v>
      </c>
      <c r="E42" s="834" t="s">
        <v>146</v>
      </c>
      <c r="F42" s="835"/>
      <c r="G42" s="836" t="s">
        <v>1766</v>
      </c>
      <c r="H42" s="1063">
        <v>0.05</v>
      </c>
      <c r="I42" s="836" t="s">
        <v>1767</v>
      </c>
      <c r="J42" s="837">
        <f t="shared" ref="J42:J53" si="2">ROUND(F42*H42,0)</f>
        <v>0</v>
      </c>
      <c r="K42" s="3" t="s">
        <v>278</v>
      </c>
      <c r="L42" s="281"/>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row>
    <row r="43" spans="1:64" s="4" customFormat="1" ht="15" customHeight="1">
      <c r="A43" s="281"/>
      <c r="B43" s="260"/>
      <c r="C43" s="481"/>
      <c r="D43" s="833" t="s">
        <v>1768</v>
      </c>
      <c r="E43" s="834" t="s">
        <v>145</v>
      </c>
      <c r="F43" s="835"/>
      <c r="G43" s="836" t="s">
        <v>1766</v>
      </c>
      <c r="H43" s="1064">
        <v>3.5000000000000003E-2</v>
      </c>
      <c r="I43" s="819" t="s">
        <v>1767</v>
      </c>
      <c r="J43" s="838">
        <f t="shared" si="2"/>
        <v>0</v>
      </c>
      <c r="K43" s="3" t="s">
        <v>275</v>
      </c>
      <c r="L43" s="281"/>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row>
    <row r="44" spans="1:64" s="4" customFormat="1" ht="15" customHeight="1">
      <c r="A44" s="281"/>
      <c r="B44" s="831">
        <f>B42+1</f>
        <v>5</v>
      </c>
      <c r="C44" s="832" t="s">
        <v>128</v>
      </c>
      <c r="D44" s="1336"/>
      <c r="E44" s="1337"/>
      <c r="F44" s="835"/>
      <c r="G44" s="836" t="s">
        <v>1766</v>
      </c>
      <c r="H44" s="1063">
        <v>2.8000000000000001E-2</v>
      </c>
      <c r="I44" s="836" t="s">
        <v>1767</v>
      </c>
      <c r="J44" s="837">
        <f t="shared" si="2"/>
        <v>0</v>
      </c>
      <c r="K44" s="3" t="s">
        <v>274</v>
      </c>
      <c r="L44" s="281"/>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row>
    <row r="45" spans="1:64" s="4" customFormat="1" ht="15" customHeight="1">
      <c r="A45" s="281"/>
      <c r="B45" s="831">
        <f>B44+1</f>
        <v>6</v>
      </c>
      <c r="C45" s="832" t="s">
        <v>127</v>
      </c>
      <c r="D45" s="1336"/>
      <c r="E45" s="1337"/>
      <c r="F45" s="835"/>
      <c r="G45" s="836" t="s">
        <v>1766</v>
      </c>
      <c r="H45" s="1063">
        <v>3.7999999999999999E-2</v>
      </c>
      <c r="I45" s="836" t="s">
        <v>1767</v>
      </c>
      <c r="J45" s="837">
        <f t="shared" si="2"/>
        <v>0</v>
      </c>
      <c r="K45" s="3" t="s">
        <v>273</v>
      </c>
      <c r="L45" s="281"/>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row>
    <row r="46" spans="1:64" s="4" customFormat="1" ht="15" customHeight="1">
      <c r="A46" s="281"/>
      <c r="B46" s="831">
        <f>B45+1</f>
        <v>7</v>
      </c>
      <c r="C46" s="832" t="s">
        <v>126</v>
      </c>
      <c r="D46" s="833" t="s">
        <v>1765</v>
      </c>
      <c r="E46" s="834" t="s">
        <v>146</v>
      </c>
      <c r="F46" s="835"/>
      <c r="G46" s="836" t="s">
        <v>1766</v>
      </c>
      <c r="H46" s="1063">
        <v>0.189</v>
      </c>
      <c r="I46" s="836" t="s">
        <v>1767</v>
      </c>
      <c r="J46" s="837">
        <f t="shared" si="2"/>
        <v>0</v>
      </c>
      <c r="K46" s="3" t="s">
        <v>272</v>
      </c>
      <c r="L46" s="283"/>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row>
    <row r="47" spans="1:64" s="4" customFormat="1" ht="15" customHeight="1">
      <c r="A47" s="281"/>
      <c r="B47" s="260"/>
      <c r="C47" s="481"/>
      <c r="D47" s="833" t="s">
        <v>1768</v>
      </c>
      <c r="E47" s="834" t="s">
        <v>145</v>
      </c>
      <c r="F47" s="835"/>
      <c r="G47" s="836" t="s">
        <v>1766</v>
      </c>
      <c r="H47" s="1063">
        <v>0.05</v>
      </c>
      <c r="I47" s="819" t="s">
        <v>1767</v>
      </c>
      <c r="J47" s="838">
        <f t="shared" si="2"/>
        <v>0</v>
      </c>
      <c r="K47" s="3" t="s">
        <v>271</v>
      </c>
      <c r="L47" s="283"/>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row>
    <row r="48" spans="1:64" s="4" customFormat="1" ht="15" customHeight="1">
      <c r="A48" s="281"/>
      <c r="B48" s="831">
        <f>B46+1</f>
        <v>8</v>
      </c>
      <c r="C48" s="832" t="s">
        <v>125</v>
      </c>
      <c r="D48" s="833" t="s">
        <v>1765</v>
      </c>
      <c r="E48" s="834" t="s">
        <v>146</v>
      </c>
      <c r="F48" s="835"/>
      <c r="G48" s="836" t="s">
        <v>1766</v>
      </c>
      <c r="H48" s="1063">
        <v>0.2</v>
      </c>
      <c r="I48" s="836" t="s">
        <v>1767</v>
      </c>
      <c r="J48" s="837">
        <f t="shared" si="2"/>
        <v>0</v>
      </c>
      <c r="K48" s="3" t="s">
        <v>270</v>
      </c>
      <c r="L48" s="283"/>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row>
    <row r="49" spans="1:64" s="4" customFormat="1" ht="15" customHeight="1">
      <c r="A49" s="281"/>
      <c r="B49" s="260"/>
      <c r="C49" s="481"/>
      <c r="D49" s="833" t="s">
        <v>1768</v>
      </c>
      <c r="E49" s="834" t="s">
        <v>145</v>
      </c>
      <c r="F49" s="835"/>
      <c r="G49" s="836" t="s">
        <v>1766</v>
      </c>
      <c r="H49" s="1063">
        <v>7.4999999999999997E-2</v>
      </c>
      <c r="I49" s="819" t="s">
        <v>1767</v>
      </c>
      <c r="J49" s="838">
        <f t="shared" si="2"/>
        <v>0</v>
      </c>
      <c r="K49" s="3" t="s">
        <v>269</v>
      </c>
      <c r="L49" s="283"/>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row>
    <row r="50" spans="1:64" s="4" customFormat="1" ht="15" customHeight="1">
      <c r="A50" s="281"/>
      <c r="B50" s="831">
        <f>B48+1</f>
        <v>9</v>
      </c>
      <c r="C50" s="832" t="s">
        <v>124</v>
      </c>
      <c r="D50" s="833" t="s">
        <v>1765</v>
      </c>
      <c r="E50" s="834" t="s">
        <v>146</v>
      </c>
      <c r="F50" s="835"/>
      <c r="G50" s="836" t="s">
        <v>1766</v>
      </c>
      <c r="H50" s="1063">
        <v>0.21099999999999999</v>
      </c>
      <c r="I50" s="836" t="s">
        <v>1767</v>
      </c>
      <c r="J50" s="837">
        <f t="shared" si="2"/>
        <v>0</v>
      </c>
      <c r="K50" s="3" t="s">
        <v>268</v>
      </c>
      <c r="L50" s="283"/>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row>
    <row r="51" spans="1:64" s="4" customFormat="1" ht="15" customHeight="1">
      <c r="A51" s="281"/>
      <c r="B51" s="260"/>
      <c r="C51" s="481"/>
      <c r="D51" s="833" t="s">
        <v>1768</v>
      </c>
      <c r="E51" s="834" t="s">
        <v>145</v>
      </c>
      <c r="F51" s="835"/>
      <c r="G51" s="836" t="s">
        <v>1766</v>
      </c>
      <c r="H51" s="1063">
        <v>0.1</v>
      </c>
      <c r="I51" s="819" t="s">
        <v>1767</v>
      </c>
      <c r="J51" s="838">
        <f t="shared" si="2"/>
        <v>0</v>
      </c>
      <c r="K51" s="3" t="s">
        <v>267</v>
      </c>
      <c r="L51" s="283"/>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row>
    <row r="52" spans="1:64" s="4" customFormat="1" ht="15" customHeight="1">
      <c r="A52" s="281"/>
      <c r="B52" s="831">
        <f>B50+1</f>
        <v>10</v>
      </c>
      <c r="C52" s="832" t="s">
        <v>123</v>
      </c>
      <c r="D52" s="833" t="s">
        <v>1765</v>
      </c>
      <c r="E52" s="834" t="s">
        <v>146</v>
      </c>
      <c r="F52" s="835"/>
      <c r="G52" s="836" t="s">
        <v>1766</v>
      </c>
      <c r="H52" s="1063">
        <v>0.21299999999999999</v>
      </c>
      <c r="I52" s="836" t="s">
        <v>1767</v>
      </c>
      <c r="J52" s="837">
        <f t="shared" si="2"/>
        <v>0</v>
      </c>
      <c r="K52" s="3" t="s">
        <v>266</v>
      </c>
      <c r="L52" s="283"/>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row>
    <row r="53" spans="1:64" s="4" customFormat="1" ht="15" customHeight="1">
      <c r="A53" s="281"/>
      <c r="B53" s="260"/>
      <c r="C53" s="481"/>
      <c r="D53" s="833" t="s">
        <v>1768</v>
      </c>
      <c r="E53" s="834" t="s">
        <v>145</v>
      </c>
      <c r="F53" s="835"/>
      <c r="G53" s="836" t="s">
        <v>1766</v>
      </c>
      <c r="H53" s="1063">
        <v>0.17699999999999999</v>
      </c>
      <c r="I53" s="819" t="s">
        <v>1767</v>
      </c>
      <c r="J53" s="838">
        <f t="shared" si="2"/>
        <v>0</v>
      </c>
      <c r="K53" s="3" t="s">
        <v>265</v>
      </c>
      <c r="L53" s="283"/>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row>
    <row r="54" spans="1:64" s="4" customFormat="1" ht="15" customHeight="1" thickBot="1">
      <c r="A54" s="281"/>
      <c r="B54" s="1342" t="s">
        <v>149</v>
      </c>
      <c r="C54" s="1343"/>
      <c r="D54" s="1336"/>
      <c r="E54" s="1337"/>
      <c r="F54" s="33"/>
      <c r="G54" s="34"/>
      <c r="H54" s="164"/>
      <c r="I54" s="34"/>
      <c r="J54" s="838">
        <f>SUM(J42:J53)</f>
        <v>0</v>
      </c>
      <c r="K54" s="283" t="s">
        <v>1780</v>
      </c>
      <c r="L54" s="283"/>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row>
    <row r="55" spans="1:64" s="4" customFormat="1" ht="15" customHeight="1">
      <c r="A55" s="281"/>
      <c r="B55" s="25"/>
      <c r="C55" s="26"/>
      <c r="D55" s="25"/>
      <c r="E55" s="25"/>
      <c r="F55" s="240"/>
      <c r="G55" s="253"/>
      <c r="H55" s="1324" t="s">
        <v>1781</v>
      </c>
      <c r="I55" s="1325"/>
      <c r="J55" s="287"/>
      <c r="K55" s="283"/>
      <c r="L55" s="283"/>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row>
    <row r="56" spans="1:64" s="4" customFormat="1" ht="15" customHeight="1" thickBot="1">
      <c r="A56" s="281"/>
      <c r="B56" s="283"/>
      <c r="C56" s="283"/>
      <c r="D56" s="283"/>
      <c r="E56" s="283"/>
      <c r="F56" s="251"/>
      <c r="G56" s="283"/>
      <c r="H56" s="1322" t="s">
        <v>121</v>
      </c>
      <c r="I56" s="1323"/>
      <c r="J56" s="288" t="e">
        <f>J40+J54</f>
        <v>#DIV/0!</v>
      </c>
      <c r="K56" s="283" t="s">
        <v>1782</v>
      </c>
      <c r="L56" s="283" t="s">
        <v>1771</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row>
    <row r="57" spans="1:64" s="4" customFormat="1" ht="15" customHeight="1">
      <c r="A57" s="281"/>
      <c r="B57" s="283"/>
      <c r="C57" s="283"/>
      <c r="D57" s="283"/>
      <c r="E57" s="283"/>
      <c r="F57" s="251"/>
      <c r="G57" s="250"/>
      <c r="H57" s="312"/>
      <c r="I57" s="253"/>
      <c r="J57" s="240"/>
      <c r="K57" s="283"/>
      <c r="L57" s="281"/>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row>
    <row r="58" spans="1:64" s="4" customFormat="1" ht="15" customHeight="1">
      <c r="A58" s="280" t="s">
        <v>1783</v>
      </c>
      <c r="B58" s="281" t="s">
        <v>148</v>
      </c>
      <c r="C58" s="277"/>
      <c r="D58" s="277"/>
      <c r="E58" s="277"/>
      <c r="F58" s="237"/>
      <c r="G58" s="277"/>
      <c r="H58" s="309"/>
      <c r="I58" s="277"/>
      <c r="J58" s="237"/>
      <c r="K58" s="277"/>
      <c r="L58" s="277"/>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row>
    <row r="59" spans="1:64" s="4" customFormat="1" ht="15" customHeight="1">
      <c r="A59" s="282"/>
      <c r="B59" s="277"/>
      <c r="C59" s="277"/>
      <c r="D59" s="277"/>
      <c r="E59" s="277"/>
      <c r="F59" s="237"/>
      <c r="G59" s="277"/>
      <c r="H59" s="309"/>
      <c r="I59" s="277"/>
      <c r="J59" s="237"/>
      <c r="K59" s="277"/>
      <c r="L59" s="277"/>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row>
    <row r="60" spans="1:64" s="4" customFormat="1" ht="15" customHeight="1">
      <c r="A60" s="282"/>
      <c r="B60" s="1334" t="s">
        <v>143</v>
      </c>
      <c r="C60" s="1335"/>
      <c r="D60" s="1334" t="s">
        <v>142</v>
      </c>
      <c r="E60" s="1335"/>
      <c r="F60" s="818" t="s">
        <v>141</v>
      </c>
      <c r="G60" s="819"/>
      <c r="H60" s="820" t="s">
        <v>140</v>
      </c>
      <c r="I60" s="819"/>
      <c r="J60" s="818" t="s">
        <v>91</v>
      </c>
      <c r="K60" s="283"/>
      <c r="L60" s="277"/>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row>
    <row r="61" spans="1:64" s="4" customFormat="1" ht="15" customHeight="1">
      <c r="A61" s="282"/>
      <c r="B61" s="813"/>
      <c r="C61" s="479"/>
      <c r="D61" s="358"/>
      <c r="E61" s="481"/>
      <c r="F61" s="244"/>
      <c r="G61" s="480"/>
      <c r="H61" s="310"/>
      <c r="I61" s="480"/>
      <c r="J61" s="245" t="s">
        <v>1773</v>
      </c>
      <c r="K61" s="283"/>
      <c r="L61" s="277"/>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row>
    <row r="62" spans="1:64" ht="15" customHeight="1">
      <c r="A62" s="281"/>
      <c r="B62" s="831">
        <v>1</v>
      </c>
      <c r="C62" s="832" t="s">
        <v>132</v>
      </c>
      <c r="D62" s="833" t="s">
        <v>1765</v>
      </c>
      <c r="E62" s="834" t="s">
        <v>146</v>
      </c>
      <c r="F62" s="835"/>
      <c r="G62" s="836" t="s">
        <v>1766</v>
      </c>
      <c r="H62" s="1063">
        <v>4.2000000000000003E-2</v>
      </c>
      <c r="I62" s="836" t="s">
        <v>1767</v>
      </c>
      <c r="J62" s="837">
        <f t="shared" ref="J62:J79" si="3">ROUND(F62*H62,0)</f>
        <v>0</v>
      </c>
      <c r="K62" s="3" t="s">
        <v>283</v>
      </c>
      <c r="L62" s="281"/>
    </row>
    <row r="63" spans="1:64" ht="15" customHeight="1">
      <c r="A63" s="281"/>
      <c r="B63" s="260"/>
      <c r="C63" s="481"/>
      <c r="D63" s="833" t="s">
        <v>1768</v>
      </c>
      <c r="E63" s="834" t="s">
        <v>145</v>
      </c>
      <c r="F63" s="835"/>
      <c r="G63" s="836" t="s">
        <v>1766</v>
      </c>
      <c r="H63" s="1064">
        <v>4.2999999999999997E-2</v>
      </c>
      <c r="I63" s="819" t="s">
        <v>1767</v>
      </c>
      <c r="J63" s="838">
        <f t="shared" si="3"/>
        <v>0</v>
      </c>
      <c r="K63" s="3" t="s">
        <v>282</v>
      </c>
      <c r="L63" s="281"/>
    </row>
    <row r="64" spans="1:64" s="4" customFormat="1" ht="15" customHeight="1">
      <c r="A64" s="281"/>
      <c r="B64" s="831">
        <f t="shared" ref="B64" si="4">B62+1</f>
        <v>2</v>
      </c>
      <c r="C64" s="832" t="s">
        <v>131</v>
      </c>
      <c r="D64" s="833" t="s">
        <v>1765</v>
      </c>
      <c r="E64" s="834" t="s">
        <v>146</v>
      </c>
      <c r="F64" s="835"/>
      <c r="G64" s="836" t="s">
        <v>1766</v>
      </c>
      <c r="H64" s="1063">
        <v>0.104</v>
      </c>
      <c r="I64" s="836" t="s">
        <v>1767</v>
      </c>
      <c r="J64" s="837">
        <f t="shared" si="3"/>
        <v>0</v>
      </c>
      <c r="K64" s="3" t="s">
        <v>281</v>
      </c>
      <c r="L64" s="281"/>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row>
    <row r="65" spans="1:64" s="4" customFormat="1" ht="15" customHeight="1">
      <c r="A65" s="281"/>
      <c r="B65" s="260"/>
      <c r="C65" s="481"/>
      <c r="D65" s="833" t="s">
        <v>1768</v>
      </c>
      <c r="E65" s="834" t="s">
        <v>145</v>
      </c>
      <c r="F65" s="835"/>
      <c r="G65" s="836" t="s">
        <v>1766</v>
      </c>
      <c r="H65" s="1064">
        <v>8.2000000000000003E-2</v>
      </c>
      <c r="I65" s="819" t="s">
        <v>1767</v>
      </c>
      <c r="J65" s="838">
        <f t="shared" si="3"/>
        <v>0</v>
      </c>
      <c r="K65" s="3" t="s">
        <v>280</v>
      </c>
      <c r="L65" s="281"/>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row>
    <row r="66" spans="1:64" s="4" customFormat="1" ht="15" customHeight="1">
      <c r="A66" s="281"/>
      <c r="B66" s="831">
        <f t="shared" ref="B66:B68" si="5">B64+1</f>
        <v>3</v>
      </c>
      <c r="C66" s="832" t="s">
        <v>130</v>
      </c>
      <c r="D66" s="833" t="s">
        <v>1081</v>
      </c>
      <c r="E66" s="834" t="s">
        <v>146</v>
      </c>
      <c r="F66" s="835"/>
      <c r="G66" s="836" t="s">
        <v>120</v>
      </c>
      <c r="H66" s="1063">
        <v>0.13</v>
      </c>
      <c r="I66" s="836" t="s">
        <v>122</v>
      </c>
      <c r="J66" s="837">
        <f t="shared" si="3"/>
        <v>0</v>
      </c>
      <c r="K66" s="3" t="s">
        <v>277</v>
      </c>
      <c r="L66" s="281"/>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7" spans="1:64" s="4" customFormat="1" ht="15" customHeight="1">
      <c r="A67" s="281"/>
      <c r="B67" s="260"/>
      <c r="C67" s="481"/>
      <c r="D67" s="833" t="s">
        <v>1082</v>
      </c>
      <c r="E67" s="834" t="s">
        <v>145</v>
      </c>
      <c r="F67" s="835"/>
      <c r="G67" s="836" t="s">
        <v>120</v>
      </c>
      <c r="H67" s="1064">
        <v>9.9000000000000005E-2</v>
      </c>
      <c r="I67" s="819" t="s">
        <v>122</v>
      </c>
      <c r="J67" s="838">
        <f t="shared" si="3"/>
        <v>0</v>
      </c>
      <c r="K67" s="3" t="s">
        <v>276</v>
      </c>
      <c r="L67" s="281"/>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8" spans="1:64" s="4" customFormat="1" ht="15" customHeight="1">
      <c r="A68" s="281"/>
      <c r="B68" s="831">
        <f t="shared" si="5"/>
        <v>4</v>
      </c>
      <c r="C68" s="832" t="s">
        <v>129</v>
      </c>
      <c r="D68" s="833" t="s">
        <v>1081</v>
      </c>
      <c r="E68" s="834" t="s">
        <v>146</v>
      </c>
      <c r="F68" s="835"/>
      <c r="G68" s="836" t="s">
        <v>120</v>
      </c>
      <c r="H68" s="1063">
        <v>8.3000000000000004E-2</v>
      </c>
      <c r="I68" s="836" t="s">
        <v>122</v>
      </c>
      <c r="J68" s="837">
        <f t="shared" si="3"/>
        <v>0</v>
      </c>
      <c r="K68" s="3" t="s">
        <v>278</v>
      </c>
      <c r="L68" s="281"/>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row>
    <row r="69" spans="1:64" s="4" customFormat="1" ht="15" customHeight="1">
      <c r="A69" s="281"/>
      <c r="B69" s="260"/>
      <c r="C69" s="481"/>
      <c r="D69" s="833" t="s">
        <v>1082</v>
      </c>
      <c r="E69" s="834" t="s">
        <v>145</v>
      </c>
      <c r="F69" s="835"/>
      <c r="G69" s="836" t="s">
        <v>120</v>
      </c>
      <c r="H69" s="1064">
        <v>5.8000000000000003E-2</v>
      </c>
      <c r="I69" s="819" t="s">
        <v>122</v>
      </c>
      <c r="J69" s="838">
        <f t="shared" si="3"/>
        <v>0</v>
      </c>
      <c r="K69" s="3" t="s">
        <v>275</v>
      </c>
      <c r="L69" s="281"/>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row>
    <row r="70" spans="1:64" s="4" customFormat="1" ht="15" customHeight="1">
      <c r="A70" s="281"/>
      <c r="B70" s="831">
        <f>B68+1</f>
        <v>5</v>
      </c>
      <c r="C70" s="832" t="s">
        <v>128</v>
      </c>
      <c r="D70" s="1336"/>
      <c r="E70" s="1337"/>
      <c r="F70" s="835"/>
      <c r="G70" s="836" t="s">
        <v>120</v>
      </c>
      <c r="H70" s="1063">
        <v>4.5999999999999999E-2</v>
      </c>
      <c r="I70" s="836" t="s">
        <v>122</v>
      </c>
      <c r="J70" s="837">
        <f t="shared" si="3"/>
        <v>0</v>
      </c>
      <c r="K70" s="3" t="s">
        <v>274</v>
      </c>
      <c r="L70" s="281"/>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1" spans="1:64" s="4" customFormat="1" ht="15" customHeight="1">
      <c r="A71" s="281"/>
      <c r="B71" s="831">
        <f>B70+1</f>
        <v>6</v>
      </c>
      <c r="C71" s="832" t="s">
        <v>127</v>
      </c>
      <c r="D71" s="1336"/>
      <c r="E71" s="1337"/>
      <c r="F71" s="835"/>
      <c r="G71" s="836" t="s">
        <v>120</v>
      </c>
      <c r="H71" s="1063">
        <v>6.4000000000000001E-2</v>
      </c>
      <c r="I71" s="836" t="s">
        <v>122</v>
      </c>
      <c r="J71" s="837">
        <f t="shared" si="3"/>
        <v>0</v>
      </c>
      <c r="K71" s="3" t="s">
        <v>273</v>
      </c>
      <c r="L71" s="281"/>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2" spans="1:64" s="4" customFormat="1" ht="15" customHeight="1">
      <c r="A72" s="281"/>
      <c r="B72" s="831">
        <f>B71+1</f>
        <v>7</v>
      </c>
      <c r="C72" s="832" t="s">
        <v>126</v>
      </c>
      <c r="D72" s="833" t="s">
        <v>1081</v>
      </c>
      <c r="E72" s="834" t="s">
        <v>146</v>
      </c>
      <c r="F72" s="835"/>
      <c r="G72" s="836" t="s">
        <v>120</v>
      </c>
      <c r="H72" s="1063">
        <v>0.315</v>
      </c>
      <c r="I72" s="836" t="s">
        <v>122</v>
      </c>
      <c r="J72" s="837">
        <f t="shared" si="3"/>
        <v>0</v>
      </c>
      <c r="K72" s="3" t="s">
        <v>272</v>
      </c>
      <c r="L72" s="283"/>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3" spans="1:64" s="4" customFormat="1" ht="15" customHeight="1">
      <c r="A73" s="281"/>
      <c r="B73" s="260"/>
      <c r="C73" s="481"/>
      <c r="D73" s="833" t="s">
        <v>1082</v>
      </c>
      <c r="E73" s="834" t="s">
        <v>145</v>
      </c>
      <c r="F73" s="835"/>
      <c r="G73" s="836" t="s">
        <v>120</v>
      </c>
      <c r="H73" s="1063">
        <v>8.3000000000000004E-2</v>
      </c>
      <c r="I73" s="836" t="s">
        <v>122</v>
      </c>
      <c r="J73" s="837">
        <f t="shared" si="3"/>
        <v>0</v>
      </c>
      <c r="K73" s="3" t="s">
        <v>271</v>
      </c>
      <c r="L73" s="283"/>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4" spans="1:64" s="4" customFormat="1" ht="15" customHeight="1">
      <c r="A74" s="281"/>
      <c r="B74" s="831">
        <f>B72+1</f>
        <v>8</v>
      </c>
      <c r="C74" s="832" t="s">
        <v>125</v>
      </c>
      <c r="D74" s="833" t="s">
        <v>1081</v>
      </c>
      <c r="E74" s="834" t="s">
        <v>146</v>
      </c>
      <c r="F74" s="835"/>
      <c r="G74" s="836" t="s">
        <v>120</v>
      </c>
      <c r="H74" s="1063">
        <v>0.33400000000000002</v>
      </c>
      <c r="I74" s="836" t="s">
        <v>122</v>
      </c>
      <c r="J74" s="837">
        <f t="shared" si="3"/>
        <v>0</v>
      </c>
      <c r="K74" s="3" t="s">
        <v>270</v>
      </c>
      <c r="L74" s="283"/>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5" spans="1:64" s="4" customFormat="1" ht="15" customHeight="1">
      <c r="A75" s="281"/>
      <c r="B75" s="260"/>
      <c r="C75" s="481"/>
      <c r="D75" s="833" t="s">
        <v>1082</v>
      </c>
      <c r="E75" s="834" t="s">
        <v>145</v>
      </c>
      <c r="F75" s="835"/>
      <c r="G75" s="836" t="s">
        <v>120</v>
      </c>
      <c r="H75" s="1063">
        <v>0.125</v>
      </c>
      <c r="I75" s="836" t="s">
        <v>122</v>
      </c>
      <c r="J75" s="837">
        <f t="shared" si="3"/>
        <v>0</v>
      </c>
      <c r="K75" s="3" t="s">
        <v>269</v>
      </c>
      <c r="L75" s="283"/>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6" spans="1:64" s="4" customFormat="1" ht="15" customHeight="1">
      <c r="A76" s="281"/>
      <c r="B76" s="831">
        <f t="shared" ref="B76" si="6">B74+1</f>
        <v>9</v>
      </c>
      <c r="C76" s="832" t="s">
        <v>124</v>
      </c>
      <c r="D76" s="833" t="s">
        <v>1784</v>
      </c>
      <c r="E76" s="834" t="s">
        <v>146</v>
      </c>
      <c r="F76" s="835"/>
      <c r="G76" s="836" t="s">
        <v>1785</v>
      </c>
      <c r="H76" s="1063">
        <v>0.35199999999999998</v>
      </c>
      <c r="I76" s="836" t="s">
        <v>1786</v>
      </c>
      <c r="J76" s="837">
        <f t="shared" si="3"/>
        <v>0</v>
      </c>
      <c r="K76" s="3" t="s">
        <v>268</v>
      </c>
      <c r="L76" s="283"/>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7" spans="1:64" s="4" customFormat="1" ht="15" customHeight="1">
      <c r="A77" s="281"/>
      <c r="B77" s="260"/>
      <c r="C77" s="481"/>
      <c r="D77" s="833" t="s">
        <v>1787</v>
      </c>
      <c r="E77" s="834" t="s">
        <v>145</v>
      </c>
      <c r="F77" s="835"/>
      <c r="G77" s="836" t="s">
        <v>1785</v>
      </c>
      <c r="H77" s="1063">
        <v>0.16700000000000001</v>
      </c>
      <c r="I77" s="836" t="s">
        <v>1786</v>
      </c>
      <c r="J77" s="837">
        <f t="shared" si="3"/>
        <v>0</v>
      </c>
      <c r="K77" s="3" t="s">
        <v>267</v>
      </c>
      <c r="L77" s="283"/>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8" spans="1:64" s="4" customFormat="1" ht="15" customHeight="1">
      <c r="A78" s="281"/>
      <c r="B78" s="831">
        <f t="shared" ref="B78" si="7">B76+1</f>
        <v>10</v>
      </c>
      <c r="C78" s="832" t="s">
        <v>123</v>
      </c>
      <c r="D78" s="833" t="s">
        <v>1788</v>
      </c>
      <c r="E78" s="834" t="s">
        <v>146</v>
      </c>
      <c r="F78" s="835"/>
      <c r="G78" s="836" t="s">
        <v>1789</v>
      </c>
      <c r="H78" s="1063">
        <v>0.35499999999999998</v>
      </c>
      <c r="I78" s="836" t="s">
        <v>1790</v>
      </c>
      <c r="J78" s="837">
        <f t="shared" si="3"/>
        <v>0</v>
      </c>
      <c r="K78" s="3" t="s">
        <v>266</v>
      </c>
      <c r="L78" s="283"/>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79" spans="1:64" s="4" customFormat="1" ht="15" customHeight="1" thickBot="1">
      <c r="A79" s="281"/>
      <c r="B79" s="260"/>
      <c r="C79" s="481"/>
      <c r="D79" s="833" t="s">
        <v>1791</v>
      </c>
      <c r="E79" s="834" t="s">
        <v>145</v>
      </c>
      <c r="F79" s="835"/>
      <c r="G79" s="836" t="s">
        <v>1789</v>
      </c>
      <c r="H79" s="1063">
        <v>0.29399999999999998</v>
      </c>
      <c r="I79" s="836" t="s">
        <v>1790</v>
      </c>
      <c r="J79" s="837">
        <f t="shared" si="3"/>
        <v>0</v>
      </c>
      <c r="K79" s="3" t="s">
        <v>265</v>
      </c>
      <c r="L79" s="283"/>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0" spans="1:64" s="4" customFormat="1" ht="15" customHeight="1">
      <c r="A80" s="281"/>
      <c r="B80" s="25"/>
      <c r="C80" s="26"/>
      <c r="D80" s="25"/>
      <c r="E80" s="25"/>
      <c r="F80" s="240"/>
      <c r="G80" s="253"/>
      <c r="H80" s="1324" t="s">
        <v>2087</v>
      </c>
      <c r="I80" s="1325"/>
      <c r="J80" s="287"/>
      <c r="K80" s="283"/>
      <c r="L80" s="283"/>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1" spans="1:64" s="4" customFormat="1" ht="15" customHeight="1" thickBot="1">
      <c r="A81" s="281"/>
      <c r="B81" s="283"/>
      <c r="C81" s="283"/>
      <c r="D81" s="283"/>
      <c r="E81" s="283"/>
      <c r="F81" s="251"/>
      <c r="G81" s="283"/>
      <c r="H81" s="1322" t="s">
        <v>121</v>
      </c>
      <c r="I81" s="1323"/>
      <c r="J81" s="288">
        <f>SUM(J62:J79)</f>
        <v>0</v>
      </c>
      <c r="K81" s="283" t="s">
        <v>1792</v>
      </c>
      <c r="L81" s="283" t="s">
        <v>1771</v>
      </c>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row>
    <row r="82" spans="1:64" s="4" customFormat="1" ht="15" customHeight="1">
      <c r="A82" s="281"/>
      <c r="B82" s="283"/>
      <c r="C82" s="283"/>
      <c r="D82" s="283"/>
      <c r="E82" s="283"/>
      <c r="F82" s="251"/>
      <c r="G82" s="250"/>
      <c r="H82" s="312"/>
      <c r="I82" s="253"/>
      <c r="J82" s="240"/>
      <c r="K82" s="283"/>
      <c r="L82" s="283"/>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3" spans="1:64" s="4" customFormat="1" ht="15" customHeight="1">
      <c r="A83" s="280" t="s">
        <v>1793</v>
      </c>
      <c r="B83" s="281" t="s">
        <v>144</v>
      </c>
      <c r="C83" s="277"/>
      <c r="D83" s="277"/>
      <c r="E83" s="277"/>
      <c r="F83" s="237"/>
      <c r="G83" s="277"/>
      <c r="H83" s="309"/>
      <c r="I83" s="277"/>
      <c r="J83" s="237"/>
      <c r="K83" s="277"/>
      <c r="L83" s="277"/>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4" spans="1:64" s="4" customFormat="1" ht="15" customHeight="1">
      <c r="A84" s="282"/>
      <c r="B84" s="277"/>
      <c r="C84" s="277"/>
      <c r="D84" s="277"/>
      <c r="E84" s="277"/>
      <c r="F84" s="237"/>
      <c r="G84" s="277"/>
      <c r="H84" s="309"/>
      <c r="I84" s="277"/>
      <c r="J84" s="237"/>
      <c r="K84" s="277"/>
      <c r="L84" s="277"/>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5" spans="1:64" s="4" customFormat="1" ht="15" customHeight="1">
      <c r="A85" s="282"/>
      <c r="B85" s="1334" t="s">
        <v>143</v>
      </c>
      <c r="C85" s="1335"/>
      <c r="D85" s="1334" t="s">
        <v>142</v>
      </c>
      <c r="E85" s="1335"/>
      <c r="F85" s="818" t="s">
        <v>141</v>
      </c>
      <c r="G85" s="819"/>
      <c r="H85" s="820" t="s">
        <v>140</v>
      </c>
      <c r="I85" s="819"/>
      <c r="J85" s="818" t="s">
        <v>91</v>
      </c>
      <c r="K85" s="283"/>
      <c r="L85" s="277"/>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6" spans="1:64" s="4" customFormat="1" ht="15" customHeight="1">
      <c r="A86" s="282"/>
      <c r="B86" s="813"/>
      <c r="C86" s="479"/>
      <c r="D86" s="358"/>
      <c r="E86" s="481"/>
      <c r="F86" s="244"/>
      <c r="G86" s="480"/>
      <c r="H86" s="310"/>
      <c r="I86" s="480"/>
      <c r="J86" s="245" t="s">
        <v>1773</v>
      </c>
      <c r="K86" s="283"/>
      <c r="L86" s="277"/>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7" spans="1:64" s="4" customFormat="1" ht="15" customHeight="1">
      <c r="A87" s="281"/>
      <c r="B87" s="831">
        <v>1</v>
      </c>
      <c r="C87" s="832" t="s">
        <v>132</v>
      </c>
      <c r="D87" s="1336"/>
      <c r="E87" s="1337"/>
      <c r="F87" s="835"/>
      <c r="G87" s="836" t="s">
        <v>1785</v>
      </c>
      <c r="H87" s="1064">
        <v>6.5000000000000002E-2</v>
      </c>
      <c r="I87" s="836" t="s">
        <v>1786</v>
      </c>
      <c r="J87" s="837">
        <f t="shared" ref="J87:J96" si="8">ROUND(F87*H87,0)</f>
        <v>0</v>
      </c>
      <c r="K87" s="3" t="s">
        <v>283</v>
      </c>
      <c r="L87" s="281"/>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8" spans="1:64" ht="15" customHeight="1">
      <c r="A88" s="281"/>
      <c r="B88" s="831">
        <f t="shared" ref="B88:B96" si="9">B87+1</f>
        <v>2</v>
      </c>
      <c r="C88" s="832" t="s">
        <v>131</v>
      </c>
      <c r="D88" s="1336"/>
      <c r="E88" s="1337"/>
      <c r="F88" s="835"/>
      <c r="G88" s="836" t="s">
        <v>1785</v>
      </c>
      <c r="H88" s="1064">
        <v>0.121</v>
      </c>
      <c r="I88" s="836" t="s">
        <v>1786</v>
      </c>
      <c r="J88" s="837">
        <f t="shared" si="8"/>
        <v>0</v>
      </c>
      <c r="K88" s="3" t="s">
        <v>282</v>
      </c>
      <c r="L88" s="281"/>
    </row>
    <row r="89" spans="1:64" ht="15" customHeight="1">
      <c r="A89" s="281"/>
      <c r="B89" s="831">
        <f t="shared" si="9"/>
        <v>3</v>
      </c>
      <c r="C89" s="832" t="s">
        <v>130</v>
      </c>
      <c r="D89" s="1336"/>
      <c r="E89" s="1337"/>
      <c r="F89" s="835"/>
      <c r="G89" s="836" t="s">
        <v>1785</v>
      </c>
      <c r="H89" s="826">
        <v>0</v>
      </c>
      <c r="I89" s="836" t="s">
        <v>1786</v>
      </c>
      <c r="J89" s="837">
        <f t="shared" si="8"/>
        <v>0</v>
      </c>
      <c r="K89" s="3" t="s">
        <v>281</v>
      </c>
      <c r="L89" s="281"/>
    </row>
    <row r="90" spans="1:64" ht="15" customHeight="1">
      <c r="A90" s="281"/>
      <c r="B90" s="831">
        <f t="shared" si="9"/>
        <v>4</v>
      </c>
      <c r="C90" s="832" t="s">
        <v>129</v>
      </c>
      <c r="D90" s="1336"/>
      <c r="E90" s="1337"/>
      <c r="F90" s="835"/>
      <c r="G90" s="836" t="s">
        <v>1785</v>
      </c>
      <c r="H90" s="826">
        <v>0</v>
      </c>
      <c r="I90" s="836" t="s">
        <v>1786</v>
      </c>
      <c r="J90" s="837">
        <f t="shared" si="8"/>
        <v>0</v>
      </c>
      <c r="K90" s="3" t="s">
        <v>280</v>
      </c>
      <c r="L90" s="281"/>
    </row>
    <row r="91" spans="1:64" ht="15" customHeight="1">
      <c r="A91" s="281"/>
      <c r="B91" s="831">
        <f t="shared" si="9"/>
        <v>5</v>
      </c>
      <c r="C91" s="832" t="s">
        <v>128</v>
      </c>
      <c r="D91" s="1336"/>
      <c r="E91" s="1337"/>
      <c r="F91" s="835"/>
      <c r="G91" s="836" t="s">
        <v>1785</v>
      </c>
      <c r="H91" s="1064">
        <v>7.3999999999999996E-2</v>
      </c>
      <c r="I91" s="836" t="s">
        <v>1786</v>
      </c>
      <c r="J91" s="837">
        <f t="shared" si="8"/>
        <v>0</v>
      </c>
      <c r="K91" s="3" t="s">
        <v>277</v>
      </c>
      <c r="L91" s="281"/>
    </row>
    <row r="92" spans="1:64" s="4" customFormat="1" ht="15" customHeight="1">
      <c r="A92" s="281"/>
      <c r="B92" s="831">
        <f t="shared" si="9"/>
        <v>6</v>
      </c>
      <c r="C92" s="832" t="s">
        <v>127</v>
      </c>
      <c r="D92" s="1336"/>
      <c r="E92" s="1337"/>
      <c r="F92" s="835"/>
      <c r="G92" s="836" t="s">
        <v>1785</v>
      </c>
      <c r="H92" s="1064">
        <v>0.10199999999999999</v>
      </c>
      <c r="I92" s="836" t="s">
        <v>1786</v>
      </c>
      <c r="J92" s="837">
        <f t="shared" si="8"/>
        <v>0</v>
      </c>
      <c r="K92" s="3" t="s">
        <v>276</v>
      </c>
      <c r="L92" s="281"/>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row>
    <row r="93" spans="1:64" s="4" customFormat="1" ht="15" customHeight="1">
      <c r="A93" s="281"/>
      <c r="B93" s="831">
        <f t="shared" si="9"/>
        <v>7</v>
      </c>
      <c r="C93" s="832" t="s">
        <v>126</v>
      </c>
      <c r="D93" s="1336"/>
      <c r="E93" s="1337"/>
      <c r="F93" s="835"/>
      <c r="G93" s="836" t="s">
        <v>1785</v>
      </c>
      <c r="H93" s="1063">
        <v>0.13300000000000001</v>
      </c>
      <c r="I93" s="836" t="s">
        <v>1786</v>
      </c>
      <c r="J93" s="837">
        <f t="shared" si="8"/>
        <v>0</v>
      </c>
      <c r="K93" s="3" t="s">
        <v>278</v>
      </c>
      <c r="L93" s="281"/>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row>
    <row r="94" spans="1:64" s="4" customFormat="1" ht="15" customHeight="1">
      <c r="A94" s="281"/>
      <c r="B94" s="839">
        <f t="shared" si="9"/>
        <v>8</v>
      </c>
      <c r="C94" s="834" t="s">
        <v>125</v>
      </c>
      <c r="D94" s="1336"/>
      <c r="E94" s="1337"/>
      <c r="F94" s="835"/>
      <c r="G94" s="836" t="s">
        <v>1785</v>
      </c>
      <c r="H94" s="1063">
        <v>0.2</v>
      </c>
      <c r="I94" s="836" t="s">
        <v>1786</v>
      </c>
      <c r="J94" s="837">
        <f t="shared" si="8"/>
        <v>0</v>
      </c>
      <c r="K94" s="3" t="s">
        <v>275</v>
      </c>
      <c r="L94" s="281"/>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5" spans="1:64" s="4" customFormat="1" ht="15" customHeight="1">
      <c r="A95" s="281"/>
      <c r="B95" s="839">
        <f t="shared" si="9"/>
        <v>9</v>
      </c>
      <c r="C95" s="834" t="s">
        <v>124</v>
      </c>
      <c r="D95" s="1336"/>
      <c r="E95" s="1337"/>
      <c r="F95" s="835"/>
      <c r="G95" s="836" t="s">
        <v>1785</v>
      </c>
      <c r="H95" s="1063">
        <v>0.26700000000000002</v>
      </c>
      <c r="I95" s="836" t="s">
        <v>1786</v>
      </c>
      <c r="J95" s="837">
        <f t="shared" si="8"/>
        <v>0</v>
      </c>
      <c r="K95" s="3" t="s">
        <v>274</v>
      </c>
      <c r="L95" s="281"/>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6" spans="1:64" s="4" customFormat="1" ht="15" customHeight="1" thickBot="1">
      <c r="A96" s="281"/>
      <c r="B96" s="839">
        <f t="shared" si="9"/>
        <v>10</v>
      </c>
      <c r="C96" s="834" t="s">
        <v>123</v>
      </c>
      <c r="D96" s="1336"/>
      <c r="E96" s="1337"/>
      <c r="F96" s="835"/>
      <c r="G96" s="836" t="s">
        <v>1785</v>
      </c>
      <c r="H96" s="1063">
        <v>0.47099999999999997</v>
      </c>
      <c r="I96" s="836" t="s">
        <v>1786</v>
      </c>
      <c r="J96" s="837">
        <f t="shared" si="8"/>
        <v>0</v>
      </c>
      <c r="K96" s="3" t="s">
        <v>273</v>
      </c>
      <c r="L96" s="281"/>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row>
    <row r="97" spans="1:64" s="4" customFormat="1" ht="15" customHeight="1">
      <c r="A97" s="281"/>
      <c r="B97" s="25"/>
      <c r="C97" s="26"/>
      <c r="D97" s="25"/>
      <c r="E97" s="25"/>
      <c r="F97" s="240"/>
      <c r="G97" s="253"/>
      <c r="H97" s="1324" t="s">
        <v>2088</v>
      </c>
      <c r="I97" s="1325"/>
      <c r="J97" s="287"/>
      <c r="K97" s="283"/>
      <c r="L97" s="281"/>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row>
    <row r="98" spans="1:64" s="4" customFormat="1" ht="15" customHeight="1" thickBot="1">
      <c r="A98" s="281"/>
      <c r="B98" s="283"/>
      <c r="C98" s="283"/>
      <c r="D98" s="283"/>
      <c r="E98" s="283"/>
      <c r="F98" s="251"/>
      <c r="G98" s="283"/>
      <c r="H98" s="1322" t="s">
        <v>121</v>
      </c>
      <c r="I98" s="1323"/>
      <c r="J98" s="288">
        <f>SUM(J87:J96)</f>
        <v>0</v>
      </c>
      <c r="K98" s="283" t="s">
        <v>1794</v>
      </c>
      <c r="L98" s="283" t="s">
        <v>1771</v>
      </c>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64" s="4" customFormat="1" ht="15" customHeight="1">
      <c r="A99" s="281"/>
      <c r="B99" s="283"/>
      <c r="C99" s="283"/>
      <c r="D99" s="283"/>
      <c r="E99" s="283"/>
      <c r="F99" s="251"/>
      <c r="G99" s="250"/>
      <c r="H99" s="312"/>
      <c r="I99" s="253"/>
      <c r="J99" s="240"/>
      <c r="K99" s="283"/>
      <c r="L99" s="281"/>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0" spans="1:64" s="4" customFormat="1" ht="15" customHeight="1">
      <c r="A100" s="280" t="s">
        <v>1795</v>
      </c>
      <c r="B100" s="281" t="s">
        <v>516</v>
      </c>
      <c r="C100" s="277"/>
      <c r="D100" s="277"/>
      <c r="E100" s="277"/>
      <c r="F100" s="237"/>
      <c r="G100" s="277"/>
      <c r="H100" s="309"/>
      <c r="I100" s="277"/>
      <c r="J100" s="237"/>
      <c r="K100" s="277"/>
      <c r="L100" s="277"/>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s="4" customFormat="1" ht="15" customHeight="1">
      <c r="A101" s="282"/>
      <c r="B101" s="249"/>
      <c r="C101" s="249"/>
      <c r="D101" s="249"/>
      <c r="E101" s="249"/>
      <c r="F101" s="237"/>
      <c r="G101" s="277"/>
      <c r="H101" s="309"/>
      <c r="I101" s="277"/>
      <c r="J101" s="237"/>
      <c r="K101" s="277"/>
      <c r="L101" s="277"/>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64" s="4" customFormat="1" ht="15" customHeight="1">
      <c r="A102" s="282"/>
      <c r="B102" s="840" t="s">
        <v>515</v>
      </c>
      <c r="C102" s="832"/>
      <c r="D102" s="63" t="s">
        <v>514</v>
      </c>
      <c r="E102" s="283"/>
      <c r="F102" s="818" t="s">
        <v>141</v>
      </c>
      <c r="G102" s="819"/>
      <c r="H102" s="820" t="s">
        <v>140</v>
      </c>
      <c r="I102" s="819"/>
      <c r="J102" s="818" t="s">
        <v>91</v>
      </c>
      <c r="K102" s="283"/>
      <c r="L102" s="277"/>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64" s="4" customFormat="1" ht="15" customHeight="1">
      <c r="A103" s="282"/>
      <c r="B103" s="813"/>
      <c r="C103" s="479"/>
      <c r="D103" s="358"/>
      <c r="E103" s="481"/>
      <c r="F103" s="244"/>
      <c r="G103" s="480"/>
      <c r="H103" s="310"/>
      <c r="I103" s="480"/>
      <c r="J103" s="245" t="s">
        <v>1773</v>
      </c>
      <c r="K103" s="283"/>
      <c r="L103" s="277"/>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64" s="4" customFormat="1" ht="15" customHeight="1">
      <c r="A104" s="281"/>
      <c r="B104" s="841">
        <v>1</v>
      </c>
      <c r="C104" s="824" t="s">
        <v>498</v>
      </c>
      <c r="D104" s="1338"/>
      <c r="E104" s="1339"/>
      <c r="F104" s="790"/>
      <c r="G104" s="791" t="s">
        <v>1771</v>
      </c>
      <c r="H104" s="1063">
        <v>0.35899999999999999</v>
      </c>
      <c r="I104" s="791" t="s">
        <v>1775</v>
      </c>
      <c r="J104" s="793">
        <f>ROUND(F104*H104,0)</f>
        <v>0</v>
      </c>
      <c r="K104" s="3" t="s">
        <v>1796</v>
      </c>
      <c r="L104" s="281"/>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64" s="4" customFormat="1" ht="15" customHeight="1" thickBot="1">
      <c r="A105" s="281"/>
      <c r="B105" s="841">
        <v>2</v>
      </c>
      <c r="C105" s="824" t="s">
        <v>535</v>
      </c>
      <c r="D105" s="1338"/>
      <c r="E105" s="1339"/>
      <c r="F105" s="790"/>
      <c r="G105" s="791" t="s">
        <v>1771</v>
      </c>
      <c r="H105" s="1063">
        <v>0.38200000000000001</v>
      </c>
      <c r="I105" s="791" t="s">
        <v>1775</v>
      </c>
      <c r="J105" s="793">
        <f>ROUND(F105*H105,0)</f>
        <v>0</v>
      </c>
      <c r="K105" s="3" t="s">
        <v>1777</v>
      </c>
      <c r="L105" s="281"/>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64" s="4" customFormat="1" ht="15" customHeight="1">
      <c r="A106" s="281"/>
      <c r="B106" s="106"/>
      <c r="C106" s="107"/>
      <c r="D106" s="106"/>
      <c r="E106" s="106"/>
      <c r="F106" s="93"/>
      <c r="G106" s="809"/>
      <c r="H106" s="801" t="s">
        <v>1797</v>
      </c>
      <c r="I106" s="802"/>
      <c r="J106" s="199"/>
      <c r="K106" s="3"/>
      <c r="L106" s="283"/>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64" ht="15" customHeight="1" thickBot="1">
      <c r="A107" s="281"/>
      <c r="B107" s="283"/>
      <c r="C107" s="283"/>
      <c r="D107" s="283"/>
      <c r="E107" s="283"/>
      <c r="F107" s="251"/>
      <c r="G107" s="283"/>
      <c r="H107" s="803" t="s">
        <v>121</v>
      </c>
      <c r="I107" s="800"/>
      <c r="J107" s="288">
        <f>SUM(J104:J105)</f>
        <v>0</v>
      </c>
      <c r="K107" s="283" t="s">
        <v>1798</v>
      </c>
      <c r="L107" s="283" t="s">
        <v>1771</v>
      </c>
    </row>
    <row r="108" spans="1:64" ht="15" customHeight="1">
      <c r="A108" s="281"/>
      <c r="B108" s="283"/>
      <c r="C108" s="283"/>
      <c r="D108" s="283"/>
      <c r="E108" s="283"/>
      <c r="F108" s="251"/>
      <c r="G108" s="250"/>
      <c r="H108" s="312"/>
      <c r="I108" s="253"/>
      <c r="J108" s="240"/>
      <c r="K108" s="283"/>
      <c r="L108" s="283"/>
    </row>
    <row r="109" spans="1:64" ht="15" customHeight="1">
      <c r="A109" s="280" t="s">
        <v>1799</v>
      </c>
      <c r="B109" s="281" t="s">
        <v>517</v>
      </c>
      <c r="C109" s="277"/>
      <c r="D109" s="277"/>
      <c r="E109" s="277"/>
      <c r="F109" s="237"/>
      <c r="G109" s="277"/>
      <c r="I109" s="277"/>
      <c r="J109" s="237"/>
      <c r="K109" s="277"/>
      <c r="L109" s="277"/>
    </row>
    <row r="110" spans="1:64" ht="15" customHeight="1">
      <c r="A110" s="282"/>
      <c r="B110" s="249"/>
      <c r="C110" s="249"/>
      <c r="D110" s="249"/>
      <c r="E110" s="249"/>
      <c r="F110" s="237"/>
      <c r="G110" s="277"/>
      <c r="I110" s="277"/>
      <c r="J110" s="237"/>
      <c r="K110" s="277"/>
      <c r="L110" s="277"/>
    </row>
    <row r="111" spans="1:64" s="4" customFormat="1" ht="15" customHeight="1">
      <c r="A111" s="282"/>
      <c r="B111" s="840" t="s">
        <v>515</v>
      </c>
      <c r="C111" s="832"/>
      <c r="D111" s="63" t="s">
        <v>514</v>
      </c>
      <c r="E111" s="283"/>
      <c r="F111" s="818" t="s">
        <v>141</v>
      </c>
      <c r="G111" s="819"/>
      <c r="H111" s="820" t="s">
        <v>140</v>
      </c>
      <c r="I111" s="819"/>
      <c r="J111" s="818" t="s">
        <v>91</v>
      </c>
      <c r="K111" s="283"/>
      <c r="L111" s="277"/>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64" s="4" customFormat="1" ht="15" customHeight="1">
      <c r="A112" s="282"/>
      <c r="B112" s="813"/>
      <c r="C112" s="479"/>
      <c r="D112" s="358"/>
      <c r="E112" s="481"/>
      <c r="F112" s="244"/>
      <c r="G112" s="480"/>
      <c r="H112" s="310"/>
      <c r="I112" s="480"/>
      <c r="J112" s="245" t="s">
        <v>1773</v>
      </c>
      <c r="K112" s="283"/>
      <c r="L112" s="277"/>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4" s="4" customFormat="1" ht="15" customHeight="1">
      <c r="A113" s="281"/>
      <c r="B113" s="831">
        <v>1</v>
      </c>
      <c r="C113" s="832" t="s">
        <v>498</v>
      </c>
      <c r="D113" s="833" t="s">
        <v>1774</v>
      </c>
      <c r="E113" s="834" t="s">
        <v>146</v>
      </c>
      <c r="F113" s="835"/>
      <c r="G113" s="836" t="s">
        <v>1771</v>
      </c>
      <c r="H113" s="1063">
        <v>0.22600000000000001</v>
      </c>
      <c r="I113" s="836" t="s">
        <v>1775</v>
      </c>
      <c r="J113" s="837">
        <f>ROUND(F113*H113,0)</f>
        <v>0</v>
      </c>
      <c r="K113" s="283" t="s">
        <v>1796</v>
      </c>
      <c r="L113" s="281"/>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s="4" customFormat="1" ht="15" customHeight="1">
      <c r="A114" s="281"/>
      <c r="B114" s="260"/>
      <c r="C114" s="481"/>
      <c r="D114" s="833" t="s">
        <v>1776</v>
      </c>
      <c r="E114" s="834" t="s">
        <v>145</v>
      </c>
      <c r="F114" s="835"/>
      <c r="G114" s="836" t="s">
        <v>1771</v>
      </c>
      <c r="H114" s="1064">
        <v>0.2</v>
      </c>
      <c r="I114" s="819" t="s">
        <v>1775</v>
      </c>
      <c r="J114" s="838">
        <f>ROUND(F114*H114,0)</f>
        <v>0</v>
      </c>
      <c r="K114" s="283" t="s">
        <v>1800</v>
      </c>
      <c r="L114" s="281"/>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row>
    <row r="115" spans="1:64" s="4" customFormat="1" ht="15" customHeight="1">
      <c r="A115" s="281"/>
      <c r="B115" s="821">
        <v>2</v>
      </c>
      <c r="C115" s="822" t="s">
        <v>535</v>
      </c>
      <c r="D115" s="823" t="s">
        <v>1774</v>
      </c>
      <c r="E115" s="824" t="s">
        <v>146</v>
      </c>
      <c r="F115" s="790"/>
      <c r="G115" s="791" t="s">
        <v>1771</v>
      </c>
      <c r="H115" s="1063">
        <v>0.23899999999999999</v>
      </c>
      <c r="I115" s="791" t="s">
        <v>1775</v>
      </c>
      <c r="J115" s="793">
        <f>ROUND(F115*H115,0)</f>
        <v>0</v>
      </c>
      <c r="K115" s="3" t="s">
        <v>1801</v>
      </c>
      <c r="L115" s="281"/>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15" customHeight="1" thickBot="1">
      <c r="A116" s="281"/>
      <c r="B116" s="131"/>
      <c r="C116" s="806"/>
      <c r="D116" s="823" t="s">
        <v>1776</v>
      </c>
      <c r="E116" s="824" t="s">
        <v>145</v>
      </c>
      <c r="F116" s="790"/>
      <c r="G116" s="791" t="s">
        <v>1771</v>
      </c>
      <c r="H116" s="1064">
        <v>0.218</v>
      </c>
      <c r="I116" s="827" t="s">
        <v>1775</v>
      </c>
      <c r="J116" s="828">
        <f>ROUND(F116*H116,0)</f>
        <v>0</v>
      </c>
      <c r="K116" s="3" t="s">
        <v>1802</v>
      </c>
      <c r="L116" s="281"/>
    </row>
    <row r="117" spans="1:64" ht="15" customHeight="1">
      <c r="A117" s="281"/>
      <c r="B117" s="106"/>
      <c r="C117" s="107"/>
      <c r="D117" s="106"/>
      <c r="E117" s="106"/>
      <c r="F117" s="93"/>
      <c r="G117" s="809"/>
      <c r="H117" s="801" t="s">
        <v>1803</v>
      </c>
      <c r="I117" s="802"/>
      <c r="J117" s="199"/>
      <c r="K117" s="3"/>
      <c r="L117" s="283"/>
    </row>
    <row r="118" spans="1:64" ht="15" customHeight="1" thickBot="1">
      <c r="A118" s="281"/>
      <c r="B118" s="283"/>
      <c r="C118" s="283"/>
      <c r="D118" s="283"/>
      <c r="E118" s="283"/>
      <c r="F118" s="251"/>
      <c r="G118" s="283"/>
      <c r="H118" s="803" t="s">
        <v>121</v>
      </c>
      <c r="I118" s="800"/>
      <c r="J118" s="288">
        <f>SUM(J113:J116)</f>
        <v>0</v>
      </c>
      <c r="K118" s="283" t="s">
        <v>1804</v>
      </c>
      <c r="L118" s="283" t="s">
        <v>1771</v>
      </c>
    </row>
    <row r="119" spans="1:64" ht="15" customHeight="1">
      <c r="A119" s="281"/>
      <c r="B119" s="283"/>
      <c r="C119" s="283"/>
      <c r="D119" s="283"/>
      <c r="E119" s="283"/>
      <c r="F119" s="251"/>
      <c r="G119" s="250"/>
      <c r="H119" s="312"/>
      <c r="I119" s="253"/>
      <c r="J119" s="240"/>
      <c r="K119" s="283"/>
      <c r="L119" s="283"/>
    </row>
    <row r="120" spans="1:64" s="4" customFormat="1" ht="15" customHeight="1">
      <c r="A120" s="280" t="s">
        <v>1805</v>
      </c>
      <c r="B120" s="281" t="s">
        <v>518</v>
      </c>
      <c r="C120" s="277"/>
      <c r="D120" s="277"/>
      <c r="E120" s="277"/>
      <c r="F120" s="237"/>
      <c r="G120" s="277"/>
      <c r="H120" s="309"/>
      <c r="I120" s="277"/>
      <c r="J120" s="237"/>
      <c r="K120" s="277"/>
      <c r="L120" s="277"/>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64" s="4" customFormat="1" ht="15" customHeight="1">
      <c r="A121" s="282"/>
      <c r="B121" s="249"/>
      <c r="C121" s="249"/>
      <c r="D121" s="249"/>
      <c r="E121" s="249"/>
      <c r="F121" s="237"/>
      <c r="G121" s="277"/>
      <c r="H121" s="309"/>
      <c r="I121" s="277"/>
      <c r="J121" s="237"/>
      <c r="K121" s="277"/>
      <c r="L121" s="277"/>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64" s="4" customFormat="1" ht="15" customHeight="1">
      <c r="A122" s="282"/>
      <c r="B122" s="840" t="s">
        <v>515</v>
      </c>
      <c r="C122" s="832"/>
      <c r="D122" s="63" t="s">
        <v>514</v>
      </c>
      <c r="E122" s="283"/>
      <c r="F122" s="818" t="s">
        <v>141</v>
      </c>
      <c r="G122" s="819"/>
      <c r="H122" s="820" t="s">
        <v>140</v>
      </c>
      <c r="I122" s="819"/>
      <c r="J122" s="818" t="s">
        <v>91</v>
      </c>
      <c r="K122" s="283"/>
      <c r="L122" s="277"/>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row>
    <row r="123" spans="1:64" s="4" customFormat="1" ht="15" customHeight="1">
      <c r="A123" s="282"/>
      <c r="B123" s="813"/>
      <c r="C123" s="479"/>
      <c r="D123" s="358"/>
      <c r="E123" s="481"/>
      <c r="F123" s="244"/>
      <c r="G123" s="480"/>
      <c r="H123" s="310"/>
      <c r="I123" s="480"/>
      <c r="J123" s="245" t="s">
        <v>1773</v>
      </c>
      <c r="K123" s="283"/>
      <c r="L123" s="277"/>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4" spans="1:64" s="4" customFormat="1" ht="15" customHeight="1">
      <c r="A124" s="281"/>
      <c r="B124" s="831">
        <v>1</v>
      </c>
      <c r="C124" s="832" t="s">
        <v>498</v>
      </c>
      <c r="D124" s="833" t="s">
        <v>1774</v>
      </c>
      <c r="E124" s="834" t="s">
        <v>146</v>
      </c>
      <c r="F124" s="835"/>
      <c r="G124" s="836" t="s">
        <v>1771</v>
      </c>
      <c r="H124" s="1063">
        <v>0.22600000000000001</v>
      </c>
      <c r="I124" s="836" t="s">
        <v>1775</v>
      </c>
      <c r="J124" s="837">
        <f>ROUND(F124*H124,0)</f>
        <v>0</v>
      </c>
      <c r="K124" s="283" t="s">
        <v>1796</v>
      </c>
      <c r="L124" s="281"/>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row>
    <row r="125" spans="1:64" s="4" customFormat="1" ht="15" customHeight="1">
      <c r="A125" s="281"/>
      <c r="B125" s="260"/>
      <c r="C125" s="481"/>
      <c r="D125" s="833" t="s">
        <v>1776</v>
      </c>
      <c r="E125" s="834" t="s">
        <v>145</v>
      </c>
      <c r="F125" s="835"/>
      <c r="G125" s="836" t="s">
        <v>1771</v>
      </c>
      <c r="H125" s="1064">
        <v>0.2</v>
      </c>
      <c r="I125" s="819" t="s">
        <v>1775</v>
      </c>
      <c r="J125" s="838">
        <f>ROUND(F125*H125,0)</f>
        <v>0</v>
      </c>
      <c r="K125" s="283" t="s">
        <v>1800</v>
      </c>
      <c r="L125" s="281"/>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row>
    <row r="126" spans="1:64" s="4" customFormat="1" ht="15" customHeight="1">
      <c r="A126" s="281"/>
      <c r="B126" s="821">
        <v>2</v>
      </c>
      <c r="C126" s="822" t="s">
        <v>688</v>
      </c>
      <c r="D126" s="823" t="s">
        <v>1774</v>
      </c>
      <c r="E126" s="824" t="s">
        <v>146</v>
      </c>
      <c r="F126" s="790"/>
      <c r="G126" s="791" t="s">
        <v>1771</v>
      </c>
      <c r="H126" s="1063">
        <v>0.23899999999999999</v>
      </c>
      <c r="I126" s="791" t="s">
        <v>1775</v>
      </c>
      <c r="J126" s="793">
        <f>ROUND(F126*H126,0)</f>
        <v>0</v>
      </c>
      <c r="K126" s="3" t="s">
        <v>1801</v>
      </c>
      <c r="L126" s="281"/>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row>
    <row r="127" spans="1:64" ht="15" customHeight="1" thickBot="1">
      <c r="A127" s="281"/>
      <c r="B127" s="131"/>
      <c r="C127" s="806"/>
      <c r="D127" s="823" t="s">
        <v>1776</v>
      </c>
      <c r="E127" s="824" t="s">
        <v>145</v>
      </c>
      <c r="F127" s="790"/>
      <c r="G127" s="791" t="s">
        <v>1771</v>
      </c>
      <c r="H127" s="1064">
        <v>0.218</v>
      </c>
      <c r="I127" s="827" t="s">
        <v>1775</v>
      </c>
      <c r="J127" s="828">
        <f>ROUND(F127*H127,0)</f>
        <v>0</v>
      </c>
      <c r="K127" s="3" t="s">
        <v>1802</v>
      </c>
      <c r="L127" s="281"/>
    </row>
    <row r="128" spans="1:64" ht="15" customHeight="1">
      <c r="A128" s="281"/>
      <c r="B128" s="106"/>
      <c r="C128" s="107"/>
      <c r="D128" s="106"/>
      <c r="E128" s="106"/>
      <c r="F128" s="93"/>
      <c r="G128" s="809"/>
      <c r="H128" s="801" t="s">
        <v>1803</v>
      </c>
      <c r="I128" s="802"/>
      <c r="J128" s="199"/>
      <c r="K128" s="3"/>
      <c r="L128" s="283"/>
    </row>
    <row r="129" spans="1:64" ht="15" customHeight="1" thickBot="1">
      <c r="A129" s="281"/>
      <c r="B129" s="283"/>
      <c r="C129" s="283"/>
      <c r="D129" s="283"/>
      <c r="E129" s="283"/>
      <c r="F129" s="251"/>
      <c r="G129" s="283"/>
      <c r="H129" s="803" t="s">
        <v>121</v>
      </c>
      <c r="I129" s="800"/>
      <c r="J129" s="288">
        <f>SUM(J124:J127)</f>
        <v>0</v>
      </c>
      <c r="K129" s="283" t="s">
        <v>1806</v>
      </c>
      <c r="L129" s="283" t="s">
        <v>1771</v>
      </c>
    </row>
    <row r="130" spans="1:64" ht="15" customHeight="1">
      <c r="A130" s="281"/>
      <c r="B130" s="283"/>
      <c r="C130" s="283"/>
      <c r="D130" s="283"/>
      <c r="E130" s="283"/>
      <c r="F130" s="251"/>
      <c r="G130" s="250"/>
      <c r="H130" s="312"/>
      <c r="I130" s="253"/>
      <c r="J130" s="240"/>
      <c r="K130" s="283"/>
      <c r="L130" s="283"/>
    </row>
    <row r="131" spans="1:64" s="4" customFormat="1" ht="15" customHeight="1">
      <c r="A131" s="280" t="s">
        <v>1807</v>
      </c>
      <c r="B131" s="281" t="s">
        <v>519</v>
      </c>
      <c r="C131" s="277"/>
      <c r="D131" s="277"/>
      <c r="E131" s="277"/>
      <c r="F131" s="237"/>
      <c r="G131" s="277"/>
      <c r="H131" s="309"/>
      <c r="I131" s="277"/>
      <c r="J131" s="237"/>
      <c r="K131" s="277"/>
      <c r="L131" s="277"/>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row>
    <row r="132" spans="1:64" s="4" customFormat="1" ht="15" customHeight="1">
      <c r="A132" s="282"/>
      <c r="B132" s="249"/>
      <c r="C132" s="249"/>
      <c r="D132" s="249"/>
      <c r="E132" s="249"/>
      <c r="F132" s="237"/>
      <c r="G132" s="277"/>
      <c r="H132" s="309"/>
      <c r="I132" s="277"/>
      <c r="J132" s="237"/>
      <c r="K132" s="277"/>
      <c r="L132" s="277"/>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row>
    <row r="133" spans="1:64" s="4" customFormat="1" ht="15" customHeight="1">
      <c r="A133" s="282"/>
      <c r="B133" s="840" t="s">
        <v>515</v>
      </c>
      <c r="C133" s="832"/>
      <c r="D133" s="63" t="s">
        <v>514</v>
      </c>
      <c r="E133" s="283"/>
      <c r="F133" s="818" t="s">
        <v>141</v>
      </c>
      <c r="G133" s="819"/>
      <c r="H133" s="820" t="s">
        <v>140</v>
      </c>
      <c r="I133" s="819"/>
      <c r="J133" s="818" t="s">
        <v>91</v>
      </c>
      <c r="K133" s="283"/>
      <c r="L133" s="277"/>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row>
    <row r="134" spans="1:64" s="4" customFormat="1" ht="15" customHeight="1">
      <c r="A134" s="282"/>
      <c r="B134" s="813"/>
      <c r="C134" s="479"/>
      <c r="D134" s="358"/>
      <c r="E134" s="481"/>
      <c r="F134" s="244"/>
      <c r="G134" s="480"/>
      <c r="H134" s="310"/>
      <c r="I134" s="480"/>
      <c r="J134" s="245" t="s">
        <v>1773</v>
      </c>
      <c r="K134" s="283"/>
      <c r="L134" s="277"/>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5" spans="1:64" s="4" customFormat="1" ht="15" customHeight="1">
      <c r="A135" s="281"/>
      <c r="B135" s="831">
        <v>1</v>
      </c>
      <c r="C135" s="832" t="s">
        <v>498</v>
      </c>
      <c r="D135" s="833" t="s">
        <v>1774</v>
      </c>
      <c r="E135" s="834" t="s">
        <v>146</v>
      </c>
      <c r="F135" s="835"/>
      <c r="G135" s="836" t="s">
        <v>1771</v>
      </c>
      <c r="H135" s="1063">
        <v>0.22600000000000001</v>
      </c>
      <c r="I135" s="836" t="s">
        <v>1775</v>
      </c>
      <c r="J135" s="837">
        <f t="shared" ref="J135:J142" si="10">ROUND(F135*H135,0)</f>
        <v>0</v>
      </c>
      <c r="K135" s="283" t="s">
        <v>1796</v>
      </c>
      <c r="L135" s="281"/>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row>
    <row r="136" spans="1:64" s="4" customFormat="1" ht="15" customHeight="1">
      <c r="A136" s="281"/>
      <c r="B136" s="131"/>
      <c r="C136" s="806"/>
      <c r="D136" s="823" t="s">
        <v>1776</v>
      </c>
      <c r="E136" s="824" t="s">
        <v>145</v>
      </c>
      <c r="F136" s="790"/>
      <c r="G136" s="791" t="s">
        <v>1771</v>
      </c>
      <c r="H136" s="1064">
        <v>0.2</v>
      </c>
      <c r="I136" s="827" t="s">
        <v>1775</v>
      </c>
      <c r="J136" s="828">
        <f t="shared" si="10"/>
        <v>0</v>
      </c>
      <c r="K136" s="3" t="s">
        <v>1800</v>
      </c>
      <c r="L136" s="281"/>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row>
    <row r="137" spans="1:64" s="4" customFormat="1" ht="15" customHeight="1">
      <c r="A137" s="281"/>
      <c r="B137" s="821">
        <v>2</v>
      </c>
      <c r="C137" s="822" t="s">
        <v>535</v>
      </c>
      <c r="D137" s="823" t="s">
        <v>1774</v>
      </c>
      <c r="E137" s="824" t="s">
        <v>146</v>
      </c>
      <c r="F137" s="790"/>
      <c r="G137" s="791" t="s">
        <v>1771</v>
      </c>
      <c r="H137" s="1063">
        <v>0.23899999999999999</v>
      </c>
      <c r="I137" s="791" t="s">
        <v>1775</v>
      </c>
      <c r="J137" s="793">
        <f t="shared" si="10"/>
        <v>0</v>
      </c>
      <c r="K137" s="3" t="s">
        <v>1801</v>
      </c>
      <c r="L137" s="281"/>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row>
    <row r="138" spans="1:64" ht="15" customHeight="1">
      <c r="A138" s="281"/>
      <c r="B138" s="131"/>
      <c r="C138" s="806"/>
      <c r="D138" s="823" t="s">
        <v>1776</v>
      </c>
      <c r="E138" s="824" t="s">
        <v>145</v>
      </c>
      <c r="F138" s="790"/>
      <c r="G138" s="791" t="s">
        <v>1771</v>
      </c>
      <c r="H138" s="1064">
        <v>0.218</v>
      </c>
      <c r="I138" s="827" t="s">
        <v>1775</v>
      </c>
      <c r="J138" s="828">
        <f t="shared" si="10"/>
        <v>0</v>
      </c>
      <c r="K138" s="3" t="s">
        <v>1802</v>
      </c>
      <c r="L138" s="281"/>
    </row>
    <row r="139" spans="1:64" ht="15" customHeight="1">
      <c r="A139" s="281"/>
      <c r="B139" s="821">
        <v>3</v>
      </c>
      <c r="C139" s="822" t="s">
        <v>653</v>
      </c>
      <c r="D139" s="823" t="s">
        <v>1774</v>
      </c>
      <c r="E139" s="824" t="s">
        <v>146</v>
      </c>
      <c r="F139" s="790"/>
      <c r="G139" s="791" t="s">
        <v>1771</v>
      </c>
      <c r="H139" s="1220">
        <v>0.253</v>
      </c>
      <c r="I139" s="791" t="s">
        <v>1775</v>
      </c>
      <c r="J139" s="793">
        <f>ROUND(F139*H139,0)</f>
        <v>0</v>
      </c>
      <c r="K139" s="3" t="s">
        <v>1808</v>
      </c>
      <c r="L139" s="281"/>
    </row>
    <row r="140" spans="1:64" ht="15" customHeight="1">
      <c r="A140" s="281"/>
      <c r="B140" s="131"/>
      <c r="C140" s="806"/>
      <c r="D140" s="823" t="s">
        <v>1776</v>
      </c>
      <c r="E140" s="824" t="s">
        <v>145</v>
      </c>
      <c r="F140" s="790"/>
      <c r="G140" s="791" t="s">
        <v>1771</v>
      </c>
      <c r="H140" s="1221">
        <v>0.23599999999999999</v>
      </c>
      <c r="I140" s="827" t="s">
        <v>1775</v>
      </c>
      <c r="J140" s="828">
        <f>ROUND(F140*H140,0)</f>
        <v>0</v>
      </c>
      <c r="K140" s="3" t="s">
        <v>276</v>
      </c>
      <c r="L140" s="281"/>
    </row>
    <row r="141" spans="1:64" ht="15" customHeight="1">
      <c r="A141" s="281"/>
      <c r="B141" s="821">
        <v>4</v>
      </c>
      <c r="C141" s="822" t="s">
        <v>784</v>
      </c>
      <c r="D141" s="823" t="s">
        <v>1774</v>
      </c>
      <c r="E141" s="824" t="s">
        <v>146</v>
      </c>
      <c r="F141" s="790"/>
      <c r="G141" s="791" t="s">
        <v>1771</v>
      </c>
      <c r="H141" s="1063">
        <v>0.26600000000000001</v>
      </c>
      <c r="I141" s="791" t="s">
        <v>1775</v>
      </c>
      <c r="J141" s="793">
        <f t="shared" si="10"/>
        <v>0</v>
      </c>
      <c r="K141" s="3" t="s">
        <v>278</v>
      </c>
      <c r="L141" s="281"/>
    </row>
    <row r="142" spans="1:64" s="4" customFormat="1" ht="15" customHeight="1" thickBot="1">
      <c r="A142" s="281"/>
      <c r="B142" s="131"/>
      <c r="C142" s="806"/>
      <c r="D142" s="823" t="s">
        <v>1776</v>
      </c>
      <c r="E142" s="824" t="s">
        <v>145</v>
      </c>
      <c r="F142" s="790"/>
      <c r="G142" s="791" t="s">
        <v>1771</v>
      </c>
      <c r="H142" s="1064">
        <v>0.253</v>
      </c>
      <c r="I142" s="827" t="s">
        <v>1775</v>
      </c>
      <c r="J142" s="828">
        <f t="shared" si="10"/>
        <v>0</v>
      </c>
      <c r="K142" s="3" t="s">
        <v>1809</v>
      </c>
      <c r="L142" s="281"/>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row>
    <row r="143" spans="1:64" s="4" customFormat="1" ht="15" customHeight="1">
      <c r="A143" s="281"/>
      <c r="B143" s="106"/>
      <c r="C143" s="107"/>
      <c r="D143" s="106"/>
      <c r="E143" s="106"/>
      <c r="F143" s="93"/>
      <c r="G143" s="809"/>
      <c r="H143" s="801" t="s">
        <v>1810</v>
      </c>
      <c r="I143" s="802"/>
      <c r="J143" s="199"/>
      <c r="K143" s="3"/>
      <c r="L143" s="283"/>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row>
    <row r="144" spans="1:64" s="4" customFormat="1" ht="15" customHeight="1" thickBot="1">
      <c r="A144" s="281"/>
      <c r="B144" s="283"/>
      <c r="C144" s="283"/>
      <c r="D144" s="283"/>
      <c r="E144" s="283"/>
      <c r="F144" s="251"/>
      <c r="G144" s="283"/>
      <c r="H144" s="803" t="s">
        <v>121</v>
      </c>
      <c r="I144" s="800"/>
      <c r="J144" s="288">
        <f>SUM(J135:J142)</f>
        <v>0</v>
      </c>
      <c r="K144" s="283" t="s">
        <v>1811</v>
      </c>
      <c r="L144" s="283" t="s">
        <v>1771</v>
      </c>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row>
    <row r="145" spans="1:64" s="4" customFormat="1" ht="15" customHeight="1">
      <c r="A145" s="281"/>
      <c r="B145" s="283"/>
      <c r="C145" s="283"/>
      <c r="D145" s="283"/>
      <c r="E145" s="283"/>
      <c r="F145" s="251"/>
      <c r="G145" s="250"/>
      <c r="H145" s="312"/>
      <c r="I145" s="253"/>
      <c r="J145" s="240"/>
      <c r="K145" s="283"/>
      <c r="L145" s="283"/>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row>
    <row r="146" spans="1:64" s="4" customFormat="1" ht="15" customHeight="1">
      <c r="A146" s="280" t="s">
        <v>1812</v>
      </c>
      <c r="B146" s="281" t="s">
        <v>524</v>
      </c>
      <c r="C146" s="277"/>
      <c r="D146" s="277"/>
      <c r="E146" s="277"/>
      <c r="F146" s="237"/>
      <c r="G146" s="277"/>
      <c r="H146" s="309"/>
      <c r="I146" s="277"/>
      <c r="J146" s="237"/>
      <c r="K146" s="277"/>
      <c r="L146" s="277"/>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row>
    <row r="147" spans="1:64" s="4" customFormat="1" ht="15" customHeight="1">
      <c r="A147" s="282"/>
      <c r="B147" s="249"/>
      <c r="C147" s="249"/>
      <c r="D147" s="249"/>
      <c r="E147" s="249"/>
      <c r="F147" s="237"/>
      <c r="G147" s="277"/>
      <c r="H147" s="309"/>
      <c r="I147" s="277"/>
      <c r="J147" s="237"/>
      <c r="K147" s="277"/>
      <c r="L147" s="277"/>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row>
    <row r="148" spans="1:64" s="4" customFormat="1" ht="15" customHeight="1">
      <c r="A148" s="282"/>
      <c r="B148" s="840" t="s">
        <v>515</v>
      </c>
      <c r="C148" s="832"/>
      <c r="D148" s="63" t="s">
        <v>514</v>
      </c>
      <c r="E148" s="283"/>
      <c r="F148" s="818" t="s">
        <v>141</v>
      </c>
      <c r="G148" s="819"/>
      <c r="H148" s="820" t="s">
        <v>140</v>
      </c>
      <c r="I148" s="819"/>
      <c r="J148" s="818" t="s">
        <v>91</v>
      </c>
      <c r="K148" s="283"/>
      <c r="L148" s="277"/>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row>
    <row r="149" spans="1:64" s="4" customFormat="1" ht="15" customHeight="1">
      <c r="A149" s="282"/>
      <c r="B149" s="813"/>
      <c r="C149" s="479"/>
      <c r="D149" s="358"/>
      <c r="E149" s="481"/>
      <c r="F149" s="244"/>
      <c r="G149" s="480"/>
      <c r="H149" s="310"/>
      <c r="I149" s="480"/>
      <c r="J149" s="245" t="s">
        <v>1773</v>
      </c>
      <c r="K149" s="283"/>
      <c r="L149" s="277"/>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row>
    <row r="150" spans="1:64" s="4" customFormat="1" ht="15" customHeight="1">
      <c r="A150" s="281"/>
      <c r="B150" s="831">
        <v>1</v>
      </c>
      <c r="C150" s="832" t="s">
        <v>498</v>
      </c>
      <c r="D150" s="833" t="s">
        <v>1774</v>
      </c>
      <c r="E150" s="834" t="s">
        <v>146</v>
      </c>
      <c r="F150" s="835"/>
      <c r="G150" s="836" t="s">
        <v>1771</v>
      </c>
      <c r="H150" s="1063">
        <v>0.377</v>
      </c>
      <c r="I150" s="836" t="s">
        <v>1775</v>
      </c>
      <c r="J150" s="837">
        <f t="shared" ref="J150:J157" si="11">ROUND(F150*H150,0)</f>
        <v>0</v>
      </c>
      <c r="K150" s="283" t="s">
        <v>1796</v>
      </c>
      <c r="L150" s="281"/>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row>
    <row r="151" spans="1:64" s="4" customFormat="1" ht="15" customHeight="1">
      <c r="A151" s="281"/>
      <c r="B151" s="260"/>
      <c r="C151" s="481"/>
      <c r="D151" s="833" t="s">
        <v>1776</v>
      </c>
      <c r="E151" s="834" t="s">
        <v>145</v>
      </c>
      <c r="F151" s="835"/>
      <c r="G151" s="836" t="s">
        <v>1771</v>
      </c>
      <c r="H151" s="1064">
        <v>0.33300000000000002</v>
      </c>
      <c r="I151" s="819" t="s">
        <v>1775</v>
      </c>
      <c r="J151" s="838">
        <f t="shared" si="11"/>
        <v>0</v>
      </c>
      <c r="K151" s="283" t="s">
        <v>1800</v>
      </c>
      <c r="L151" s="281"/>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row>
    <row r="152" spans="1:64" s="4" customFormat="1" ht="15" customHeight="1">
      <c r="A152" s="281"/>
      <c r="B152" s="821">
        <v>2</v>
      </c>
      <c r="C152" s="822" t="s">
        <v>535</v>
      </c>
      <c r="D152" s="823" t="s">
        <v>1774</v>
      </c>
      <c r="E152" s="824" t="s">
        <v>146</v>
      </c>
      <c r="F152" s="790"/>
      <c r="G152" s="791" t="s">
        <v>1771</v>
      </c>
      <c r="H152" s="1063">
        <v>0.39900000000000002</v>
      </c>
      <c r="I152" s="791" t="s">
        <v>1775</v>
      </c>
      <c r="J152" s="793">
        <f t="shared" si="11"/>
        <v>0</v>
      </c>
      <c r="K152" s="3" t="s">
        <v>1801</v>
      </c>
      <c r="L152" s="281"/>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row>
    <row r="153" spans="1:64" ht="15" customHeight="1">
      <c r="A153" s="281"/>
      <c r="B153" s="131"/>
      <c r="C153" s="806"/>
      <c r="D153" s="823" t="s">
        <v>1776</v>
      </c>
      <c r="E153" s="824" t="s">
        <v>145</v>
      </c>
      <c r="F153" s="790"/>
      <c r="G153" s="791" t="s">
        <v>1771</v>
      </c>
      <c r="H153" s="1064">
        <v>0.36399999999999999</v>
      </c>
      <c r="I153" s="827" t="s">
        <v>1775</v>
      </c>
      <c r="J153" s="828">
        <f t="shared" si="11"/>
        <v>0</v>
      </c>
      <c r="K153" s="3" t="s">
        <v>1802</v>
      </c>
      <c r="L153" s="281"/>
    </row>
    <row r="154" spans="1:64" ht="15" customHeight="1">
      <c r="A154" s="281"/>
      <c r="B154" s="821">
        <v>3</v>
      </c>
      <c r="C154" s="822" t="s">
        <v>653</v>
      </c>
      <c r="D154" s="823" t="s">
        <v>1774</v>
      </c>
      <c r="E154" s="824" t="s">
        <v>146</v>
      </c>
      <c r="F154" s="790"/>
      <c r="G154" s="791" t="s">
        <v>1771</v>
      </c>
      <c r="H154" s="1220">
        <v>0.42099999999999999</v>
      </c>
      <c r="I154" s="791" t="s">
        <v>1775</v>
      </c>
      <c r="J154" s="793">
        <f>ROUND(F154*H154,0)</f>
        <v>0</v>
      </c>
      <c r="K154" s="3" t="s">
        <v>1808</v>
      </c>
      <c r="L154" s="281"/>
    </row>
    <row r="155" spans="1:64" ht="15" customHeight="1">
      <c r="A155" s="281"/>
      <c r="B155" s="131"/>
      <c r="C155" s="806"/>
      <c r="D155" s="823" t="s">
        <v>1776</v>
      </c>
      <c r="E155" s="824" t="s">
        <v>145</v>
      </c>
      <c r="F155" s="790"/>
      <c r="G155" s="791" t="s">
        <v>1771</v>
      </c>
      <c r="H155" s="1066">
        <v>0.39300000000000002</v>
      </c>
      <c r="I155" s="827" t="s">
        <v>1775</v>
      </c>
      <c r="J155" s="828">
        <f>ROUND(F155*H155,0)</f>
        <v>0</v>
      </c>
      <c r="K155" s="3" t="s">
        <v>276</v>
      </c>
      <c r="L155" s="281"/>
    </row>
    <row r="156" spans="1:64" ht="15" customHeight="1">
      <c r="A156" s="281"/>
      <c r="B156" s="821">
        <v>4</v>
      </c>
      <c r="C156" s="822" t="s">
        <v>784</v>
      </c>
      <c r="D156" s="823" t="s">
        <v>1774</v>
      </c>
      <c r="E156" s="824" t="s">
        <v>146</v>
      </c>
      <c r="F156" s="790"/>
      <c r="G156" s="791" t="s">
        <v>1771</v>
      </c>
      <c r="H156" s="1065">
        <v>0.443</v>
      </c>
      <c r="I156" s="791" t="s">
        <v>1775</v>
      </c>
      <c r="J156" s="793">
        <f t="shared" si="11"/>
        <v>0</v>
      </c>
      <c r="K156" s="3" t="s">
        <v>278</v>
      </c>
      <c r="L156" s="281"/>
    </row>
    <row r="157" spans="1:64" s="4" customFormat="1" ht="15" customHeight="1" thickBot="1">
      <c r="A157" s="281"/>
      <c r="B157" s="131"/>
      <c r="C157" s="806"/>
      <c r="D157" s="823" t="s">
        <v>1776</v>
      </c>
      <c r="E157" s="824" t="s">
        <v>145</v>
      </c>
      <c r="F157" s="790"/>
      <c r="G157" s="791" t="s">
        <v>1771</v>
      </c>
      <c r="H157" s="1066">
        <v>0.42199999999999999</v>
      </c>
      <c r="I157" s="827" t="s">
        <v>1775</v>
      </c>
      <c r="J157" s="828">
        <f t="shared" si="11"/>
        <v>0</v>
      </c>
      <c r="K157" s="3" t="s">
        <v>1809</v>
      </c>
      <c r="L157" s="281"/>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row>
    <row r="158" spans="1:64" s="4" customFormat="1" ht="15" customHeight="1">
      <c r="A158" s="281"/>
      <c r="B158" s="106"/>
      <c r="C158" s="107"/>
      <c r="D158" s="106"/>
      <c r="E158" s="106"/>
      <c r="F158" s="93"/>
      <c r="G158" s="809"/>
      <c r="H158" s="801" t="s">
        <v>1810</v>
      </c>
      <c r="I158" s="802"/>
      <c r="J158" s="199"/>
      <c r="K158" s="3"/>
      <c r="L158" s="283"/>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row>
    <row r="159" spans="1:64" s="4" customFormat="1" ht="15" customHeight="1" thickBot="1">
      <c r="A159" s="281"/>
      <c r="B159" s="283"/>
      <c r="C159" s="283"/>
      <c r="D159" s="283"/>
      <c r="E159" s="283"/>
      <c r="F159" s="251"/>
      <c r="G159" s="283"/>
      <c r="H159" s="803" t="s">
        <v>121</v>
      </c>
      <c r="I159" s="800"/>
      <c r="J159" s="288">
        <f>SUM(J150:J157)</f>
        <v>0</v>
      </c>
      <c r="K159" s="283" t="s">
        <v>1813</v>
      </c>
      <c r="L159" s="283" t="s">
        <v>1771</v>
      </c>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row>
    <row r="160" spans="1:64" s="4" customFormat="1" ht="15" customHeight="1">
      <c r="A160" s="281"/>
      <c r="B160" s="283"/>
      <c r="C160" s="283"/>
      <c r="D160" s="283"/>
      <c r="E160" s="283"/>
      <c r="F160" s="251"/>
      <c r="G160" s="250"/>
      <c r="H160" s="312"/>
      <c r="I160" s="253"/>
      <c r="J160" s="240"/>
      <c r="K160" s="283"/>
      <c r="L160" s="283"/>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row>
    <row r="161" spans="1:64" s="4" customFormat="1" ht="15" customHeight="1">
      <c r="A161" s="280" t="s">
        <v>1814</v>
      </c>
      <c r="B161" s="281" t="s">
        <v>520</v>
      </c>
      <c r="C161" s="277"/>
      <c r="D161" s="277"/>
      <c r="E161" s="277"/>
      <c r="F161" s="237"/>
      <c r="G161" s="277"/>
      <c r="H161" s="309"/>
      <c r="I161" s="277"/>
      <c r="J161" s="237"/>
      <c r="K161" s="277"/>
      <c r="L161" s="277"/>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row>
    <row r="162" spans="1:64" s="4" customFormat="1" ht="15" customHeight="1">
      <c r="A162" s="282"/>
      <c r="B162" s="249"/>
      <c r="C162" s="249"/>
      <c r="D162" s="249"/>
      <c r="E162" s="249"/>
      <c r="F162" s="237"/>
      <c r="G162" s="277"/>
      <c r="H162" s="309"/>
      <c r="I162" s="277"/>
      <c r="J162" s="237"/>
      <c r="K162" s="277"/>
      <c r="L162" s="277"/>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row>
    <row r="163" spans="1:64" s="4" customFormat="1" ht="15" customHeight="1">
      <c r="A163" s="282"/>
      <c r="B163" s="840" t="s">
        <v>515</v>
      </c>
      <c r="C163" s="832"/>
      <c r="D163" s="63" t="s">
        <v>514</v>
      </c>
      <c r="E163" s="283"/>
      <c r="F163" s="818" t="s">
        <v>141</v>
      </c>
      <c r="G163" s="819"/>
      <c r="H163" s="820" t="s">
        <v>140</v>
      </c>
      <c r="I163" s="819"/>
      <c r="J163" s="818" t="s">
        <v>91</v>
      </c>
      <c r="K163" s="283"/>
      <c r="L163" s="277"/>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row>
    <row r="164" spans="1:64" s="4" customFormat="1" ht="15" customHeight="1">
      <c r="A164" s="282"/>
      <c r="B164" s="813"/>
      <c r="C164" s="479"/>
      <c r="D164" s="358"/>
      <c r="E164" s="481"/>
      <c r="F164" s="244"/>
      <c r="G164" s="480"/>
      <c r="H164" s="310"/>
      <c r="I164" s="480"/>
      <c r="J164" s="245" t="s">
        <v>1773</v>
      </c>
      <c r="K164" s="283"/>
      <c r="L164" s="277"/>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row>
    <row r="165" spans="1:64" s="4" customFormat="1" ht="15" customHeight="1" thickBot="1">
      <c r="A165" s="281"/>
      <c r="B165" s="839">
        <v>1</v>
      </c>
      <c r="C165" s="834" t="s">
        <v>498</v>
      </c>
      <c r="D165" s="1336"/>
      <c r="E165" s="1337"/>
      <c r="F165" s="835"/>
      <c r="G165" s="836" t="s">
        <v>1771</v>
      </c>
      <c r="H165" s="1063">
        <v>0.53300000000000003</v>
      </c>
      <c r="I165" s="836" t="s">
        <v>1775</v>
      </c>
      <c r="J165" s="837">
        <f>ROUND(F165*H165,0)</f>
        <v>0</v>
      </c>
      <c r="K165" s="283" t="s">
        <v>1796</v>
      </c>
      <c r="L165" s="281"/>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row>
    <row r="166" spans="1:64" s="4" customFormat="1" ht="15" customHeight="1">
      <c r="A166" s="281"/>
      <c r="B166" s="106"/>
      <c r="C166" s="107"/>
      <c r="D166" s="106"/>
      <c r="E166" s="106"/>
      <c r="F166" s="93"/>
      <c r="G166" s="809"/>
      <c r="H166" s="801" t="s">
        <v>1796</v>
      </c>
      <c r="I166" s="802"/>
      <c r="J166" s="199"/>
      <c r="K166" s="3"/>
      <c r="L166" s="283"/>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row>
    <row r="167" spans="1:64" s="4" customFormat="1" ht="18.75" customHeight="1" thickBot="1">
      <c r="A167" s="281"/>
      <c r="B167" s="283"/>
      <c r="C167" s="283"/>
      <c r="D167" s="283"/>
      <c r="E167" s="283"/>
      <c r="F167" s="251"/>
      <c r="G167" s="283"/>
      <c r="H167" s="803" t="s">
        <v>121</v>
      </c>
      <c r="I167" s="800"/>
      <c r="J167" s="288">
        <f>SUM(J165:J165)</f>
        <v>0</v>
      </c>
      <c r="K167" s="283" t="s">
        <v>1815</v>
      </c>
      <c r="L167" s="283" t="s">
        <v>1771</v>
      </c>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row>
    <row r="168" spans="1:64" ht="18.75" customHeight="1">
      <c r="A168" s="281"/>
      <c r="B168" s="283"/>
      <c r="C168" s="283"/>
      <c r="D168" s="283"/>
      <c r="E168" s="283"/>
      <c r="F168" s="251"/>
      <c r="G168" s="283"/>
      <c r="H168" s="809"/>
      <c r="I168" s="253"/>
      <c r="J168" s="240"/>
      <c r="K168" s="283"/>
      <c r="L168" s="283"/>
    </row>
    <row r="169" spans="1:64" ht="11.25" customHeight="1">
      <c r="A169" s="280" t="s">
        <v>1816</v>
      </c>
      <c r="B169" s="281" t="s">
        <v>761</v>
      </c>
      <c r="C169" s="277"/>
      <c r="D169" s="277"/>
      <c r="E169" s="277"/>
      <c r="F169" s="237"/>
      <c r="G169" s="277"/>
      <c r="I169" s="277"/>
      <c r="J169" s="237"/>
      <c r="K169" s="277"/>
      <c r="L169" s="277"/>
    </row>
    <row r="170" spans="1:64" ht="18.75" customHeight="1">
      <c r="A170" s="282"/>
      <c r="B170" s="249"/>
      <c r="C170" s="249"/>
      <c r="D170" s="249"/>
      <c r="E170" s="249"/>
      <c r="F170" s="237"/>
      <c r="G170" s="277"/>
      <c r="I170" s="277"/>
      <c r="J170" s="237"/>
      <c r="K170" s="277"/>
      <c r="L170" s="277"/>
    </row>
    <row r="171" spans="1:64" ht="15" customHeight="1">
      <c r="A171" s="282"/>
      <c r="B171" s="840" t="s">
        <v>515</v>
      </c>
      <c r="C171" s="832"/>
      <c r="D171" s="63" t="s">
        <v>514</v>
      </c>
      <c r="E171" s="283"/>
      <c r="F171" s="818" t="s">
        <v>141</v>
      </c>
      <c r="G171" s="819"/>
      <c r="H171" s="820" t="s">
        <v>140</v>
      </c>
      <c r="I171" s="819"/>
      <c r="J171" s="818" t="s">
        <v>91</v>
      </c>
      <c r="K171" s="283"/>
      <c r="L171" s="277"/>
    </row>
    <row r="172" spans="1:64" s="4" customFormat="1" ht="15" customHeight="1">
      <c r="A172" s="282"/>
      <c r="B172" s="813"/>
      <c r="C172" s="479"/>
      <c r="D172" s="358"/>
      <c r="E172" s="481"/>
      <c r="F172" s="244"/>
      <c r="G172" s="480"/>
      <c r="H172" s="310"/>
      <c r="I172" s="480"/>
      <c r="J172" s="245" t="s">
        <v>1773</v>
      </c>
      <c r="K172" s="283"/>
      <c r="L172" s="277"/>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row>
    <row r="173" spans="1:64" s="4" customFormat="1" ht="15" customHeight="1" thickBot="1">
      <c r="A173" s="281"/>
      <c r="B173" s="839">
        <v>1</v>
      </c>
      <c r="C173" s="834" t="s">
        <v>535</v>
      </c>
      <c r="D173" s="1336"/>
      <c r="E173" s="1337"/>
      <c r="F173" s="835"/>
      <c r="G173" s="836" t="s">
        <v>1771</v>
      </c>
      <c r="H173" s="1063">
        <v>0.58199999999999996</v>
      </c>
      <c r="I173" s="836" t="s">
        <v>1775</v>
      </c>
      <c r="J173" s="837">
        <f>ROUND(F173*H173,0)</f>
        <v>0</v>
      </c>
      <c r="K173" s="283" t="s">
        <v>1796</v>
      </c>
      <c r="L173" s="281"/>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row>
    <row r="174" spans="1:64" s="4" customFormat="1" ht="15" customHeight="1">
      <c r="A174" s="281"/>
      <c r="B174" s="106"/>
      <c r="C174" s="107"/>
      <c r="D174" s="106"/>
      <c r="E174" s="106"/>
      <c r="F174" s="93"/>
      <c r="G174" s="809"/>
      <c r="H174" s="801" t="s">
        <v>1796</v>
      </c>
      <c r="I174" s="802"/>
      <c r="J174" s="199"/>
      <c r="K174" s="3"/>
      <c r="L174" s="283"/>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row>
    <row r="175" spans="1:64" s="4" customFormat="1" ht="15" customHeight="1" thickBot="1">
      <c r="A175" s="281"/>
      <c r="B175" s="283"/>
      <c r="C175" s="283"/>
      <c r="D175" s="283"/>
      <c r="E175" s="283"/>
      <c r="F175" s="251"/>
      <c r="G175" s="283"/>
      <c r="H175" s="803" t="s">
        <v>121</v>
      </c>
      <c r="I175" s="800"/>
      <c r="J175" s="288">
        <f>SUM(J173:J173)</f>
        <v>0</v>
      </c>
      <c r="K175" s="283" t="s">
        <v>1817</v>
      </c>
      <c r="L175" s="283" t="s">
        <v>1771</v>
      </c>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row>
    <row r="176" spans="1:64" ht="18.75" customHeight="1">
      <c r="A176" s="281"/>
      <c r="B176" s="283"/>
      <c r="C176" s="283"/>
      <c r="D176" s="283"/>
      <c r="E176" s="283"/>
      <c r="F176" s="251"/>
      <c r="G176" s="283"/>
      <c r="H176" s="809"/>
      <c r="I176" s="253"/>
      <c r="J176" s="240"/>
      <c r="K176" s="283"/>
      <c r="L176" s="283"/>
      <c r="M176" s="238"/>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38"/>
      <c r="AJ176" s="238"/>
      <c r="AK176" s="238"/>
      <c r="AL176" s="238"/>
      <c r="AM176" s="238"/>
      <c r="AN176" s="238"/>
      <c r="AO176" s="238"/>
      <c r="AP176" s="238"/>
      <c r="AQ176" s="238"/>
      <c r="AR176" s="238"/>
      <c r="AS176" s="238"/>
      <c r="AT176" s="238"/>
      <c r="AU176" s="238"/>
      <c r="AV176" s="238"/>
      <c r="AW176" s="238"/>
      <c r="AX176" s="238"/>
      <c r="AY176" s="238"/>
      <c r="AZ176" s="238"/>
      <c r="BA176" s="238"/>
      <c r="BB176" s="238"/>
      <c r="BC176" s="238"/>
      <c r="BD176" s="238"/>
      <c r="BE176" s="238"/>
      <c r="BF176" s="238"/>
      <c r="BG176" s="238"/>
      <c r="BH176" s="238"/>
      <c r="BI176" s="238"/>
      <c r="BJ176" s="238"/>
      <c r="BK176" s="238"/>
      <c r="BL176" s="238"/>
    </row>
    <row r="177" spans="1:64" ht="11.25" customHeight="1">
      <c r="A177" s="280" t="s">
        <v>1818</v>
      </c>
      <c r="B177" s="281" t="s">
        <v>762</v>
      </c>
      <c r="C177" s="277"/>
      <c r="D177" s="277"/>
      <c r="E177" s="277"/>
      <c r="F177" s="237"/>
      <c r="G177" s="277"/>
      <c r="I177" s="277"/>
      <c r="J177" s="237"/>
      <c r="K177" s="277"/>
      <c r="L177" s="277"/>
      <c r="M177" s="238"/>
      <c r="N177" s="238"/>
      <c r="O177" s="238"/>
      <c r="P177" s="238"/>
      <c r="Q177" s="238"/>
      <c r="R177" s="238"/>
      <c r="S177" s="238"/>
      <c r="T177" s="238"/>
      <c r="U177" s="238"/>
      <c r="V177" s="238"/>
      <c r="W177" s="238"/>
      <c r="X177" s="238"/>
      <c r="Y177" s="238"/>
      <c r="Z177" s="238"/>
      <c r="AA177" s="238"/>
      <c r="AB177" s="238"/>
      <c r="AC177" s="238"/>
      <c r="AD177" s="238"/>
      <c r="AE177" s="238"/>
      <c r="AF177" s="238"/>
      <c r="AG177" s="238"/>
      <c r="AH177" s="238"/>
      <c r="AI177" s="238"/>
      <c r="AJ177" s="238"/>
      <c r="AK177" s="238"/>
      <c r="AL177" s="238"/>
      <c r="AM177" s="238"/>
      <c r="AN177" s="238"/>
      <c r="AO177" s="238"/>
      <c r="AP177" s="238"/>
      <c r="AQ177" s="238"/>
      <c r="AR177" s="238"/>
      <c r="AS177" s="238"/>
      <c r="AT177" s="238"/>
      <c r="AU177" s="238"/>
      <c r="AV177" s="238"/>
      <c r="AW177" s="238"/>
      <c r="AX177" s="238"/>
      <c r="AY177" s="238"/>
      <c r="AZ177" s="238"/>
      <c r="BA177" s="238"/>
      <c r="BB177" s="238"/>
      <c r="BC177" s="238"/>
      <c r="BD177" s="238"/>
      <c r="BE177" s="238"/>
      <c r="BF177" s="238"/>
      <c r="BG177" s="238"/>
      <c r="BH177" s="238"/>
      <c r="BI177" s="238"/>
      <c r="BJ177" s="238"/>
      <c r="BK177" s="238"/>
      <c r="BL177" s="238"/>
    </row>
    <row r="178" spans="1:64" ht="18.75" customHeight="1">
      <c r="A178" s="282"/>
      <c r="B178" s="249"/>
      <c r="C178" s="249"/>
      <c r="D178" s="249"/>
      <c r="E178" s="249"/>
      <c r="F178" s="237"/>
      <c r="G178" s="277"/>
      <c r="I178" s="277"/>
      <c r="J178" s="237"/>
      <c r="K178" s="277"/>
      <c r="L178" s="277"/>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I178" s="238"/>
      <c r="BJ178" s="238"/>
      <c r="BK178" s="238"/>
      <c r="BL178" s="238"/>
    </row>
    <row r="179" spans="1:64" ht="15" customHeight="1">
      <c r="A179" s="282"/>
      <c r="B179" s="840" t="s">
        <v>515</v>
      </c>
      <c r="C179" s="832"/>
      <c r="D179" s="63" t="s">
        <v>514</v>
      </c>
      <c r="E179" s="283"/>
      <c r="F179" s="818" t="s">
        <v>141</v>
      </c>
      <c r="G179" s="819"/>
      <c r="H179" s="820" t="s">
        <v>140</v>
      </c>
      <c r="I179" s="819"/>
      <c r="J179" s="818" t="s">
        <v>91</v>
      </c>
      <c r="K179" s="283"/>
      <c r="L179" s="277"/>
      <c r="M179" s="238"/>
      <c r="N179" s="238"/>
      <c r="O179" s="238"/>
      <c r="P179" s="238"/>
      <c r="Q179" s="238"/>
      <c r="R179" s="238"/>
      <c r="S179" s="238"/>
      <c r="T179" s="238"/>
      <c r="U179" s="238"/>
      <c r="V179" s="238"/>
      <c r="W179" s="238"/>
      <c r="X179" s="238"/>
      <c r="Y179" s="238"/>
      <c r="Z179" s="238"/>
      <c r="AA179" s="238"/>
      <c r="AB179" s="238"/>
      <c r="AC179" s="238"/>
      <c r="AD179" s="238"/>
      <c r="AE179" s="238"/>
      <c r="AF179" s="238"/>
      <c r="AG179" s="238"/>
      <c r="AH179" s="238"/>
      <c r="AI179" s="238"/>
      <c r="AJ179" s="238"/>
      <c r="AK179" s="238"/>
      <c r="AL179" s="238"/>
      <c r="AM179" s="238"/>
      <c r="AN179" s="238"/>
      <c r="AO179" s="238"/>
      <c r="AP179" s="238"/>
      <c r="AQ179" s="238"/>
      <c r="AR179" s="238"/>
      <c r="AS179" s="238"/>
      <c r="AT179" s="238"/>
      <c r="AU179" s="238"/>
      <c r="AV179" s="238"/>
      <c r="AW179" s="238"/>
      <c r="AX179" s="238"/>
      <c r="AY179" s="238"/>
      <c r="AZ179" s="238"/>
      <c r="BA179" s="238"/>
      <c r="BB179" s="238"/>
      <c r="BC179" s="238"/>
      <c r="BD179" s="238"/>
      <c r="BE179" s="238"/>
      <c r="BF179" s="238"/>
      <c r="BG179" s="238"/>
      <c r="BH179" s="238"/>
      <c r="BI179" s="238"/>
      <c r="BJ179" s="238"/>
      <c r="BK179" s="238"/>
      <c r="BL179" s="238"/>
    </row>
    <row r="180" spans="1:64" s="4" customFormat="1" ht="15" customHeight="1">
      <c r="A180" s="282"/>
      <c r="B180" s="813"/>
      <c r="C180" s="479"/>
      <c r="D180" s="358"/>
      <c r="E180" s="481"/>
      <c r="F180" s="244"/>
      <c r="G180" s="480"/>
      <c r="H180" s="310"/>
      <c r="I180" s="480"/>
      <c r="J180" s="245" t="s">
        <v>1773</v>
      </c>
      <c r="K180" s="283"/>
      <c r="L180" s="277"/>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row>
    <row r="181" spans="1:64" s="4" customFormat="1" ht="15" customHeight="1">
      <c r="A181" s="282"/>
      <c r="B181" s="839">
        <v>1</v>
      </c>
      <c r="C181" s="834" t="s">
        <v>653</v>
      </c>
      <c r="D181" s="1336"/>
      <c r="E181" s="1337"/>
      <c r="F181" s="835"/>
      <c r="G181" s="836" t="s">
        <v>1771</v>
      </c>
      <c r="H181" s="1063">
        <v>0.4078</v>
      </c>
      <c r="I181" s="836" t="s">
        <v>1775</v>
      </c>
      <c r="J181" s="837">
        <f t="shared" ref="J181:J188" si="12">ROUND(F181*H181,0)</f>
        <v>0</v>
      </c>
      <c r="K181" s="283" t="s">
        <v>1796</v>
      </c>
      <c r="L181" s="277"/>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row>
    <row r="182" spans="1:64" s="4" customFormat="1" ht="15" customHeight="1">
      <c r="A182" s="282"/>
      <c r="B182" s="839">
        <v>2</v>
      </c>
      <c r="C182" s="834" t="s">
        <v>784</v>
      </c>
      <c r="D182" s="1336"/>
      <c r="E182" s="1337"/>
      <c r="F182" s="835"/>
      <c r="G182" s="836" t="s">
        <v>1771</v>
      </c>
      <c r="H182" s="1063">
        <v>0.43099999999999999</v>
      </c>
      <c r="I182" s="836" t="s">
        <v>1775</v>
      </c>
      <c r="J182" s="837">
        <f t="shared" si="12"/>
        <v>0</v>
      </c>
      <c r="K182" s="283" t="s">
        <v>1800</v>
      </c>
      <c r="L182" s="277"/>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row>
    <row r="183" spans="1:64" s="4" customFormat="1" ht="15" customHeight="1">
      <c r="A183" s="282"/>
      <c r="B183" s="839">
        <v>3</v>
      </c>
      <c r="C183" s="834" t="s">
        <v>833</v>
      </c>
      <c r="D183" s="1336"/>
      <c r="E183" s="1337"/>
      <c r="F183" s="835"/>
      <c r="G183" s="836" t="s">
        <v>1771</v>
      </c>
      <c r="H183" s="1063">
        <v>0.45400000000000001</v>
      </c>
      <c r="I183" s="836" t="s">
        <v>1775</v>
      </c>
      <c r="J183" s="837">
        <f t="shared" si="12"/>
        <v>0</v>
      </c>
      <c r="K183" s="283" t="s">
        <v>1801</v>
      </c>
      <c r="L183" s="277"/>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row>
    <row r="184" spans="1:64" ht="15" customHeight="1">
      <c r="A184" s="281"/>
      <c r="B184" s="839">
        <v>4</v>
      </c>
      <c r="C184" s="834" t="s">
        <v>961</v>
      </c>
      <c r="D184" s="1336"/>
      <c r="E184" s="1337"/>
      <c r="F184" s="835"/>
      <c r="G184" s="836" t="s">
        <v>1771</v>
      </c>
      <c r="H184" s="1063">
        <v>0.47699999999999998</v>
      </c>
      <c r="I184" s="836" t="s">
        <v>1775</v>
      </c>
      <c r="J184" s="837">
        <f t="shared" si="12"/>
        <v>0</v>
      </c>
      <c r="K184" s="283" t="s">
        <v>1802</v>
      </c>
      <c r="L184" s="281"/>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c r="AK184" s="238"/>
      <c r="AL184" s="238"/>
      <c r="AM184" s="238"/>
      <c r="AN184" s="238"/>
      <c r="AO184" s="238"/>
      <c r="AP184" s="238"/>
      <c r="AQ184" s="238"/>
      <c r="AR184" s="238"/>
      <c r="AS184" s="238"/>
      <c r="AT184" s="238"/>
      <c r="AU184" s="238"/>
      <c r="AV184" s="238"/>
      <c r="AW184" s="238"/>
      <c r="AX184" s="238"/>
      <c r="AY184" s="238"/>
      <c r="AZ184" s="238"/>
      <c r="BA184" s="238"/>
      <c r="BB184" s="238"/>
      <c r="BC184" s="238"/>
      <c r="BD184" s="238"/>
      <c r="BE184" s="238"/>
      <c r="BF184" s="238"/>
      <c r="BG184" s="238"/>
      <c r="BH184" s="238"/>
      <c r="BI184" s="238"/>
      <c r="BJ184" s="238"/>
      <c r="BK184" s="238"/>
      <c r="BL184" s="238"/>
    </row>
    <row r="185" spans="1:64" ht="15" customHeight="1">
      <c r="A185" s="281"/>
      <c r="B185" s="839">
        <v>5</v>
      </c>
      <c r="C185" s="834" t="s">
        <v>1051</v>
      </c>
      <c r="D185" s="1336"/>
      <c r="E185" s="1337"/>
      <c r="F185" s="835"/>
      <c r="G185" s="836" t="s">
        <v>1771</v>
      </c>
      <c r="H185" s="1063">
        <v>0.5</v>
      </c>
      <c r="I185" s="836" t="s">
        <v>1775</v>
      </c>
      <c r="J185" s="837">
        <f t="shared" si="12"/>
        <v>0</v>
      </c>
      <c r="K185" s="283" t="s">
        <v>1808</v>
      </c>
      <c r="L185" s="281"/>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238"/>
      <c r="AK185" s="238"/>
      <c r="AL185" s="238"/>
      <c r="AM185" s="238"/>
      <c r="AN185" s="238"/>
      <c r="AO185" s="238"/>
      <c r="AP185" s="238"/>
      <c r="AQ185" s="238"/>
      <c r="AR185" s="238"/>
      <c r="AS185" s="238"/>
      <c r="AT185" s="238"/>
      <c r="AU185" s="238"/>
      <c r="AV185" s="238"/>
      <c r="AW185" s="238"/>
      <c r="AX185" s="238"/>
      <c r="AY185" s="238"/>
      <c r="AZ185" s="238"/>
      <c r="BA185" s="238"/>
      <c r="BB185" s="238"/>
      <c r="BC185" s="238"/>
      <c r="BD185" s="238"/>
      <c r="BE185" s="238"/>
      <c r="BF185" s="238"/>
      <c r="BG185" s="238"/>
      <c r="BH185" s="238"/>
      <c r="BI185" s="238"/>
      <c r="BJ185" s="238"/>
      <c r="BK185" s="238"/>
      <c r="BL185" s="238"/>
    </row>
    <row r="186" spans="1:64" ht="15" customHeight="1">
      <c r="A186" s="281"/>
      <c r="B186" s="839">
        <v>6</v>
      </c>
      <c r="C186" s="834" t="s">
        <v>1100</v>
      </c>
      <c r="D186" s="1336"/>
      <c r="E186" s="1337"/>
      <c r="F186" s="835"/>
      <c r="G186" s="836" t="s">
        <v>1771</v>
      </c>
      <c r="H186" s="1063">
        <v>0.5</v>
      </c>
      <c r="I186" s="836" t="s">
        <v>1775</v>
      </c>
      <c r="J186" s="837">
        <f t="shared" si="12"/>
        <v>0</v>
      </c>
      <c r="K186" s="283" t="s">
        <v>1819</v>
      </c>
      <c r="L186" s="281"/>
      <c r="M186" s="238"/>
      <c r="N186" s="238"/>
      <c r="O186" s="238"/>
      <c r="P186" s="238"/>
      <c r="Q186" s="238"/>
      <c r="R186" s="238"/>
      <c r="S186" s="238"/>
      <c r="T186" s="238"/>
      <c r="U186" s="238"/>
      <c r="V186" s="238"/>
      <c r="W186" s="238"/>
      <c r="X186" s="238"/>
      <c r="Y186" s="238"/>
      <c r="Z186" s="238"/>
      <c r="AA186" s="238"/>
      <c r="AB186" s="238"/>
      <c r="AC186" s="238"/>
      <c r="AD186" s="238"/>
      <c r="AE186" s="238"/>
      <c r="AF186" s="238"/>
      <c r="AG186" s="238"/>
      <c r="AH186" s="238"/>
      <c r="AI186" s="238"/>
      <c r="AJ186" s="238"/>
      <c r="AK186" s="238"/>
      <c r="AL186" s="238"/>
      <c r="AM186" s="238"/>
      <c r="AN186" s="238"/>
      <c r="AO186" s="238"/>
      <c r="AP186" s="238"/>
      <c r="AQ186" s="238"/>
      <c r="AR186" s="238"/>
      <c r="AS186" s="238"/>
      <c r="AT186" s="238"/>
      <c r="AU186" s="238"/>
      <c r="AV186" s="238"/>
      <c r="AW186" s="238"/>
      <c r="AX186" s="238"/>
      <c r="AY186" s="238"/>
      <c r="AZ186" s="238"/>
      <c r="BA186" s="238"/>
      <c r="BB186" s="238"/>
      <c r="BC186" s="238"/>
      <c r="BD186" s="238"/>
      <c r="BE186" s="238"/>
      <c r="BF186" s="238"/>
      <c r="BG186" s="238"/>
      <c r="BH186" s="238"/>
      <c r="BI186" s="238"/>
      <c r="BJ186" s="238"/>
      <c r="BK186" s="238"/>
      <c r="BL186" s="238"/>
    </row>
    <row r="187" spans="1:64" ht="15" customHeight="1">
      <c r="A187" s="281"/>
      <c r="B187" s="839">
        <v>7</v>
      </c>
      <c r="C187" s="834" t="s">
        <v>1330</v>
      </c>
      <c r="D187" s="1336"/>
      <c r="E187" s="1337"/>
      <c r="F187" s="835"/>
      <c r="G187" s="836" t="s">
        <v>555</v>
      </c>
      <c r="H187" s="1063">
        <v>0.5</v>
      </c>
      <c r="I187" s="836" t="s">
        <v>1775</v>
      </c>
      <c r="J187" s="837">
        <f t="shared" ref="J187" si="13">ROUND(F187*H187,0)</f>
        <v>0</v>
      </c>
      <c r="K187" s="283" t="s">
        <v>1756</v>
      </c>
      <c r="L187" s="281"/>
      <c r="M187" s="277"/>
      <c r="N187" s="277"/>
      <c r="O187" s="277"/>
      <c r="P187" s="277"/>
      <c r="Q187" s="277"/>
      <c r="R187" s="277"/>
      <c r="S187" s="277"/>
      <c r="T187" s="277"/>
      <c r="U187" s="277"/>
      <c r="V187" s="277"/>
      <c r="W187" s="277"/>
      <c r="X187" s="277"/>
      <c r="Y187" s="277"/>
      <c r="Z187" s="277"/>
      <c r="AA187" s="277"/>
      <c r="AB187" s="277"/>
      <c r="AC187" s="277"/>
      <c r="AD187" s="277"/>
      <c r="AE187" s="277"/>
      <c r="AF187" s="277"/>
      <c r="AG187" s="277"/>
      <c r="AH187" s="277"/>
      <c r="AI187" s="277"/>
      <c r="AJ187" s="277"/>
      <c r="AK187" s="277"/>
      <c r="AL187" s="277"/>
      <c r="AM187" s="277"/>
      <c r="AN187" s="277"/>
      <c r="AO187" s="277"/>
      <c r="AP187" s="277"/>
      <c r="AQ187" s="277"/>
      <c r="AR187" s="277"/>
      <c r="AS187" s="277"/>
      <c r="AT187" s="277"/>
      <c r="AU187" s="277"/>
      <c r="AV187" s="277"/>
      <c r="AW187" s="277"/>
      <c r="AX187" s="277"/>
      <c r="AY187" s="277"/>
      <c r="AZ187" s="277"/>
      <c r="BA187" s="277"/>
      <c r="BB187" s="277"/>
      <c r="BC187" s="277"/>
      <c r="BD187" s="277"/>
      <c r="BE187" s="277"/>
      <c r="BF187" s="277"/>
      <c r="BG187" s="277"/>
      <c r="BH187" s="277"/>
      <c r="BI187" s="277"/>
      <c r="BJ187" s="277"/>
      <c r="BK187" s="277"/>
      <c r="BL187" s="277"/>
    </row>
    <row r="188" spans="1:64" ht="15" customHeight="1" thickBot="1">
      <c r="A188" s="281"/>
      <c r="B188" s="839">
        <v>8</v>
      </c>
      <c r="C188" s="834" t="s">
        <v>1672</v>
      </c>
      <c r="D188" s="1336"/>
      <c r="E188" s="1337"/>
      <c r="F188" s="835"/>
      <c r="G188" s="836" t="s">
        <v>1771</v>
      </c>
      <c r="H188" s="1063">
        <v>0.5</v>
      </c>
      <c r="I188" s="836" t="s">
        <v>1775</v>
      </c>
      <c r="J188" s="837">
        <f t="shared" si="12"/>
        <v>0</v>
      </c>
      <c r="K188" s="283" t="s">
        <v>557</v>
      </c>
      <c r="L188" s="281"/>
      <c r="M188" s="238"/>
      <c r="N188" s="238"/>
      <c r="O188" s="238"/>
      <c r="P188" s="238"/>
      <c r="Q188" s="238"/>
      <c r="R188" s="238"/>
      <c r="S188" s="238"/>
      <c r="T188" s="238"/>
      <c r="U188" s="238"/>
      <c r="V188" s="238"/>
      <c r="W188" s="238"/>
      <c r="X188" s="238"/>
      <c r="Y188" s="238"/>
      <c r="Z188" s="238"/>
      <c r="AA188" s="238"/>
      <c r="AB188" s="238"/>
      <c r="AC188" s="238"/>
      <c r="AD188" s="238"/>
      <c r="AE188" s="238"/>
      <c r="AF188" s="238"/>
      <c r="AG188" s="238"/>
      <c r="AH188" s="238"/>
      <c r="AI188" s="238"/>
      <c r="AJ188" s="238"/>
      <c r="AK188" s="238"/>
      <c r="AL188" s="238"/>
      <c r="AM188" s="238"/>
      <c r="AN188" s="238"/>
      <c r="AO188" s="238"/>
      <c r="AP188" s="238"/>
      <c r="AQ188" s="238"/>
      <c r="AR188" s="238"/>
      <c r="AS188" s="238"/>
      <c r="AT188" s="238"/>
      <c r="AU188" s="238"/>
      <c r="AV188" s="238"/>
      <c r="AW188" s="238"/>
      <c r="AX188" s="238"/>
      <c r="AY188" s="238"/>
      <c r="AZ188" s="238"/>
      <c r="BA188" s="238"/>
      <c r="BB188" s="238"/>
      <c r="BC188" s="238"/>
      <c r="BD188" s="238"/>
      <c r="BE188" s="238"/>
      <c r="BF188" s="238"/>
      <c r="BG188" s="238"/>
      <c r="BH188" s="238"/>
      <c r="BI188" s="238"/>
      <c r="BJ188" s="238"/>
      <c r="BK188" s="238"/>
      <c r="BL188" s="238"/>
    </row>
    <row r="189" spans="1:64" ht="15" customHeight="1">
      <c r="A189" s="281"/>
      <c r="B189" s="106"/>
      <c r="C189" s="107"/>
      <c r="D189" s="106"/>
      <c r="E189" s="106"/>
      <c r="F189" s="93"/>
      <c r="G189" s="809"/>
      <c r="H189" s="801" t="s">
        <v>1762</v>
      </c>
      <c r="I189" s="802"/>
      <c r="J189" s="199"/>
      <c r="K189" s="3"/>
      <c r="L189" s="283"/>
      <c r="M189" s="238"/>
      <c r="N189" s="238"/>
      <c r="O189" s="238"/>
      <c r="P189" s="238"/>
      <c r="Q189" s="238"/>
      <c r="R189" s="238"/>
      <c r="S189" s="238"/>
      <c r="T189" s="238"/>
      <c r="U189" s="238"/>
      <c r="V189" s="238"/>
      <c r="W189" s="238"/>
      <c r="X189" s="238"/>
      <c r="Y189" s="238"/>
      <c r="Z189" s="238"/>
      <c r="AA189" s="238"/>
      <c r="AB189" s="238"/>
      <c r="AC189" s="238"/>
      <c r="AD189" s="238"/>
      <c r="AE189" s="238"/>
      <c r="AF189" s="238"/>
      <c r="AG189" s="238"/>
      <c r="AH189" s="238"/>
      <c r="AI189" s="238"/>
      <c r="AJ189" s="238"/>
      <c r="AK189" s="238"/>
      <c r="AL189" s="238"/>
      <c r="AM189" s="238"/>
      <c r="AN189" s="238"/>
      <c r="AO189" s="238"/>
      <c r="AP189" s="238"/>
      <c r="AQ189" s="238"/>
      <c r="AR189" s="238"/>
      <c r="AS189" s="238"/>
      <c r="AT189" s="238"/>
      <c r="AU189" s="238"/>
      <c r="AV189" s="238"/>
      <c r="AW189" s="238"/>
      <c r="AX189" s="238"/>
      <c r="AY189" s="238"/>
      <c r="AZ189" s="238"/>
      <c r="BA189" s="238"/>
      <c r="BB189" s="238"/>
      <c r="BC189" s="238"/>
      <c r="BD189" s="238"/>
      <c r="BE189" s="238"/>
      <c r="BF189" s="238"/>
      <c r="BG189" s="238"/>
      <c r="BH189" s="238"/>
      <c r="BI189" s="238"/>
      <c r="BJ189" s="238"/>
      <c r="BK189" s="238"/>
      <c r="BL189" s="238"/>
    </row>
    <row r="190" spans="1:64" ht="15" customHeight="1" thickBot="1">
      <c r="A190" s="281"/>
      <c r="B190" s="283"/>
      <c r="C190" s="283"/>
      <c r="D190" s="283"/>
      <c r="E190" s="283"/>
      <c r="F190" s="251"/>
      <c r="G190" s="283"/>
      <c r="H190" s="803" t="s">
        <v>121</v>
      </c>
      <c r="I190" s="800"/>
      <c r="J190" s="288">
        <f>SUM(J181:J188)</f>
        <v>0</v>
      </c>
      <c r="K190" s="283" t="s">
        <v>1821</v>
      </c>
      <c r="L190" s="283" t="s">
        <v>1771</v>
      </c>
      <c r="M190" s="238"/>
      <c r="N190" s="238"/>
      <c r="O190" s="238"/>
      <c r="P190" s="238"/>
      <c r="Q190" s="238"/>
      <c r="R190" s="238"/>
      <c r="S190" s="238"/>
      <c r="T190" s="238"/>
      <c r="U190" s="238"/>
      <c r="V190" s="238"/>
      <c r="W190" s="238"/>
      <c r="X190" s="238"/>
      <c r="Y190" s="238"/>
      <c r="Z190" s="238"/>
      <c r="AA190" s="238"/>
      <c r="AB190" s="238"/>
      <c r="AC190" s="238"/>
      <c r="AD190" s="238"/>
      <c r="AE190" s="238"/>
      <c r="AF190" s="238"/>
      <c r="AG190" s="238"/>
      <c r="AH190" s="238"/>
      <c r="AI190" s="238"/>
      <c r="AJ190" s="238"/>
      <c r="AK190" s="238"/>
      <c r="AL190" s="238"/>
      <c r="AM190" s="238"/>
      <c r="AN190" s="238"/>
      <c r="AO190" s="238"/>
      <c r="AP190" s="238"/>
      <c r="AQ190" s="238"/>
      <c r="AR190" s="238"/>
      <c r="AS190" s="238"/>
      <c r="AT190" s="238"/>
      <c r="AU190" s="238"/>
      <c r="AV190" s="238"/>
      <c r="AW190" s="238"/>
      <c r="AX190" s="238"/>
      <c r="AY190" s="238"/>
      <c r="AZ190" s="238"/>
      <c r="BA190" s="238"/>
      <c r="BB190" s="238"/>
      <c r="BC190" s="238"/>
      <c r="BD190" s="238"/>
      <c r="BE190" s="238"/>
      <c r="BF190" s="238"/>
      <c r="BG190" s="238"/>
      <c r="BH190" s="238"/>
      <c r="BI190" s="238"/>
      <c r="BJ190" s="238"/>
      <c r="BK190" s="238"/>
      <c r="BL190" s="238"/>
    </row>
    <row r="191" spans="1:64" ht="15" customHeight="1">
      <c r="A191" s="281"/>
      <c r="B191" s="283"/>
      <c r="C191" s="283"/>
      <c r="D191" s="283"/>
      <c r="E191" s="283"/>
      <c r="F191" s="251"/>
      <c r="G191" s="283"/>
      <c r="H191" s="809"/>
      <c r="I191" s="253"/>
      <c r="J191" s="240"/>
      <c r="K191" s="283"/>
      <c r="L191" s="283"/>
      <c r="M191" s="277"/>
      <c r="N191" s="277"/>
      <c r="O191" s="277"/>
      <c r="P191" s="277"/>
      <c r="Q191" s="277"/>
      <c r="R191" s="277"/>
      <c r="S191" s="277"/>
      <c r="T191" s="277"/>
      <c r="U191" s="277"/>
      <c r="V191" s="277"/>
      <c r="W191" s="277"/>
      <c r="X191" s="277"/>
      <c r="Y191" s="277"/>
      <c r="Z191" s="277"/>
      <c r="AA191" s="277"/>
      <c r="AB191" s="277"/>
      <c r="AC191" s="277"/>
      <c r="AD191" s="277"/>
      <c r="AE191" s="277"/>
      <c r="AF191" s="277"/>
      <c r="AG191" s="277"/>
      <c r="AH191" s="277"/>
      <c r="AI191" s="277"/>
      <c r="AJ191" s="277"/>
      <c r="AK191" s="277"/>
      <c r="AL191" s="277"/>
      <c r="AM191" s="277"/>
      <c r="AN191" s="277"/>
      <c r="AO191" s="277"/>
      <c r="AP191" s="277"/>
      <c r="AQ191" s="277"/>
      <c r="AR191" s="277"/>
      <c r="AS191" s="277"/>
      <c r="AT191" s="277"/>
      <c r="AU191" s="277"/>
      <c r="AV191" s="277"/>
      <c r="AW191" s="277"/>
      <c r="AX191" s="277"/>
      <c r="AY191" s="277"/>
      <c r="AZ191" s="277"/>
      <c r="BA191" s="277"/>
      <c r="BB191" s="277"/>
      <c r="BC191" s="277"/>
      <c r="BD191" s="277"/>
      <c r="BE191" s="277"/>
      <c r="BF191" s="277"/>
      <c r="BG191" s="277"/>
      <c r="BH191" s="277"/>
      <c r="BI191" s="277"/>
      <c r="BJ191" s="277"/>
      <c r="BK191" s="277"/>
      <c r="BL191" s="277"/>
    </row>
    <row r="192" spans="1:64" s="4" customFormat="1" ht="15" customHeight="1">
      <c r="A192" s="280" t="s">
        <v>1822</v>
      </c>
      <c r="B192" s="281" t="s">
        <v>763</v>
      </c>
      <c r="C192" s="277"/>
      <c r="D192" s="277"/>
      <c r="E192" s="277"/>
      <c r="F192" s="237"/>
      <c r="G192" s="277"/>
      <c r="H192" s="309"/>
      <c r="I192" s="277"/>
      <c r="J192" s="237"/>
      <c r="K192" s="277"/>
      <c r="L192" s="277"/>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row>
    <row r="193" spans="1:64" s="4" customFormat="1" ht="15" customHeight="1">
      <c r="A193" s="282"/>
      <c r="B193" s="249"/>
      <c r="C193" s="249"/>
      <c r="D193" s="249"/>
      <c r="E193" s="249"/>
      <c r="F193" s="237"/>
      <c r="G193" s="277"/>
      <c r="H193" s="309"/>
      <c r="I193" s="277"/>
      <c r="J193" s="237"/>
      <c r="K193" s="277"/>
      <c r="L193" s="277"/>
      <c r="M193" s="281"/>
      <c r="N193" s="281"/>
      <c r="O193" s="281"/>
      <c r="P193" s="281"/>
      <c r="Q193" s="281"/>
      <c r="R193" s="281"/>
      <c r="S193" s="281"/>
      <c r="T193" s="281"/>
      <c r="U193" s="281"/>
      <c r="V193" s="281"/>
      <c r="W193" s="281"/>
      <c r="X193" s="281"/>
      <c r="Y193" s="281"/>
      <c r="Z193" s="281"/>
      <c r="AA193" s="281"/>
      <c r="AB193" s="281"/>
      <c r="AC193" s="281"/>
      <c r="AD193" s="281"/>
      <c r="AE193" s="281"/>
      <c r="AF193" s="281"/>
      <c r="AG193" s="281"/>
      <c r="AH193" s="281"/>
      <c r="AI193" s="281"/>
      <c r="AJ193" s="281"/>
      <c r="AK193" s="281"/>
      <c r="AL193" s="281"/>
      <c r="AM193" s="281"/>
      <c r="AN193" s="281"/>
      <c r="AO193" s="281"/>
      <c r="AP193" s="281"/>
      <c r="AQ193" s="281"/>
      <c r="AR193" s="281"/>
      <c r="AS193" s="281"/>
      <c r="AT193" s="281"/>
      <c r="AU193" s="281"/>
      <c r="AV193" s="281"/>
      <c r="AW193" s="281"/>
      <c r="AX193" s="281"/>
      <c r="AY193" s="281"/>
      <c r="AZ193" s="281"/>
      <c r="BA193" s="281"/>
      <c r="BB193" s="281"/>
      <c r="BC193" s="281"/>
      <c r="BD193" s="281"/>
      <c r="BE193" s="281"/>
      <c r="BF193" s="281"/>
      <c r="BG193" s="281"/>
      <c r="BH193" s="281"/>
      <c r="BI193" s="281"/>
      <c r="BJ193" s="281"/>
      <c r="BK193" s="281"/>
      <c r="BL193" s="281"/>
    </row>
    <row r="194" spans="1:64" s="4" customFormat="1" ht="15" customHeight="1">
      <c r="A194" s="282"/>
      <c r="B194" s="840" t="s">
        <v>515</v>
      </c>
      <c r="C194" s="832"/>
      <c r="D194" s="63" t="s">
        <v>514</v>
      </c>
      <c r="E194" s="283"/>
      <c r="F194" s="818" t="s">
        <v>141</v>
      </c>
      <c r="G194" s="819"/>
      <c r="H194" s="820" t="s">
        <v>140</v>
      </c>
      <c r="I194" s="819"/>
      <c r="J194" s="818" t="s">
        <v>91</v>
      </c>
      <c r="K194" s="283"/>
      <c r="L194" s="277"/>
      <c r="M194" s="281"/>
      <c r="N194" s="281"/>
      <c r="O194" s="281"/>
      <c r="P194" s="281"/>
      <c r="Q194" s="281"/>
      <c r="R194" s="281"/>
      <c r="S194" s="281"/>
      <c r="T194" s="281"/>
      <c r="U194" s="281"/>
      <c r="V194" s="281"/>
      <c r="W194" s="281"/>
      <c r="X194" s="281"/>
      <c r="Y194" s="281"/>
      <c r="Z194" s="281"/>
      <c r="AA194" s="281"/>
      <c r="AB194" s="281"/>
      <c r="AC194" s="281"/>
      <c r="AD194" s="281"/>
      <c r="AE194" s="281"/>
      <c r="AF194" s="281"/>
      <c r="AG194" s="281"/>
      <c r="AH194" s="281"/>
      <c r="AI194" s="281"/>
      <c r="AJ194" s="281"/>
      <c r="AK194" s="281"/>
      <c r="AL194" s="281"/>
      <c r="AM194" s="281"/>
      <c r="AN194" s="281"/>
      <c r="AO194" s="281"/>
      <c r="AP194" s="281"/>
      <c r="AQ194" s="281"/>
      <c r="AR194" s="281"/>
      <c r="AS194" s="281"/>
      <c r="AT194" s="281"/>
      <c r="AU194" s="281"/>
      <c r="AV194" s="281"/>
      <c r="AW194" s="281"/>
      <c r="AX194" s="281"/>
      <c r="AY194" s="281"/>
      <c r="AZ194" s="281"/>
      <c r="BA194" s="281"/>
      <c r="BB194" s="281"/>
      <c r="BC194" s="281"/>
      <c r="BD194" s="281"/>
      <c r="BE194" s="281"/>
      <c r="BF194" s="281"/>
      <c r="BG194" s="281"/>
      <c r="BH194" s="281"/>
      <c r="BI194" s="281"/>
      <c r="BJ194" s="281"/>
      <c r="BK194" s="281"/>
      <c r="BL194" s="281"/>
    </row>
    <row r="195" spans="1:64" s="4" customFormat="1" ht="15" customHeight="1">
      <c r="A195" s="282"/>
      <c r="B195" s="813"/>
      <c r="C195" s="479"/>
      <c r="D195" s="358"/>
      <c r="E195" s="481"/>
      <c r="F195" s="244"/>
      <c r="G195" s="480"/>
      <c r="H195" s="310"/>
      <c r="I195" s="480"/>
      <c r="J195" s="245" t="s">
        <v>1773</v>
      </c>
      <c r="K195" s="283"/>
      <c r="L195" s="277"/>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row>
    <row r="196" spans="1:64" s="4" customFormat="1" ht="15" customHeight="1">
      <c r="A196" s="281"/>
      <c r="B196" s="831">
        <v>1</v>
      </c>
      <c r="C196" s="832" t="s">
        <v>653</v>
      </c>
      <c r="D196" s="833" t="s">
        <v>1774</v>
      </c>
      <c r="E196" s="834" t="s">
        <v>146</v>
      </c>
      <c r="F196" s="835"/>
      <c r="G196" s="836" t="s">
        <v>1771</v>
      </c>
      <c r="H196" s="1063">
        <v>0.2447</v>
      </c>
      <c r="I196" s="836" t="s">
        <v>1775</v>
      </c>
      <c r="J196" s="837">
        <f t="shared" ref="J196:J203" si="14">ROUND(F196*H196,0)</f>
        <v>0</v>
      </c>
      <c r="K196" s="283" t="s">
        <v>1796</v>
      </c>
      <c r="L196" s="28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row>
    <row r="197" spans="1:64" s="4" customFormat="1" ht="15" customHeight="1">
      <c r="A197" s="281"/>
      <c r="B197" s="260"/>
      <c r="C197" s="481"/>
      <c r="D197" s="833" t="s">
        <v>1776</v>
      </c>
      <c r="E197" s="834" t="s">
        <v>145</v>
      </c>
      <c r="F197" s="835"/>
      <c r="G197" s="836" t="s">
        <v>1771</v>
      </c>
      <c r="H197" s="1221">
        <v>0.23200000000000001</v>
      </c>
      <c r="I197" s="819" t="s">
        <v>1775</v>
      </c>
      <c r="J197" s="838">
        <f t="shared" si="14"/>
        <v>0</v>
      </c>
      <c r="K197" s="283" t="s">
        <v>1800</v>
      </c>
      <c r="L197" s="28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row>
    <row r="198" spans="1:64" ht="15" customHeight="1">
      <c r="A198" s="281"/>
      <c r="B198" s="831">
        <v>2</v>
      </c>
      <c r="C198" s="832" t="s">
        <v>784</v>
      </c>
      <c r="D198" s="833" t="s">
        <v>1774</v>
      </c>
      <c r="E198" s="834" t="s">
        <v>146</v>
      </c>
      <c r="F198" s="835"/>
      <c r="G198" s="836" t="s">
        <v>1771</v>
      </c>
      <c r="H198" s="1063">
        <v>0.25900000000000001</v>
      </c>
      <c r="I198" s="836" t="s">
        <v>1775</v>
      </c>
      <c r="J198" s="837">
        <f t="shared" si="14"/>
        <v>0</v>
      </c>
      <c r="K198" s="283" t="s">
        <v>1801</v>
      </c>
      <c r="L198" s="281"/>
      <c r="M198" s="238"/>
      <c r="N198" s="238"/>
      <c r="O198" s="238"/>
      <c r="P198" s="238"/>
      <c r="Q198" s="238"/>
      <c r="R198" s="238"/>
      <c r="S198" s="238"/>
      <c r="T198" s="238"/>
      <c r="U198" s="238"/>
      <c r="V198" s="238"/>
      <c r="W198" s="238"/>
      <c r="X198" s="238"/>
      <c r="Y198" s="238"/>
      <c r="Z198" s="238"/>
      <c r="AA198" s="238"/>
      <c r="AB198" s="238"/>
      <c r="AC198" s="238"/>
      <c r="AD198" s="238"/>
      <c r="AE198" s="238"/>
      <c r="AF198" s="238"/>
      <c r="AG198" s="238"/>
      <c r="AH198" s="238"/>
      <c r="AI198" s="238"/>
      <c r="AJ198" s="238"/>
      <c r="AK198" s="238"/>
      <c r="AL198" s="238"/>
      <c r="AM198" s="238"/>
      <c r="AN198" s="238"/>
      <c r="AO198" s="238"/>
      <c r="AP198" s="238"/>
      <c r="AQ198" s="238"/>
      <c r="AR198" s="238"/>
      <c r="AS198" s="238"/>
      <c r="AT198" s="238"/>
      <c r="AU198" s="238"/>
      <c r="AV198" s="238"/>
      <c r="AW198" s="238"/>
      <c r="AX198" s="238"/>
      <c r="AY198" s="238"/>
      <c r="AZ198" s="238"/>
      <c r="BA198" s="238"/>
      <c r="BB198" s="238"/>
      <c r="BC198" s="238"/>
      <c r="BD198" s="238"/>
      <c r="BE198" s="238"/>
      <c r="BF198" s="238"/>
      <c r="BG198" s="238"/>
      <c r="BH198" s="238"/>
      <c r="BI198" s="238"/>
      <c r="BJ198" s="238"/>
      <c r="BK198" s="238"/>
      <c r="BL198" s="238"/>
    </row>
    <row r="199" spans="1:64" ht="15" customHeight="1">
      <c r="A199" s="281"/>
      <c r="B199" s="260"/>
      <c r="C199" s="481"/>
      <c r="D199" s="833" t="s">
        <v>1776</v>
      </c>
      <c r="E199" s="834" t="s">
        <v>145</v>
      </c>
      <c r="F199" s="835"/>
      <c r="G199" s="836" t="s">
        <v>1771</v>
      </c>
      <c r="H199" s="1064">
        <v>0.248</v>
      </c>
      <c r="I199" s="819" t="s">
        <v>1775</v>
      </c>
      <c r="J199" s="838">
        <f t="shared" si="14"/>
        <v>0</v>
      </c>
      <c r="K199" s="283" t="s">
        <v>1802</v>
      </c>
      <c r="L199" s="281"/>
      <c r="M199" s="238"/>
      <c r="N199" s="238"/>
      <c r="O199" s="238"/>
      <c r="P199" s="238"/>
      <c r="Q199" s="238"/>
      <c r="R199" s="238"/>
      <c r="S199" s="238"/>
      <c r="T199" s="238"/>
      <c r="U199" s="238"/>
      <c r="V199" s="238"/>
      <c r="W199" s="238"/>
      <c r="X199" s="238"/>
      <c r="Y199" s="238"/>
      <c r="Z199" s="238"/>
      <c r="AA199" s="238"/>
      <c r="AB199" s="238"/>
      <c r="AC199" s="238"/>
      <c r="AD199" s="238"/>
      <c r="AE199" s="238"/>
      <c r="AF199" s="238"/>
      <c r="AG199" s="238"/>
      <c r="AH199" s="238"/>
      <c r="AI199" s="238"/>
      <c r="AJ199" s="238"/>
      <c r="AK199" s="238"/>
      <c r="AL199" s="238"/>
      <c r="AM199" s="238"/>
      <c r="AN199" s="238"/>
      <c r="AO199" s="238"/>
      <c r="AP199" s="238"/>
      <c r="AQ199" s="238"/>
      <c r="AR199" s="238"/>
      <c r="AS199" s="238"/>
      <c r="AT199" s="238"/>
      <c r="AU199" s="238"/>
      <c r="AV199" s="238"/>
      <c r="AW199" s="238"/>
      <c r="AX199" s="238"/>
      <c r="AY199" s="238"/>
      <c r="AZ199" s="238"/>
      <c r="BA199" s="238"/>
      <c r="BB199" s="238"/>
      <c r="BC199" s="238"/>
      <c r="BD199" s="238"/>
      <c r="BE199" s="238"/>
      <c r="BF199" s="238"/>
      <c r="BG199" s="238"/>
      <c r="BH199" s="238"/>
      <c r="BI199" s="238"/>
      <c r="BJ199" s="238"/>
      <c r="BK199" s="238"/>
      <c r="BL199" s="238"/>
    </row>
    <row r="200" spans="1:64" ht="15" customHeight="1">
      <c r="A200" s="281"/>
      <c r="B200" s="831">
        <v>3</v>
      </c>
      <c r="C200" s="832" t="s">
        <v>833</v>
      </c>
      <c r="D200" s="833" t="s">
        <v>1774</v>
      </c>
      <c r="E200" s="834" t="s">
        <v>146</v>
      </c>
      <c r="F200" s="835"/>
      <c r="G200" s="836" t="s">
        <v>1771</v>
      </c>
      <c r="H200" s="1063">
        <v>0.27300000000000002</v>
      </c>
      <c r="I200" s="836" t="s">
        <v>1775</v>
      </c>
      <c r="J200" s="837">
        <f>ROUND(F200*H200,0)</f>
        <v>0</v>
      </c>
      <c r="K200" s="3" t="s">
        <v>1808</v>
      </c>
      <c r="L200" s="281"/>
      <c r="M200" s="238"/>
      <c r="N200" s="238"/>
      <c r="O200" s="238"/>
      <c r="P200" s="238"/>
      <c r="Q200" s="238"/>
      <c r="R200" s="238"/>
      <c r="S200" s="238"/>
      <c r="T200" s="238"/>
      <c r="U200" s="238"/>
      <c r="V200" s="238"/>
      <c r="W200" s="238"/>
      <c r="X200" s="238"/>
      <c r="Y200" s="238"/>
      <c r="Z200" s="238"/>
      <c r="AA200" s="238"/>
      <c r="AB200" s="238"/>
      <c r="AC200" s="238"/>
      <c r="AD200" s="238"/>
      <c r="AE200" s="238"/>
      <c r="AF200" s="238"/>
      <c r="AG200" s="238"/>
      <c r="AH200" s="238"/>
      <c r="AI200" s="238"/>
      <c r="AJ200" s="238"/>
      <c r="AK200" s="238"/>
      <c r="AL200" s="238"/>
      <c r="AM200" s="238"/>
      <c r="AN200" s="238"/>
      <c r="AO200" s="238"/>
      <c r="AP200" s="238"/>
      <c r="AQ200" s="238"/>
      <c r="AR200" s="238"/>
      <c r="AS200" s="238"/>
      <c r="AT200" s="238"/>
      <c r="AU200" s="238"/>
      <c r="AV200" s="238"/>
      <c r="AW200" s="238"/>
      <c r="AX200" s="238"/>
      <c r="AY200" s="238"/>
      <c r="AZ200" s="238"/>
      <c r="BA200" s="238"/>
      <c r="BB200" s="238"/>
      <c r="BC200" s="238"/>
      <c r="BD200" s="238"/>
      <c r="BE200" s="238"/>
      <c r="BF200" s="238"/>
      <c r="BG200" s="238"/>
      <c r="BH200" s="238"/>
      <c r="BI200" s="238"/>
      <c r="BJ200" s="238"/>
      <c r="BK200" s="238"/>
      <c r="BL200" s="238"/>
    </row>
    <row r="201" spans="1:64" ht="15" customHeight="1">
      <c r="A201" s="281"/>
      <c r="B201" s="260"/>
      <c r="C201" s="481"/>
      <c r="D201" s="833" t="s">
        <v>1776</v>
      </c>
      <c r="E201" s="834" t="s">
        <v>145</v>
      </c>
      <c r="F201" s="835"/>
      <c r="G201" s="836" t="s">
        <v>1771</v>
      </c>
      <c r="H201" s="1064">
        <v>0.26600000000000001</v>
      </c>
      <c r="I201" s="819" t="s">
        <v>1775</v>
      </c>
      <c r="J201" s="838">
        <f>ROUND(F201*H201,0)</f>
        <v>0</v>
      </c>
      <c r="K201" s="3" t="s">
        <v>1819</v>
      </c>
      <c r="L201" s="281"/>
      <c r="M201" s="238"/>
      <c r="N201" s="238"/>
      <c r="O201" s="238"/>
      <c r="P201" s="238"/>
      <c r="Q201" s="238"/>
      <c r="R201" s="238"/>
      <c r="S201" s="238"/>
      <c r="T201" s="238"/>
      <c r="U201" s="238"/>
      <c r="V201" s="238"/>
      <c r="W201" s="238"/>
      <c r="X201" s="238"/>
      <c r="Y201" s="238"/>
      <c r="Z201" s="238"/>
      <c r="AA201" s="238"/>
      <c r="AB201" s="238"/>
      <c r="AC201" s="238"/>
      <c r="AD201" s="238"/>
      <c r="AE201" s="238"/>
      <c r="AF201" s="238"/>
      <c r="AG201" s="238"/>
      <c r="AH201" s="238"/>
      <c r="AI201" s="238"/>
      <c r="AJ201" s="238"/>
      <c r="AK201" s="238"/>
      <c r="AL201" s="238"/>
      <c r="AM201" s="238"/>
      <c r="AN201" s="238"/>
      <c r="AO201" s="238"/>
      <c r="AP201" s="238"/>
      <c r="AQ201" s="238"/>
      <c r="AR201" s="238"/>
      <c r="AS201" s="238"/>
      <c r="AT201" s="238"/>
      <c r="AU201" s="238"/>
      <c r="AV201" s="238"/>
      <c r="AW201" s="238"/>
      <c r="AX201" s="238"/>
      <c r="AY201" s="238"/>
      <c r="AZ201" s="238"/>
      <c r="BA201" s="238"/>
      <c r="BB201" s="238"/>
      <c r="BC201" s="238"/>
      <c r="BD201" s="238"/>
      <c r="BE201" s="238"/>
      <c r="BF201" s="238"/>
      <c r="BG201" s="238"/>
      <c r="BH201" s="238"/>
      <c r="BI201" s="238"/>
      <c r="BJ201" s="238"/>
      <c r="BK201" s="238"/>
      <c r="BL201" s="238"/>
    </row>
    <row r="202" spans="1:64" s="4" customFormat="1" ht="15" customHeight="1">
      <c r="A202" s="281"/>
      <c r="B202" s="831">
        <v>4</v>
      </c>
      <c r="C202" s="832" t="s">
        <v>961</v>
      </c>
      <c r="D202" s="833" t="s">
        <v>1774</v>
      </c>
      <c r="E202" s="834" t="s">
        <v>146</v>
      </c>
      <c r="F202" s="835"/>
      <c r="G202" s="836" t="s">
        <v>1771</v>
      </c>
      <c r="H202" s="1063">
        <v>0.28599999999999998</v>
      </c>
      <c r="I202" s="836" t="s">
        <v>1775</v>
      </c>
      <c r="J202" s="837">
        <f t="shared" si="14"/>
        <v>0</v>
      </c>
      <c r="K202" s="3" t="s">
        <v>1820</v>
      </c>
      <c r="L202" s="28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row>
    <row r="203" spans="1:64" s="4" customFormat="1" ht="15" customHeight="1" thickBot="1">
      <c r="A203" s="281"/>
      <c r="B203" s="260"/>
      <c r="C203" s="481"/>
      <c r="D203" s="833" t="s">
        <v>1776</v>
      </c>
      <c r="E203" s="834" t="s">
        <v>145</v>
      </c>
      <c r="F203" s="835"/>
      <c r="G203" s="836" t="s">
        <v>1771</v>
      </c>
      <c r="H203" s="1064">
        <v>0.28299999999999997</v>
      </c>
      <c r="I203" s="819" t="s">
        <v>1775</v>
      </c>
      <c r="J203" s="838">
        <f t="shared" si="14"/>
        <v>0</v>
      </c>
      <c r="K203" s="3" t="s">
        <v>1823</v>
      </c>
      <c r="L203" s="28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row>
    <row r="204" spans="1:64" s="4" customFormat="1" ht="15" customHeight="1">
      <c r="A204" s="281"/>
      <c r="B204" s="106"/>
      <c r="C204" s="107"/>
      <c r="D204" s="106"/>
      <c r="E204" s="106"/>
      <c r="F204" s="93"/>
      <c r="G204" s="809"/>
      <c r="H204" s="801" t="s">
        <v>1810</v>
      </c>
      <c r="I204" s="802"/>
      <c r="J204" s="199"/>
      <c r="K204" s="3"/>
      <c r="L204" s="283"/>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row>
    <row r="205" spans="1:64" s="4" customFormat="1" ht="15" customHeight="1" thickBot="1">
      <c r="A205" s="281"/>
      <c r="B205" s="283"/>
      <c r="C205" s="283"/>
      <c r="D205" s="283"/>
      <c r="E205" s="283"/>
      <c r="F205" s="251"/>
      <c r="G205" s="283"/>
      <c r="H205" s="803" t="s">
        <v>121</v>
      </c>
      <c r="I205" s="800"/>
      <c r="J205" s="288">
        <f>SUM(J196:J203)</f>
        <v>0</v>
      </c>
      <c r="K205" s="283" t="s">
        <v>1824</v>
      </c>
      <c r="L205" s="283" t="s">
        <v>1771</v>
      </c>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row>
    <row r="206" spans="1:64" s="4" customFormat="1" ht="15" customHeight="1">
      <c r="A206" s="281"/>
      <c r="B206" s="283"/>
      <c r="C206" s="283"/>
      <c r="D206" s="283"/>
      <c r="E206" s="283"/>
      <c r="F206" s="251"/>
      <c r="G206" s="250"/>
      <c r="H206" s="312"/>
      <c r="I206" s="253"/>
      <c r="J206" s="240"/>
      <c r="K206" s="283"/>
      <c r="L206" s="283"/>
      <c r="M206" s="281"/>
      <c r="N206" s="281"/>
      <c r="O206" s="281"/>
      <c r="P206" s="281"/>
      <c r="Q206" s="281"/>
      <c r="R206" s="281"/>
      <c r="S206" s="281"/>
      <c r="T206" s="281"/>
      <c r="U206" s="281"/>
      <c r="V206" s="281"/>
      <c r="W206" s="281"/>
      <c r="X206" s="281"/>
      <c r="Y206" s="281"/>
      <c r="Z206" s="281"/>
      <c r="AA206" s="281"/>
      <c r="AB206" s="281"/>
      <c r="AC206" s="281"/>
      <c r="AD206" s="281"/>
      <c r="AE206" s="281"/>
      <c r="AF206" s="281"/>
      <c r="AG206" s="281"/>
      <c r="AH206" s="281"/>
      <c r="AI206" s="281"/>
      <c r="AJ206" s="281"/>
      <c r="AK206" s="281"/>
      <c r="AL206" s="281"/>
      <c r="AM206" s="281"/>
      <c r="AN206" s="281"/>
      <c r="AO206" s="281"/>
      <c r="AP206" s="281"/>
      <c r="AQ206" s="281"/>
      <c r="AR206" s="281"/>
      <c r="AS206" s="281"/>
      <c r="AT206" s="281"/>
      <c r="AU206" s="281"/>
      <c r="AV206" s="281"/>
      <c r="AW206" s="281"/>
      <c r="AX206" s="281"/>
      <c r="AY206" s="281"/>
      <c r="AZ206" s="281"/>
      <c r="BA206" s="281"/>
      <c r="BB206" s="281"/>
      <c r="BC206" s="281"/>
      <c r="BD206" s="281"/>
      <c r="BE206" s="281"/>
      <c r="BF206" s="281"/>
      <c r="BG206" s="281"/>
      <c r="BH206" s="281"/>
      <c r="BI206" s="281"/>
      <c r="BJ206" s="281"/>
      <c r="BK206" s="281"/>
      <c r="BL206" s="281"/>
    </row>
    <row r="207" spans="1:64" s="4" customFormat="1" ht="15" customHeight="1">
      <c r="A207" s="280" t="s">
        <v>1825</v>
      </c>
      <c r="B207" s="281" t="s">
        <v>764</v>
      </c>
      <c r="C207" s="277"/>
      <c r="D207" s="277"/>
      <c r="E207" s="277"/>
      <c r="F207" s="237"/>
      <c r="G207" s="277"/>
      <c r="H207" s="309"/>
      <c r="I207" s="277"/>
      <c r="J207" s="237"/>
      <c r="K207" s="277"/>
      <c r="L207" s="277"/>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c r="AK207" s="281"/>
      <c r="AL207" s="281"/>
      <c r="AM207" s="281"/>
      <c r="AN207" s="281"/>
      <c r="AO207" s="281"/>
      <c r="AP207" s="281"/>
      <c r="AQ207" s="281"/>
      <c r="AR207" s="281"/>
      <c r="AS207" s="281"/>
      <c r="AT207" s="281"/>
      <c r="AU207" s="281"/>
      <c r="AV207" s="281"/>
      <c r="AW207" s="281"/>
      <c r="AX207" s="281"/>
      <c r="AY207" s="281"/>
      <c r="AZ207" s="281"/>
      <c r="BA207" s="281"/>
      <c r="BB207" s="281"/>
      <c r="BC207" s="281"/>
      <c r="BD207" s="281"/>
      <c r="BE207" s="281"/>
      <c r="BF207" s="281"/>
      <c r="BG207" s="281"/>
      <c r="BH207" s="281"/>
      <c r="BI207" s="281"/>
      <c r="BJ207" s="281"/>
      <c r="BK207" s="281"/>
      <c r="BL207" s="281"/>
    </row>
    <row r="208" spans="1:64" s="4" customFormat="1" ht="15" customHeight="1">
      <c r="A208" s="282"/>
      <c r="B208" s="249"/>
      <c r="C208" s="249"/>
      <c r="D208" s="249"/>
      <c r="E208" s="249"/>
      <c r="F208" s="237"/>
      <c r="G208" s="277"/>
      <c r="H208" s="309"/>
      <c r="I208" s="277"/>
      <c r="J208" s="237"/>
      <c r="K208" s="277"/>
      <c r="L208" s="277"/>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row>
    <row r="209" spans="1:64" s="4" customFormat="1" ht="15" customHeight="1">
      <c r="A209" s="282"/>
      <c r="B209" s="840" t="s">
        <v>515</v>
      </c>
      <c r="C209" s="832"/>
      <c r="D209" s="63" t="s">
        <v>514</v>
      </c>
      <c r="E209" s="283"/>
      <c r="F209" s="818" t="s">
        <v>141</v>
      </c>
      <c r="G209" s="819"/>
      <c r="H209" s="820" t="s">
        <v>140</v>
      </c>
      <c r="I209" s="819"/>
      <c r="J209" s="818" t="s">
        <v>91</v>
      </c>
      <c r="K209" s="283"/>
      <c r="L209" s="277"/>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row>
    <row r="210" spans="1:64" s="4" customFormat="1" ht="15" customHeight="1">
      <c r="A210" s="282"/>
      <c r="B210" s="813"/>
      <c r="C210" s="479"/>
      <c r="D210" s="358"/>
      <c r="E210" s="481"/>
      <c r="F210" s="244"/>
      <c r="G210" s="480"/>
      <c r="H210" s="310"/>
      <c r="I210" s="480"/>
      <c r="J210" s="245" t="s">
        <v>1773</v>
      </c>
      <c r="K210" s="283"/>
      <c r="L210" s="277"/>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row>
    <row r="211" spans="1:64" s="4" customFormat="1" ht="15" customHeight="1">
      <c r="A211" s="281"/>
      <c r="B211" s="831">
        <v>1</v>
      </c>
      <c r="C211" s="832" t="s">
        <v>653</v>
      </c>
      <c r="D211" s="833" t="s">
        <v>1774</v>
      </c>
      <c r="E211" s="834" t="s">
        <v>146</v>
      </c>
      <c r="F211" s="835"/>
      <c r="G211" s="836" t="s">
        <v>1771</v>
      </c>
      <c r="H211" s="1220">
        <v>0.245</v>
      </c>
      <c r="I211" s="836" t="s">
        <v>1775</v>
      </c>
      <c r="J211" s="837">
        <f t="shared" ref="J211:J218" si="15">ROUND(F211*H211,0)</f>
        <v>0</v>
      </c>
      <c r="K211" s="283" t="s">
        <v>1796</v>
      </c>
      <c r="L211" s="28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row>
    <row r="212" spans="1:64" s="4" customFormat="1" ht="15" customHeight="1">
      <c r="A212" s="281"/>
      <c r="B212" s="260"/>
      <c r="C212" s="481"/>
      <c r="D212" s="833" t="s">
        <v>1776</v>
      </c>
      <c r="E212" s="834" t="s">
        <v>145</v>
      </c>
      <c r="F212" s="835"/>
      <c r="G212" s="836" t="s">
        <v>1771</v>
      </c>
      <c r="H212" s="1221">
        <v>0.23200000000000001</v>
      </c>
      <c r="I212" s="819" t="s">
        <v>1775</v>
      </c>
      <c r="J212" s="838">
        <f t="shared" si="15"/>
        <v>0</v>
      </c>
      <c r="K212" s="283" t="s">
        <v>1800</v>
      </c>
      <c r="L212" s="28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row>
    <row r="213" spans="1:64" ht="15" customHeight="1">
      <c r="A213" s="281"/>
      <c r="B213" s="831">
        <v>2</v>
      </c>
      <c r="C213" s="832" t="s">
        <v>784</v>
      </c>
      <c r="D213" s="833" t="s">
        <v>1774</v>
      </c>
      <c r="E213" s="834" t="s">
        <v>146</v>
      </c>
      <c r="F213" s="835"/>
      <c r="G213" s="836" t="s">
        <v>1771</v>
      </c>
      <c r="H213" s="1063">
        <v>0.25900000000000001</v>
      </c>
      <c r="I213" s="836" t="s">
        <v>1775</v>
      </c>
      <c r="J213" s="837">
        <f t="shared" si="15"/>
        <v>0</v>
      </c>
      <c r="K213" s="283" t="s">
        <v>1801</v>
      </c>
      <c r="L213" s="281"/>
      <c r="M213" s="238"/>
      <c r="N213" s="238"/>
      <c r="O213" s="238"/>
      <c r="P213" s="238"/>
      <c r="Q213" s="238"/>
      <c r="R213" s="238"/>
      <c r="S213" s="238"/>
      <c r="T213" s="238"/>
      <c r="U213" s="238"/>
      <c r="V213" s="238"/>
      <c r="W213" s="238"/>
      <c r="X213" s="238"/>
      <c r="Y213" s="238"/>
      <c r="Z213" s="238"/>
      <c r="AA213" s="238"/>
      <c r="AB213" s="238"/>
      <c r="AC213" s="238"/>
      <c r="AD213" s="238"/>
      <c r="AE213" s="238"/>
      <c r="AF213" s="238"/>
      <c r="AG213" s="238"/>
      <c r="AH213" s="238"/>
      <c r="AI213" s="238"/>
      <c r="AJ213" s="238"/>
      <c r="AK213" s="238"/>
      <c r="AL213" s="238"/>
      <c r="AM213" s="238"/>
      <c r="AN213" s="238"/>
      <c r="AO213" s="238"/>
      <c r="AP213" s="238"/>
      <c r="AQ213" s="238"/>
      <c r="AR213" s="238"/>
      <c r="AS213" s="238"/>
      <c r="AT213" s="238"/>
      <c r="AU213" s="238"/>
      <c r="AV213" s="238"/>
      <c r="AW213" s="238"/>
      <c r="AX213" s="238"/>
      <c r="AY213" s="238"/>
      <c r="AZ213" s="238"/>
      <c r="BA213" s="238"/>
      <c r="BB213" s="238"/>
      <c r="BC213" s="238"/>
      <c r="BD213" s="238"/>
      <c r="BE213" s="238"/>
      <c r="BF213" s="238"/>
      <c r="BG213" s="238"/>
      <c r="BH213" s="238"/>
      <c r="BI213" s="238"/>
      <c r="BJ213" s="238"/>
      <c r="BK213" s="238"/>
      <c r="BL213" s="238"/>
    </row>
    <row r="214" spans="1:64" ht="15" customHeight="1">
      <c r="A214" s="281"/>
      <c r="B214" s="260"/>
      <c r="C214" s="481"/>
      <c r="D214" s="833" t="s">
        <v>1776</v>
      </c>
      <c r="E214" s="834" t="s">
        <v>145</v>
      </c>
      <c r="F214" s="835"/>
      <c r="G214" s="836" t="s">
        <v>1771</v>
      </c>
      <c r="H214" s="1064">
        <v>0.248</v>
      </c>
      <c r="I214" s="819" t="s">
        <v>1775</v>
      </c>
      <c r="J214" s="838">
        <f t="shared" si="15"/>
        <v>0</v>
      </c>
      <c r="K214" s="283" t="s">
        <v>1802</v>
      </c>
      <c r="L214" s="281"/>
      <c r="M214" s="238"/>
      <c r="N214" s="238"/>
      <c r="O214" s="238"/>
      <c r="P214" s="238"/>
      <c r="Q214" s="238"/>
      <c r="R214" s="238"/>
      <c r="S214" s="238"/>
      <c r="T214" s="238"/>
      <c r="U214" s="238"/>
      <c r="V214" s="238"/>
      <c r="W214" s="238"/>
      <c r="X214" s="238"/>
      <c r="Y214" s="238"/>
      <c r="Z214" s="238"/>
      <c r="AA214" s="238"/>
      <c r="AB214" s="238"/>
      <c r="AC214" s="238"/>
      <c r="AD214" s="238"/>
      <c r="AE214" s="238"/>
      <c r="AF214" s="238"/>
      <c r="AG214" s="238"/>
      <c r="AH214" s="238"/>
      <c r="AI214" s="238"/>
      <c r="AJ214" s="238"/>
      <c r="AK214" s="238"/>
      <c r="AL214" s="238"/>
      <c r="AM214" s="238"/>
      <c r="AN214" s="238"/>
      <c r="AO214" s="238"/>
      <c r="AP214" s="238"/>
      <c r="AQ214" s="238"/>
      <c r="AR214" s="238"/>
      <c r="AS214" s="238"/>
      <c r="AT214" s="238"/>
      <c r="AU214" s="238"/>
      <c r="AV214" s="238"/>
      <c r="AW214" s="238"/>
      <c r="AX214" s="238"/>
      <c r="AY214" s="238"/>
      <c r="AZ214" s="238"/>
      <c r="BA214" s="238"/>
      <c r="BB214" s="238"/>
      <c r="BC214" s="238"/>
      <c r="BD214" s="238"/>
      <c r="BE214" s="238"/>
      <c r="BF214" s="238"/>
      <c r="BG214" s="238"/>
      <c r="BH214" s="238"/>
      <c r="BI214" s="238"/>
      <c r="BJ214" s="238"/>
      <c r="BK214" s="238"/>
      <c r="BL214" s="238"/>
    </row>
    <row r="215" spans="1:64" ht="15" customHeight="1">
      <c r="A215" s="281"/>
      <c r="B215" s="831">
        <v>3</v>
      </c>
      <c r="C215" s="832" t="s">
        <v>833</v>
      </c>
      <c r="D215" s="833" t="s">
        <v>1774</v>
      </c>
      <c r="E215" s="834" t="s">
        <v>146</v>
      </c>
      <c r="F215" s="835"/>
      <c r="G215" s="836" t="s">
        <v>1771</v>
      </c>
      <c r="H215" s="1063">
        <v>0.27300000000000002</v>
      </c>
      <c r="I215" s="836" t="s">
        <v>1775</v>
      </c>
      <c r="J215" s="837">
        <f t="shared" si="15"/>
        <v>0</v>
      </c>
      <c r="K215" s="3" t="s">
        <v>1808</v>
      </c>
      <c r="L215" s="281"/>
      <c r="M215" s="238"/>
      <c r="N215" s="238"/>
      <c r="O215" s="238"/>
      <c r="P215" s="238"/>
      <c r="Q215" s="238"/>
      <c r="R215" s="238"/>
      <c r="S215" s="238"/>
      <c r="T215" s="238"/>
      <c r="U215" s="238"/>
      <c r="V215" s="238"/>
      <c r="W215" s="238"/>
      <c r="X215" s="238"/>
      <c r="Y215" s="238"/>
      <c r="Z215" s="238"/>
      <c r="AA215" s="238"/>
      <c r="AB215" s="238"/>
      <c r="AC215" s="238"/>
      <c r="AD215" s="238"/>
      <c r="AE215" s="238"/>
      <c r="AF215" s="238"/>
      <c r="AG215" s="238"/>
      <c r="AH215" s="238"/>
      <c r="AI215" s="238"/>
      <c r="AJ215" s="238"/>
      <c r="AK215" s="238"/>
      <c r="AL215" s="238"/>
      <c r="AM215" s="238"/>
      <c r="AN215" s="238"/>
      <c r="AO215" s="238"/>
      <c r="AP215" s="238"/>
      <c r="AQ215" s="238"/>
      <c r="AR215" s="238"/>
      <c r="AS215" s="238"/>
      <c r="AT215" s="238"/>
      <c r="AU215" s="238"/>
      <c r="AV215" s="238"/>
      <c r="AW215" s="238"/>
      <c r="AX215" s="238"/>
      <c r="AY215" s="238"/>
      <c r="AZ215" s="238"/>
      <c r="BA215" s="238"/>
      <c r="BB215" s="238"/>
      <c r="BC215" s="238"/>
      <c r="BD215" s="238"/>
      <c r="BE215" s="238"/>
      <c r="BF215" s="238"/>
      <c r="BG215" s="238"/>
      <c r="BH215" s="238"/>
      <c r="BI215" s="238"/>
      <c r="BJ215" s="238"/>
      <c r="BK215" s="238"/>
      <c r="BL215" s="238"/>
    </row>
    <row r="216" spans="1:64" ht="15" customHeight="1">
      <c r="A216" s="281"/>
      <c r="B216" s="260"/>
      <c r="C216" s="481"/>
      <c r="D216" s="833" t="s">
        <v>1776</v>
      </c>
      <c r="E216" s="834" t="s">
        <v>145</v>
      </c>
      <c r="F216" s="835"/>
      <c r="G216" s="836" t="s">
        <v>1771</v>
      </c>
      <c r="H216" s="1064">
        <v>0.26600000000000001</v>
      </c>
      <c r="I216" s="819" t="s">
        <v>1775</v>
      </c>
      <c r="J216" s="838">
        <f t="shared" si="15"/>
        <v>0</v>
      </c>
      <c r="K216" s="3" t="s">
        <v>1819</v>
      </c>
      <c r="L216" s="281"/>
      <c r="M216" s="238"/>
      <c r="N216" s="238"/>
      <c r="O216" s="238"/>
      <c r="P216" s="238"/>
      <c r="Q216" s="238"/>
      <c r="R216" s="238"/>
      <c r="S216" s="238"/>
      <c r="T216" s="238"/>
      <c r="U216" s="238"/>
      <c r="V216" s="238"/>
      <c r="W216" s="238"/>
      <c r="X216" s="238"/>
      <c r="Y216" s="238"/>
      <c r="Z216" s="238"/>
      <c r="AA216" s="238"/>
      <c r="AB216" s="238"/>
      <c r="AC216" s="238"/>
      <c r="AD216" s="238"/>
      <c r="AE216" s="238"/>
      <c r="AF216" s="238"/>
      <c r="AG216" s="238"/>
      <c r="AH216" s="238"/>
      <c r="AI216" s="238"/>
      <c r="AJ216" s="238"/>
      <c r="AK216" s="238"/>
      <c r="AL216" s="238"/>
      <c r="AM216" s="238"/>
      <c r="AN216" s="238"/>
      <c r="AO216" s="238"/>
      <c r="AP216" s="238"/>
      <c r="AQ216" s="238"/>
      <c r="AR216" s="238"/>
      <c r="AS216" s="238"/>
      <c r="AT216" s="238"/>
      <c r="AU216" s="238"/>
      <c r="AV216" s="238"/>
      <c r="AW216" s="238"/>
      <c r="AX216" s="238"/>
      <c r="AY216" s="238"/>
      <c r="AZ216" s="238"/>
      <c r="BA216" s="238"/>
      <c r="BB216" s="238"/>
      <c r="BC216" s="238"/>
      <c r="BD216" s="238"/>
      <c r="BE216" s="238"/>
      <c r="BF216" s="238"/>
      <c r="BG216" s="238"/>
      <c r="BH216" s="238"/>
      <c r="BI216" s="238"/>
      <c r="BJ216" s="238"/>
      <c r="BK216" s="238"/>
      <c r="BL216" s="238"/>
    </row>
    <row r="217" spans="1:64" s="4" customFormat="1" ht="15" customHeight="1">
      <c r="A217" s="281"/>
      <c r="B217" s="831">
        <v>4</v>
      </c>
      <c r="C217" s="832" t="s">
        <v>961</v>
      </c>
      <c r="D217" s="833" t="s">
        <v>1774</v>
      </c>
      <c r="E217" s="834" t="s">
        <v>146</v>
      </c>
      <c r="F217" s="835"/>
      <c r="G217" s="836" t="s">
        <v>1771</v>
      </c>
      <c r="H217" s="1063">
        <v>0.28599999999999998</v>
      </c>
      <c r="I217" s="836" t="s">
        <v>1775</v>
      </c>
      <c r="J217" s="837">
        <f t="shared" si="15"/>
        <v>0</v>
      </c>
      <c r="K217" s="3" t="s">
        <v>1820</v>
      </c>
      <c r="L217" s="28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row>
    <row r="218" spans="1:64" s="4" customFormat="1" ht="15" customHeight="1" thickBot="1">
      <c r="A218" s="281"/>
      <c r="B218" s="260"/>
      <c r="C218" s="481"/>
      <c r="D218" s="833" t="s">
        <v>1776</v>
      </c>
      <c r="E218" s="834" t="s">
        <v>145</v>
      </c>
      <c r="F218" s="835"/>
      <c r="G218" s="836" t="s">
        <v>1771</v>
      </c>
      <c r="H218" s="1064">
        <v>0.28299999999999997</v>
      </c>
      <c r="I218" s="819" t="s">
        <v>1775</v>
      </c>
      <c r="J218" s="838">
        <f t="shared" si="15"/>
        <v>0</v>
      </c>
      <c r="K218" s="3" t="s">
        <v>1823</v>
      </c>
      <c r="L218" s="28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row>
    <row r="219" spans="1:64" s="4" customFormat="1" ht="15" customHeight="1">
      <c r="A219" s="281"/>
      <c r="B219" s="106"/>
      <c r="C219" s="107"/>
      <c r="D219" s="106"/>
      <c r="E219" s="106"/>
      <c r="F219" s="93"/>
      <c r="G219" s="809"/>
      <c r="H219" s="801" t="s">
        <v>1810</v>
      </c>
      <c r="I219" s="802"/>
      <c r="J219" s="199"/>
      <c r="K219" s="3"/>
      <c r="L219" s="283"/>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row>
    <row r="220" spans="1:64" s="4" customFormat="1" ht="15" customHeight="1" thickBot="1">
      <c r="A220" s="281"/>
      <c r="B220" s="283"/>
      <c r="C220" s="283"/>
      <c r="D220" s="283"/>
      <c r="E220" s="283"/>
      <c r="F220" s="251"/>
      <c r="G220" s="283"/>
      <c r="H220" s="803" t="s">
        <v>121</v>
      </c>
      <c r="I220" s="800"/>
      <c r="J220" s="288">
        <f>SUM(J211:J218)</f>
        <v>0</v>
      </c>
      <c r="K220" s="283" t="s">
        <v>1826</v>
      </c>
      <c r="L220" s="283" t="s">
        <v>1771</v>
      </c>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row>
    <row r="221" spans="1:64" s="4" customFormat="1" ht="15" customHeight="1">
      <c r="A221" s="281"/>
      <c r="B221" s="283"/>
      <c r="C221" s="283"/>
      <c r="D221" s="283"/>
      <c r="E221" s="283"/>
      <c r="F221" s="251"/>
      <c r="G221" s="283"/>
      <c r="H221" s="809"/>
      <c r="I221" s="253"/>
      <c r="J221" s="240"/>
      <c r="K221" s="283"/>
      <c r="L221" s="283"/>
      <c r="M221" s="281"/>
      <c r="N221" s="281"/>
      <c r="O221" s="281"/>
      <c r="P221" s="281"/>
      <c r="Q221" s="281"/>
      <c r="R221" s="281"/>
      <c r="S221" s="281"/>
      <c r="T221" s="281"/>
      <c r="U221" s="281"/>
      <c r="V221" s="281"/>
      <c r="W221" s="281"/>
      <c r="X221" s="281"/>
      <c r="Y221" s="281"/>
      <c r="Z221" s="281"/>
      <c r="AA221" s="281"/>
      <c r="AB221" s="281"/>
      <c r="AC221" s="281"/>
      <c r="AD221" s="281"/>
      <c r="AE221" s="281"/>
      <c r="AF221" s="281"/>
      <c r="AG221" s="281"/>
      <c r="AH221" s="281"/>
      <c r="AI221" s="281"/>
      <c r="AJ221" s="281"/>
      <c r="AK221" s="281"/>
      <c r="AL221" s="281"/>
      <c r="AM221" s="281"/>
      <c r="AN221" s="281"/>
      <c r="AO221" s="281"/>
      <c r="AP221" s="281"/>
      <c r="AQ221" s="281"/>
      <c r="AR221" s="281"/>
      <c r="AS221" s="281"/>
      <c r="AT221" s="281"/>
      <c r="AU221" s="281"/>
      <c r="AV221" s="281"/>
      <c r="AW221" s="281"/>
      <c r="AX221" s="281"/>
      <c r="AY221" s="281"/>
      <c r="AZ221" s="281"/>
      <c r="BA221" s="281"/>
      <c r="BB221" s="281"/>
      <c r="BC221" s="281"/>
      <c r="BD221" s="281"/>
      <c r="BE221" s="281"/>
      <c r="BF221" s="281"/>
      <c r="BG221" s="281"/>
      <c r="BH221" s="281"/>
      <c r="BI221" s="281"/>
      <c r="BJ221" s="281"/>
      <c r="BK221" s="281"/>
      <c r="BL221" s="281"/>
    </row>
    <row r="222" spans="1:64" s="4" customFormat="1" ht="15" customHeight="1">
      <c r="A222" s="280" t="s">
        <v>1827</v>
      </c>
      <c r="B222" s="281" t="s">
        <v>765</v>
      </c>
      <c r="C222" s="277"/>
      <c r="D222" s="277"/>
      <c r="E222" s="277"/>
      <c r="F222" s="237"/>
      <c r="G222" s="277"/>
      <c r="H222" s="309"/>
      <c r="I222" s="277"/>
      <c r="J222" s="237"/>
      <c r="K222" s="277"/>
      <c r="L222" s="277"/>
      <c r="M222" s="281"/>
      <c r="N222" s="281"/>
      <c r="O222" s="281"/>
      <c r="P222" s="281"/>
      <c r="Q222" s="281"/>
      <c r="R222" s="281"/>
      <c r="S222" s="281"/>
      <c r="T222" s="281"/>
      <c r="U222" s="281"/>
      <c r="V222" s="281"/>
      <c r="W222" s="281"/>
      <c r="X222" s="281"/>
      <c r="Y222" s="281"/>
      <c r="Z222" s="281"/>
      <c r="AA222" s="281"/>
      <c r="AB222" s="281"/>
      <c r="AC222" s="281"/>
      <c r="AD222" s="281"/>
      <c r="AE222" s="281"/>
      <c r="AF222" s="281"/>
      <c r="AG222" s="281"/>
      <c r="AH222" s="281"/>
      <c r="AI222" s="281"/>
      <c r="AJ222" s="281"/>
      <c r="AK222" s="281"/>
      <c r="AL222" s="281"/>
      <c r="AM222" s="281"/>
      <c r="AN222" s="281"/>
      <c r="AO222" s="281"/>
      <c r="AP222" s="281"/>
      <c r="AQ222" s="281"/>
      <c r="AR222" s="281"/>
      <c r="AS222" s="281"/>
      <c r="AT222" s="281"/>
      <c r="AU222" s="281"/>
      <c r="AV222" s="281"/>
      <c r="AW222" s="281"/>
      <c r="AX222" s="281"/>
      <c r="AY222" s="281"/>
      <c r="AZ222" s="281"/>
      <c r="BA222" s="281"/>
      <c r="BB222" s="281"/>
      <c r="BC222" s="281"/>
      <c r="BD222" s="281"/>
      <c r="BE222" s="281"/>
      <c r="BF222" s="281"/>
      <c r="BG222" s="281"/>
      <c r="BH222" s="281"/>
      <c r="BI222" s="281"/>
      <c r="BJ222" s="281"/>
      <c r="BK222" s="281"/>
      <c r="BL222" s="281"/>
    </row>
    <row r="223" spans="1:64" s="4" customFormat="1" ht="15" customHeight="1">
      <c r="A223" s="282"/>
      <c r="B223" s="249"/>
      <c r="C223" s="249"/>
      <c r="D223" s="249"/>
      <c r="E223" s="249"/>
      <c r="F223" s="237"/>
      <c r="G223" s="277"/>
      <c r="H223" s="309"/>
      <c r="I223" s="277"/>
      <c r="J223" s="237"/>
      <c r="K223" s="277"/>
      <c r="L223" s="277"/>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c r="AP223" s="241"/>
      <c r="AQ223" s="241"/>
      <c r="AR223" s="241"/>
      <c r="AS223" s="241"/>
      <c r="AT223" s="241"/>
      <c r="AU223" s="241"/>
      <c r="AV223" s="241"/>
      <c r="AW223" s="241"/>
      <c r="AX223" s="241"/>
      <c r="AY223" s="241"/>
      <c r="AZ223" s="241"/>
      <c r="BA223" s="241"/>
      <c r="BB223" s="241"/>
      <c r="BC223" s="241"/>
      <c r="BD223" s="241"/>
      <c r="BE223" s="241"/>
      <c r="BF223" s="241"/>
      <c r="BG223" s="241"/>
      <c r="BH223" s="241"/>
      <c r="BI223" s="241"/>
      <c r="BJ223" s="241"/>
      <c r="BK223" s="241"/>
      <c r="BL223" s="241"/>
    </row>
    <row r="224" spans="1:64" s="4" customFormat="1" ht="15" customHeight="1">
      <c r="A224" s="282"/>
      <c r="B224" s="840" t="s">
        <v>515</v>
      </c>
      <c r="C224" s="832"/>
      <c r="D224" s="63" t="s">
        <v>514</v>
      </c>
      <c r="E224" s="283"/>
      <c r="F224" s="818" t="s">
        <v>141</v>
      </c>
      <c r="G224" s="819"/>
      <c r="H224" s="820" t="s">
        <v>140</v>
      </c>
      <c r="I224" s="819"/>
      <c r="J224" s="818" t="s">
        <v>91</v>
      </c>
      <c r="K224" s="283"/>
      <c r="L224" s="277"/>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c r="AP224" s="241"/>
      <c r="AQ224" s="241"/>
      <c r="AR224" s="241"/>
      <c r="AS224" s="241"/>
      <c r="AT224" s="241"/>
      <c r="AU224" s="241"/>
      <c r="AV224" s="241"/>
      <c r="AW224" s="241"/>
      <c r="AX224" s="241"/>
      <c r="AY224" s="241"/>
      <c r="AZ224" s="241"/>
      <c r="BA224" s="241"/>
      <c r="BB224" s="241"/>
      <c r="BC224" s="241"/>
      <c r="BD224" s="241"/>
      <c r="BE224" s="241"/>
      <c r="BF224" s="241"/>
      <c r="BG224" s="241"/>
      <c r="BH224" s="241"/>
      <c r="BI224" s="241"/>
      <c r="BJ224" s="241"/>
      <c r="BK224" s="241"/>
      <c r="BL224" s="241"/>
    </row>
    <row r="225" spans="1:64" s="4" customFormat="1" ht="15" customHeight="1">
      <c r="A225" s="282"/>
      <c r="B225" s="813"/>
      <c r="C225" s="479"/>
      <c r="D225" s="358"/>
      <c r="E225" s="481"/>
      <c r="F225" s="244"/>
      <c r="G225" s="480"/>
      <c r="H225" s="310"/>
      <c r="I225" s="480"/>
      <c r="J225" s="245" t="s">
        <v>1773</v>
      </c>
      <c r="K225" s="283"/>
      <c r="L225" s="277"/>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c r="AP225" s="241"/>
      <c r="AQ225" s="241"/>
      <c r="AR225" s="241"/>
      <c r="AS225" s="241"/>
      <c r="AT225" s="241"/>
      <c r="AU225" s="241"/>
      <c r="AV225" s="241"/>
      <c r="AW225" s="241"/>
      <c r="AX225" s="241"/>
      <c r="AY225" s="241"/>
      <c r="AZ225" s="241"/>
      <c r="BA225" s="241"/>
      <c r="BB225" s="241"/>
      <c r="BC225" s="241"/>
      <c r="BD225" s="241"/>
      <c r="BE225" s="241"/>
      <c r="BF225" s="241"/>
      <c r="BG225" s="241"/>
      <c r="BH225" s="241"/>
      <c r="BI225" s="241"/>
      <c r="BJ225" s="241"/>
      <c r="BK225" s="241"/>
      <c r="BL225" s="241"/>
    </row>
    <row r="226" spans="1:64" s="4" customFormat="1" ht="15" customHeight="1">
      <c r="A226" s="281"/>
      <c r="B226" s="839">
        <v>1</v>
      </c>
      <c r="C226" s="834" t="s">
        <v>653</v>
      </c>
      <c r="D226" s="1336"/>
      <c r="E226" s="1337"/>
      <c r="F226" s="835"/>
      <c r="G226" s="836" t="s">
        <v>1771</v>
      </c>
      <c r="H226" s="1220">
        <v>0.61699999999999999</v>
      </c>
      <c r="I226" s="836" t="s">
        <v>1775</v>
      </c>
      <c r="J226" s="837">
        <f t="shared" ref="J226:J233" si="16">ROUND(F226*H226,0)</f>
        <v>0</v>
      </c>
      <c r="K226" s="283" t="s">
        <v>1796</v>
      </c>
      <c r="L226" s="28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c r="AP226" s="241"/>
      <c r="AQ226" s="241"/>
      <c r="AR226" s="241"/>
      <c r="AS226" s="241"/>
      <c r="AT226" s="241"/>
      <c r="AU226" s="241"/>
      <c r="AV226" s="241"/>
      <c r="AW226" s="241"/>
      <c r="AX226" s="241"/>
      <c r="AY226" s="241"/>
      <c r="AZ226" s="241"/>
      <c r="BA226" s="241"/>
      <c r="BB226" s="241"/>
      <c r="BC226" s="241"/>
      <c r="BD226" s="241"/>
      <c r="BE226" s="241"/>
      <c r="BF226" s="241"/>
      <c r="BG226" s="241"/>
      <c r="BH226" s="241"/>
      <c r="BI226" s="241"/>
      <c r="BJ226" s="241"/>
      <c r="BK226" s="241"/>
      <c r="BL226" s="241"/>
    </row>
    <row r="227" spans="1:64" s="4" customFormat="1" ht="15" customHeight="1">
      <c r="A227" s="281"/>
      <c r="B227" s="839">
        <v>2</v>
      </c>
      <c r="C227" s="834" t="s">
        <v>784</v>
      </c>
      <c r="D227" s="1336"/>
      <c r="E227" s="1337"/>
      <c r="F227" s="835"/>
      <c r="G227" s="836" t="s">
        <v>1771</v>
      </c>
      <c r="H227" s="1063">
        <v>0.66200000000000003</v>
      </c>
      <c r="I227" s="836" t="s">
        <v>1775</v>
      </c>
      <c r="J227" s="837">
        <f t="shared" si="16"/>
        <v>0</v>
      </c>
      <c r="K227" s="283" t="s">
        <v>1800</v>
      </c>
      <c r="L227" s="28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c r="AP227" s="241"/>
      <c r="AQ227" s="241"/>
      <c r="AR227" s="241"/>
      <c r="AS227" s="241"/>
      <c r="AT227" s="241"/>
      <c r="AU227" s="241"/>
      <c r="AV227" s="241"/>
      <c r="AW227" s="241"/>
      <c r="AX227" s="241"/>
      <c r="AY227" s="241"/>
      <c r="AZ227" s="241"/>
      <c r="BA227" s="241"/>
      <c r="BB227" s="241"/>
      <c r="BC227" s="241"/>
      <c r="BD227" s="241"/>
      <c r="BE227" s="241"/>
      <c r="BF227" s="241"/>
      <c r="BG227" s="241"/>
      <c r="BH227" s="241"/>
      <c r="BI227" s="241"/>
      <c r="BJ227" s="241"/>
      <c r="BK227" s="241"/>
      <c r="BL227" s="241"/>
    </row>
    <row r="228" spans="1:64" ht="15" customHeight="1">
      <c r="A228" s="281"/>
      <c r="B228" s="839">
        <v>3</v>
      </c>
      <c r="C228" s="834" t="s">
        <v>833</v>
      </c>
      <c r="D228" s="1336"/>
      <c r="E228" s="1337"/>
      <c r="F228" s="835"/>
      <c r="G228" s="836" t="s">
        <v>1771</v>
      </c>
      <c r="H228" s="1063">
        <v>0.70799999999999996</v>
      </c>
      <c r="I228" s="836" t="s">
        <v>1775</v>
      </c>
      <c r="J228" s="837">
        <f t="shared" si="16"/>
        <v>0</v>
      </c>
      <c r="K228" s="283" t="s">
        <v>1801</v>
      </c>
      <c r="L228" s="281"/>
      <c r="M228" s="238"/>
      <c r="N228" s="238"/>
      <c r="O228" s="238"/>
      <c r="P228" s="238"/>
      <c r="Q228" s="238"/>
      <c r="R228" s="238"/>
      <c r="S228" s="238"/>
      <c r="T228" s="238"/>
      <c r="U228" s="238"/>
      <c r="V228" s="238"/>
      <c r="W228" s="238"/>
      <c r="X228" s="238"/>
      <c r="Y228" s="238"/>
      <c r="Z228" s="238"/>
      <c r="AA228" s="238"/>
      <c r="AB228" s="238"/>
      <c r="AC228" s="238"/>
      <c r="AD228" s="238"/>
      <c r="AE228" s="238"/>
      <c r="AF228" s="238"/>
      <c r="AG228" s="238"/>
      <c r="AH228" s="238"/>
      <c r="AI228" s="238"/>
      <c r="AJ228" s="238"/>
      <c r="AK228" s="238"/>
      <c r="AL228" s="238"/>
      <c r="AM228" s="238"/>
      <c r="AN228" s="238"/>
      <c r="AO228" s="238"/>
      <c r="AP228" s="238"/>
      <c r="AQ228" s="238"/>
      <c r="AR228" s="238"/>
      <c r="AS228" s="238"/>
      <c r="AT228" s="238"/>
      <c r="AU228" s="238"/>
      <c r="AV228" s="238"/>
      <c r="AW228" s="238"/>
      <c r="AX228" s="238"/>
      <c r="AY228" s="238"/>
      <c r="AZ228" s="238"/>
      <c r="BA228" s="238"/>
      <c r="BB228" s="238"/>
      <c r="BC228" s="238"/>
      <c r="BD228" s="238"/>
      <c r="BE228" s="238"/>
      <c r="BF228" s="238"/>
      <c r="BG228" s="238"/>
      <c r="BH228" s="238"/>
      <c r="BI228" s="238"/>
      <c r="BJ228" s="238"/>
      <c r="BK228" s="238"/>
      <c r="BL228" s="238"/>
    </row>
    <row r="229" spans="1:64" ht="15" customHeight="1">
      <c r="A229" s="281"/>
      <c r="B229" s="839">
        <v>4</v>
      </c>
      <c r="C229" s="834" t="s">
        <v>961</v>
      </c>
      <c r="D229" s="1336"/>
      <c r="E229" s="1337"/>
      <c r="F229" s="835"/>
      <c r="G229" s="836" t="s">
        <v>1771</v>
      </c>
      <c r="H229" s="1063">
        <v>0.754</v>
      </c>
      <c r="I229" s="836" t="s">
        <v>1775</v>
      </c>
      <c r="J229" s="837">
        <f t="shared" si="16"/>
        <v>0</v>
      </c>
      <c r="K229" s="283" t="s">
        <v>1802</v>
      </c>
      <c r="L229" s="281"/>
      <c r="M229" s="238"/>
      <c r="N229" s="238"/>
      <c r="O229" s="238"/>
      <c r="P229" s="238"/>
      <c r="Q229" s="238"/>
      <c r="R229" s="238"/>
      <c r="S229" s="238"/>
      <c r="T229" s="238"/>
      <c r="U229" s="238"/>
      <c r="V229" s="238"/>
      <c r="W229" s="238"/>
      <c r="X229" s="238"/>
      <c r="Y229" s="238"/>
      <c r="Z229" s="238"/>
      <c r="AA229" s="238"/>
      <c r="AB229" s="238"/>
      <c r="AC229" s="238"/>
      <c r="AD229" s="238"/>
      <c r="AE229" s="238"/>
      <c r="AF229" s="238"/>
      <c r="AG229" s="238"/>
      <c r="AH229" s="238"/>
      <c r="AI229" s="238"/>
      <c r="AJ229" s="238"/>
      <c r="AK229" s="238"/>
      <c r="AL229" s="238"/>
      <c r="AM229" s="238"/>
      <c r="AN229" s="238"/>
      <c r="AO229" s="238"/>
      <c r="AP229" s="238"/>
      <c r="AQ229" s="238"/>
      <c r="AR229" s="238"/>
      <c r="AS229" s="238"/>
      <c r="AT229" s="238"/>
      <c r="AU229" s="238"/>
      <c r="AV229" s="238"/>
      <c r="AW229" s="238"/>
      <c r="AX229" s="238"/>
      <c r="AY229" s="238"/>
      <c r="AZ229" s="238"/>
      <c r="BA229" s="238"/>
      <c r="BB229" s="238"/>
      <c r="BC229" s="238"/>
      <c r="BD229" s="238"/>
      <c r="BE229" s="238"/>
      <c r="BF229" s="238"/>
      <c r="BG229" s="238"/>
      <c r="BH229" s="238"/>
      <c r="BI229" s="238"/>
      <c r="BJ229" s="238"/>
      <c r="BK229" s="238"/>
      <c r="BL229" s="238"/>
    </row>
    <row r="230" spans="1:64" ht="15" customHeight="1">
      <c r="A230" s="281"/>
      <c r="B230" s="839">
        <v>5</v>
      </c>
      <c r="C230" s="834" t="s">
        <v>1051</v>
      </c>
      <c r="D230" s="1336"/>
      <c r="E230" s="1337"/>
      <c r="F230" s="835"/>
      <c r="G230" s="836" t="s">
        <v>1771</v>
      </c>
      <c r="H230" s="1063">
        <v>0.8</v>
      </c>
      <c r="I230" s="836" t="s">
        <v>1775</v>
      </c>
      <c r="J230" s="837">
        <f t="shared" si="16"/>
        <v>0</v>
      </c>
      <c r="K230" s="3" t="s">
        <v>1808</v>
      </c>
      <c r="L230" s="281"/>
      <c r="M230" s="238"/>
      <c r="N230" s="238"/>
      <c r="O230" s="238"/>
      <c r="P230" s="238"/>
      <c r="Q230" s="238"/>
      <c r="R230" s="238"/>
      <c r="S230" s="238"/>
      <c r="T230" s="238"/>
      <c r="U230" s="238"/>
      <c r="V230" s="238"/>
      <c r="W230" s="238"/>
      <c r="X230" s="238"/>
      <c r="Y230" s="238"/>
      <c r="Z230" s="238"/>
      <c r="AA230" s="238"/>
      <c r="AB230" s="238"/>
      <c r="AC230" s="238"/>
      <c r="AD230" s="238"/>
      <c r="AE230" s="238"/>
      <c r="AF230" s="238"/>
      <c r="AG230" s="238"/>
      <c r="AH230" s="238"/>
      <c r="AI230" s="238"/>
      <c r="AJ230" s="238"/>
      <c r="AK230" s="238"/>
      <c r="AL230" s="238"/>
      <c r="AM230" s="238"/>
      <c r="AN230" s="238"/>
      <c r="AO230" s="238"/>
      <c r="AP230" s="238"/>
      <c r="AQ230" s="238"/>
      <c r="AR230" s="238"/>
      <c r="AS230" s="238"/>
      <c r="AT230" s="238"/>
      <c r="AU230" s="238"/>
      <c r="AV230" s="238"/>
      <c r="AW230" s="238"/>
      <c r="AX230" s="238"/>
      <c r="AY230" s="238"/>
      <c r="AZ230" s="238"/>
      <c r="BA230" s="238"/>
      <c r="BB230" s="238"/>
      <c r="BC230" s="238"/>
      <c r="BD230" s="238"/>
      <c r="BE230" s="238"/>
      <c r="BF230" s="238"/>
      <c r="BG230" s="238"/>
      <c r="BH230" s="238"/>
      <c r="BI230" s="238"/>
      <c r="BJ230" s="238"/>
      <c r="BK230" s="238"/>
      <c r="BL230" s="238"/>
    </row>
    <row r="231" spans="1:64" ht="15" customHeight="1">
      <c r="A231" s="281"/>
      <c r="B231" s="839">
        <v>6</v>
      </c>
      <c r="C231" s="834" t="s">
        <v>1100</v>
      </c>
      <c r="D231" s="1336"/>
      <c r="E231" s="1337"/>
      <c r="F231" s="835"/>
      <c r="G231" s="836" t="s">
        <v>1771</v>
      </c>
      <c r="H231" s="1063">
        <v>0.8</v>
      </c>
      <c r="I231" s="836" t="s">
        <v>1775</v>
      </c>
      <c r="J231" s="837">
        <f t="shared" si="16"/>
        <v>0</v>
      </c>
      <c r="K231" s="3" t="s">
        <v>1819</v>
      </c>
      <c r="L231" s="281"/>
      <c r="M231" s="238"/>
      <c r="N231" s="238"/>
      <c r="O231" s="238"/>
      <c r="P231" s="238"/>
      <c r="Q231" s="238"/>
      <c r="R231" s="238"/>
      <c r="S231" s="238"/>
      <c r="T231" s="238"/>
      <c r="U231" s="238"/>
      <c r="V231" s="238"/>
      <c r="W231" s="238"/>
      <c r="X231" s="238"/>
      <c r="Y231" s="238"/>
      <c r="Z231" s="238"/>
      <c r="AA231" s="238"/>
      <c r="AB231" s="238"/>
      <c r="AC231" s="238"/>
      <c r="AD231" s="238"/>
      <c r="AE231" s="238"/>
      <c r="AF231" s="238"/>
      <c r="AG231" s="238"/>
      <c r="AH231" s="238"/>
      <c r="AI231" s="238"/>
      <c r="AJ231" s="238"/>
      <c r="AK231" s="238"/>
      <c r="AL231" s="238"/>
      <c r="AM231" s="238"/>
      <c r="AN231" s="238"/>
      <c r="AO231" s="238"/>
      <c r="AP231" s="238"/>
      <c r="AQ231" s="238"/>
      <c r="AR231" s="238"/>
      <c r="AS231" s="238"/>
      <c r="AT231" s="238"/>
      <c r="AU231" s="238"/>
      <c r="AV231" s="238"/>
      <c r="AW231" s="238"/>
      <c r="AX231" s="238"/>
      <c r="AY231" s="238"/>
      <c r="AZ231" s="238"/>
      <c r="BA231" s="238"/>
      <c r="BB231" s="238"/>
      <c r="BC231" s="238"/>
      <c r="BD231" s="238"/>
      <c r="BE231" s="238"/>
      <c r="BF231" s="238"/>
      <c r="BG231" s="238"/>
      <c r="BH231" s="238"/>
      <c r="BI231" s="238"/>
      <c r="BJ231" s="238"/>
      <c r="BK231" s="238"/>
      <c r="BL231" s="238"/>
    </row>
    <row r="232" spans="1:64" s="4" customFormat="1" ht="15" customHeight="1">
      <c r="A232" s="281"/>
      <c r="B232" s="839">
        <v>7</v>
      </c>
      <c r="C232" s="834" t="s">
        <v>1330</v>
      </c>
      <c r="D232" s="1336"/>
      <c r="E232" s="1337"/>
      <c r="F232" s="835"/>
      <c r="G232" s="836" t="s">
        <v>555</v>
      </c>
      <c r="H232" s="1063">
        <v>0.8</v>
      </c>
      <c r="I232" s="836" t="s">
        <v>1775</v>
      </c>
      <c r="J232" s="837">
        <f t="shared" ref="J232" si="17">ROUND(F232*H232,0)</f>
        <v>0</v>
      </c>
      <c r="K232" s="3" t="s">
        <v>1756</v>
      </c>
      <c r="L232" s="281"/>
      <c r="M232" s="281"/>
      <c r="N232" s="281"/>
      <c r="O232" s="281"/>
      <c r="P232" s="281"/>
      <c r="Q232" s="281"/>
      <c r="R232" s="281"/>
      <c r="S232" s="281"/>
      <c r="T232" s="281"/>
      <c r="U232" s="281"/>
      <c r="V232" s="281"/>
      <c r="W232" s="281"/>
      <c r="X232" s="281"/>
      <c r="Y232" s="281"/>
      <c r="Z232" s="281"/>
      <c r="AA232" s="281"/>
      <c r="AB232" s="281"/>
      <c r="AC232" s="281"/>
      <c r="AD232" s="281"/>
      <c r="AE232" s="281"/>
      <c r="AF232" s="281"/>
      <c r="AG232" s="281"/>
      <c r="AH232" s="281"/>
      <c r="AI232" s="281"/>
      <c r="AJ232" s="281"/>
      <c r="AK232" s="281"/>
      <c r="AL232" s="281"/>
      <c r="AM232" s="281"/>
      <c r="AN232" s="281"/>
      <c r="AO232" s="281"/>
      <c r="AP232" s="281"/>
      <c r="AQ232" s="281"/>
      <c r="AR232" s="281"/>
      <c r="AS232" s="281"/>
      <c r="AT232" s="281"/>
      <c r="AU232" s="281"/>
      <c r="AV232" s="281"/>
      <c r="AW232" s="281"/>
      <c r="AX232" s="281"/>
      <c r="AY232" s="281"/>
      <c r="AZ232" s="281"/>
      <c r="BA232" s="281"/>
      <c r="BB232" s="281"/>
      <c r="BC232" s="281"/>
      <c r="BD232" s="281"/>
      <c r="BE232" s="281"/>
      <c r="BF232" s="281"/>
      <c r="BG232" s="281"/>
      <c r="BH232" s="281"/>
      <c r="BI232" s="281"/>
      <c r="BJ232" s="281"/>
      <c r="BK232" s="281"/>
      <c r="BL232" s="281"/>
    </row>
    <row r="233" spans="1:64" s="4" customFormat="1" ht="15" customHeight="1" thickBot="1">
      <c r="A233" s="281"/>
      <c r="B233" s="839">
        <v>8</v>
      </c>
      <c r="C233" s="834" t="s">
        <v>1672</v>
      </c>
      <c r="D233" s="1336"/>
      <c r="E233" s="1337"/>
      <c r="F233" s="835"/>
      <c r="G233" s="836" t="s">
        <v>1771</v>
      </c>
      <c r="H233" s="1063">
        <v>0.8</v>
      </c>
      <c r="I233" s="836" t="s">
        <v>1775</v>
      </c>
      <c r="J233" s="837">
        <f t="shared" si="16"/>
        <v>0</v>
      </c>
      <c r="K233" s="3" t="s">
        <v>557</v>
      </c>
      <c r="L233" s="28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1"/>
      <c r="AW233" s="241"/>
      <c r="AX233" s="241"/>
      <c r="AY233" s="241"/>
      <c r="AZ233" s="241"/>
      <c r="BA233" s="241"/>
      <c r="BB233" s="241"/>
      <c r="BC233" s="241"/>
      <c r="BD233" s="241"/>
      <c r="BE233" s="241"/>
      <c r="BF233" s="241"/>
      <c r="BG233" s="241"/>
      <c r="BH233" s="241"/>
      <c r="BI233" s="241"/>
      <c r="BJ233" s="241"/>
      <c r="BK233" s="241"/>
      <c r="BL233" s="241"/>
    </row>
    <row r="234" spans="1:64" s="4" customFormat="1" ht="15" customHeight="1">
      <c r="A234" s="281"/>
      <c r="B234" s="106"/>
      <c r="C234" s="107"/>
      <c r="D234" s="106"/>
      <c r="E234" s="106"/>
      <c r="F234" s="93"/>
      <c r="G234" s="809"/>
      <c r="H234" s="801" t="s">
        <v>1762</v>
      </c>
      <c r="I234" s="802"/>
      <c r="J234" s="199"/>
      <c r="K234" s="3"/>
      <c r="L234" s="283"/>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41"/>
      <c r="BL234" s="241"/>
    </row>
    <row r="235" spans="1:64" s="4" customFormat="1" ht="15" customHeight="1" thickBot="1">
      <c r="A235" s="281"/>
      <c r="B235" s="283"/>
      <c r="C235" s="283"/>
      <c r="D235" s="283"/>
      <c r="E235" s="283"/>
      <c r="F235" s="251"/>
      <c r="G235" s="283"/>
      <c r="H235" s="803" t="s">
        <v>121</v>
      </c>
      <c r="I235" s="800"/>
      <c r="J235" s="288">
        <f>SUM(J226:J233)</f>
        <v>0</v>
      </c>
      <c r="K235" s="254" t="s">
        <v>1828</v>
      </c>
      <c r="L235" s="283" t="s">
        <v>1771</v>
      </c>
      <c r="M235" s="281"/>
      <c r="N235" s="281"/>
      <c r="O235" s="281"/>
      <c r="P235" s="281"/>
      <c r="Q235" s="281"/>
      <c r="R235" s="281"/>
      <c r="S235" s="281"/>
      <c r="T235" s="281"/>
      <c r="U235" s="281"/>
      <c r="V235" s="281"/>
      <c r="W235" s="281"/>
      <c r="X235" s="281"/>
      <c r="Y235" s="281"/>
      <c r="Z235" s="281"/>
      <c r="AA235" s="281"/>
      <c r="AB235" s="281"/>
      <c r="AC235" s="281"/>
      <c r="AD235" s="281"/>
      <c r="AE235" s="281"/>
      <c r="AF235" s="281"/>
      <c r="AG235" s="281"/>
      <c r="AH235" s="281"/>
      <c r="AI235" s="281"/>
      <c r="AJ235" s="281"/>
      <c r="AK235" s="281"/>
      <c r="AL235" s="281"/>
      <c r="AM235" s="281"/>
      <c r="AN235" s="281"/>
      <c r="AO235" s="281"/>
      <c r="AP235" s="281"/>
      <c r="AQ235" s="281"/>
      <c r="AR235" s="281"/>
      <c r="AS235" s="281"/>
      <c r="AT235" s="281"/>
      <c r="AU235" s="281"/>
      <c r="AV235" s="281"/>
      <c r="AW235" s="281"/>
      <c r="AX235" s="281"/>
      <c r="AY235" s="281"/>
      <c r="AZ235" s="281"/>
      <c r="BA235" s="281"/>
      <c r="BB235" s="281"/>
      <c r="BC235" s="281"/>
      <c r="BD235" s="281"/>
      <c r="BE235" s="281"/>
      <c r="BF235" s="281"/>
      <c r="BG235" s="281"/>
      <c r="BH235" s="281"/>
      <c r="BI235" s="281"/>
      <c r="BJ235" s="281"/>
      <c r="BK235" s="281"/>
      <c r="BL235" s="281"/>
    </row>
    <row r="236" spans="1:64" s="4" customFormat="1" ht="15" customHeight="1">
      <c r="A236" s="281"/>
      <c r="B236" s="283"/>
      <c r="C236" s="283"/>
      <c r="D236" s="283"/>
      <c r="E236" s="283"/>
      <c r="F236" s="251"/>
      <c r="G236" s="283"/>
      <c r="H236" s="809"/>
      <c r="I236" s="253"/>
      <c r="J236" s="240"/>
      <c r="K236" s="283"/>
      <c r="L236" s="283"/>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row>
    <row r="237" spans="1:64" s="4" customFormat="1" ht="15" customHeight="1">
      <c r="A237" s="99" t="s">
        <v>1829</v>
      </c>
      <c r="B237" s="4" t="s">
        <v>1054</v>
      </c>
      <c r="C237" s="2"/>
      <c r="D237" s="2"/>
      <c r="E237" s="2"/>
      <c r="F237" s="88"/>
      <c r="G237" s="2"/>
      <c r="H237" s="309"/>
      <c r="I237" s="2"/>
      <c r="J237" s="88"/>
      <c r="K237" s="2"/>
      <c r="L237" s="2"/>
      <c r="M237" s="281"/>
      <c r="N237" s="281"/>
      <c r="O237" s="281"/>
      <c r="P237" s="281"/>
      <c r="Q237" s="281"/>
      <c r="R237" s="281"/>
      <c r="S237" s="281"/>
      <c r="T237" s="281"/>
      <c r="U237" s="281"/>
      <c r="V237" s="281"/>
      <c r="W237" s="281"/>
      <c r="X237" s="281"/>
      <c r="Y237" s="281"/>
      <c r="Z237" s="281"/>
      <c r="AA237" s="281"/>
      <c r="AB237" s="281"/>
      <c r="AC237" s="281"/>
      <c r="AD237" s="281"/>
      <c r="AE237" s="281"/>
      <c r="AF237" s="281"/>
      <c r="AG237" s="281"/>
      <c r="AH237" s="281"/>
      <c r="AI237" s="281"/>
      <c r="AJ237" s="281"/>
      <c r="AK237" s="281"/>
      <c r="AL237" s="281"/>
      <c r="AM237" s="281"/>
      <c r="AN237" s="281"/>
      <c r="AO237" s="281"/>
      <c r="AP237" s="281"/>
      <c r="AQ237" s="281"/>
      <c r="AR237" s="281"/>
      <c r="AS237" s="281"/>
      <c r="AT237" s="281"/>
      <c r="AU237" s="281"/>
      <c r="AV237" s="281"/>
      <c r="AW237" s="281"/>
      <c r="AX237" s="281"/>
      <c r="AY237" s="281"/>
      <c r="AZ237" s="281"/>
      <c r="BA237" s="281"/>
      <c r="BB237" s="281"/>
      <c r="BC237" s="281"/>
      <c r="BD237" s="281"/>
      <c r="BE237" s="281"/>
      <c r="BF237" s="281"/>
      <c r="BG237" s="281"/>
      <c r="BH237" s="281"/>
      <c r="BI237" s="281"/>
      <c r="BJ237" s="281"/>
      <c r="BK237" s="281"/>
      <c r="BL237" s="281"/>
    </row>
    <row r="238" spans="1:64" s="4" customFormat="1" ht="15" customHeight="1">
      <c r="A238" s="104"/>
      <c r="B238" s="343"/>
      <c r="C238" s="343"/>
      <c r="D238" s="343"/>
      <c r="E238" s="343"/>
      <c r="F238" s="88"/>
      <c r="G238" s="2"/>
      <c r="H238" s="309"/>
      <c r="I238" s="2"/>
      <c r="J238" s="88"/>
      <c r="K238" s="2"/>
      <c r="L238" s="2"/>
      <c r="M238" s="281"/>
      <c r="N238" s="281"/>
      <c r="O238" s="281"/>
      <c r="P238" s="281"/>
      <c r="Q238" s="281"/>
      <c r="R238" s="281"/>
      <c r="S238" s="281"/>
      <c r="T238" s="281"/>
      <c r="U238" s="281"/>
      <c r="V238" s="281"/>
      <c r="W238" s="281"/>
      <c r="X238" s="281"/>
      <c r="Y238" s="281"/>
      <c r="Z238" s="281"/>
      <c r="AA238" s="281"/>
      <c r="AB238" s="281"/>
      <c r="AC238" s="281"/>
      <c r="AD238" s="281"/>
      <c r="AE238" s="281"/>
      <c r="AF238" s="281"/>
      <c r="AG238" s="281"/>
      <c r="AH238" s="281"/>
      <c r="AI238" s="281"/>
      <c r="AJ238" s="281"/>
      <c r="AK238" s="281"/>
      <c r="AL238" s="281"/>
      <c r="AM238" s="281"/>
      <c r="AN238" s="281"/>
      <c r="AO238" s="281"/>
      <c r="AP238" s="281"/>
      <c r="AQ238" s="281"/>
      <c r="AR238" s="281"/>
      <c r="AS238" s="281"/>
      <c r="AT238" s="281"/>
      <c r="AU238" s="281"/>
      <c r="AV238" s="281"/>
      <c r="AW238" s="281"/>
      <c r="AX238" s="281"/>
      <c r="AY238" s="281"/>
      <c r="AZ238" s="281"/>
      <c r="BA238" s="281"/>
      <c r="BB238" s="281"/>
      <c r="BC238" s="281"/>
      <c r="BD238" s="281"/>
      <c r="BE238" s="281"/>
      <c r="BF238" s="281"/>
      <c r="BG238" s="281"/>
      <c r="BH238" s="281"/>
      <c r="BI238" s="281"/>
      <c r="BJ238" s="281"/>
      <c r="BK238" s="281"/>
      <c r="BL238" s="281"/>
    </row>
    <row r="239" spans="1:64" s="4" customFormat="1" ht="15" customHeight="1">
      <c r="A239" s="104"/>
      <c r="B239" s="842" t="s">
        <v>515</v>
      </c>
      <c r="C239" s="822"/>
      <c r="D239" s="812" t="s">
        <v>514</v>
      </c>
      <c r="E239" s="3"/>
      <c r="F239" s="843" t="s">
        <v>141</v>
      </c>
      <c r="G239" s="827"/>
      <c r="H239" s="820" t="s">
        <v>140</v>
      </c>
      <c r="I239" s="827"/>
      <c r="J239" s="843" t="s">
        <v>91</v>
      </c>
      <c r="K239" s="3"/>
      <c r="L239" s="2"/>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c r="AP239" s="241"/>
      <c r="AQ239" s="241"/>
      <c r="AR239" s="241"/>
      <c r="AS239" s="241"/>
      <c r="AT239" s="241"/>
      <c r="AU239" s="241"/>
      <c r="AV239" s="241"/>
      <c r="AW239" s="241"/>
      <c r="AX239" s="241"/>
      <c r="AY239" s="241"/>
      <c r="AZ239" s="241"/>
      <c r="BA239" s="241"/>
      <c r="BB239" s="241"/>
      <c r="BC239" s="241"/>
      <c r="BD239" s="241"/>
      <c r="BE239" s="241"/>
      <c r="BF239" s="241"/>
      <c r="BG239" s="241"/>
      <c r="BH239" s="241"/>
      <c r="BI239" s="241"/>
      <c r="BJ239" s="241"/>
      <c r="BK239" s="241"/>
      <c r="BL239" s="241"/>
    </row>
    <row r="240" spans="1:64" s="4" customFormat="1" ht="15" customHeight="1">
      <c r="A240" s="104"/>
      <c r="B240" s="811"/>
      <c r="C240" s="810"/>
      <c r="D240" s="805"/>
      <c r="E240" s="806"/>
      <c r="F240" s="814"/>
      <c r="G240" s="808"/>
      <c r="H240" s="310"/>
      <c r="I240" s="808"/>
      <c r="J240" s="120" t="s">
        <v>1773</v>
      </c>
      <c r="K240" s="3"/>
      <c r="L240" s="2"/>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c r="AP240" s="241"/>
      <c r="AQ240" s="241"/>
      <c r="AR240" s="241"/>
      <c r="AS240" s="241"/>
      <c r="AT240" s="241"/>
      <c r="AU240" s="241"/>
      <c r="AV240" s="241"/>
      <c r="AW240" s="241"/>
      <c r="AX240" s="241"/>
      <c r="AY240" s="241"/>
      <c r="AZ240" s="241"/>
      <c r="BA240" s="241"/>
      <c r="BB240" s="241"/>
      <c r="BC240" s="241"/>
      <c r="BD240" s="241"/>
      <c r="BE240" s="241"/>
      <c r="BF240" s="241"/>
      <c r="BG240" s="241"/>
      <c r="BH240" s="241"/>
      <c r="BI240" s="241"/>
      <c r="BJ240" s="241"/>
      <c r="BK240" s="241"/>
      <c r="BL240" s="241"/>
    </row>
    <row r="241" spans="1:64" s="4" customFormat="1" ht="15" customHeight="1">
      <c r="B241" s="821">
        <v>1</v>
      </c>
      <c r="C241" s="822" t="s">
        <v>961</v>
      </c>
      <c r="D241" s="823" t="s">
        <v>1774</v>
      </c>
      <c r="E241" s="824" t="s">
        <v>146</v>
      </c>
      <c r="F241" s="790"/>
      <c r="G241" s="791" t="s">
        <v>1771</v>
      </c>
      <c r="H241" s="1063">
        <v>0.47699999999999998</v>
      </c>
      <c r="I241" s="791" t="s">
        <v>1775</v>
      </c>
      <c r="J241" s="793">
        <f t="shared" ref="J241:J250" si="18">ROUND(F241*H241,0)</f>
        <v>0</v>
      </c>
      <c r="K241" s="3" t="s">
        <v>1796</v>
      </c>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c r="AP241" s="241"/>
      <c r="AQ241" s="241"/>
      <c r="AR241" s="241"/>
      <c r="AS241" s="241"/>
      <c r="AT241" s="241"/>
      <c r="AU241" s="241"/>
      <c r="AV241" s="241"/>
      <c r="AW241" s="241"/>
      <c r="AX241" s="241"/>
      <c r="AY241" s="241"/>
      <c r="AZ241" s="241"/>
      <c r="BA241" s="241"/>
      <c r="BB241" s="241"/>
      <c r="BC241" s="241"/>
      <c r="BD241" s="241"/>
      <c r="BE241" s="241"/>
      <c r="BF241" s="241"/>
      <c r="BG241" s="241"/>
      <c r="BH241" s="241"/>
      <c r="BI241" s="241"/>
      <c r="BJ241" s="241"/>
      <c r="BK241" s="241"/>
      <c r="BL241" s="241"/>
    </row>
    <row r="242" spans="1:64" ht="15" customHeight="1">
      <c r="A242" s="4"/>
      <c r="B242" s="131"/>
      <c r="C242" s="806"/>
      <c r="D242" s="823" t="s">
        <v>1776</v>
      </c>
      <c r="E242" s="824" t="s">
        <v>145</v>
      </c>
      <c r="F242" s="790"/>
      <c r="G242" s="791" t="s">
        <v>1771</v>
      </c>
      <c r="H242" s="1064">
        <v>0.47099999999999997</v>
      </c>
      <c r="I242" s="827" t="s">
        <v>1775</v>
      </c>
      <c r="J242" s="828">
        <f t="shared" si="18"/>
        <v>0</v>
      </c>
      <c r="K242" s="3" t="s">
        <v>1800</v>
      </c>
      <c r="L242" s="4"/>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row>
    <row r="243" spans="1:64" ht="15" customHeight="1">
      <c r="A243" s="4"/>
      <c r="B243" s="821">
        <v>2</v>
      </c>
      <c r="C243" s="822" t="s">
        <v>1051</v>
      </c>
      <c r="D243" s="823" t="s">
        <v>1774</v>
      </c>
      <c r="E243" s="824" t="s">
        <v>146</v>
      </c>
      <c r="F243" s="790"/>
      <c r="G243" s="791" t="s">
        <v>1771</v>
      </c>
      <c r="H243" s="825">
        <v>0.5</v>
      </c>
      <c r="I243" s="791" t="s">
        <v>1775</v>
      </c>
      <c r="J243" s="793">
        <f t="shared" si="18"/>
        <v>0</v>
      </c>
      <c r="K243" s="3" t="s">
        <v>1801</v>
      </c>
      <c r="L243" s="4"/>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4" spans="1:64" ht="15" customHeight="1">
      <c r="A244" s="4"/>
      <c r="B244" s="131"/>
      <c r="C244" s="806"/>
      <c r="D244" s="823" t="s">
        <v>1776</v>
      </c>
      <c r="E244" s="824" t="s">
        <v>145</v>
      </c>
      <c r="F244" s="790"/>
      <c r="G244" s="791" t="s">
        <v>1771</v>
      </c>
      <c r="H244" s="826">
        <v>0.5</v>
      </c>
      <c r="I244" s="827" t="s">
        <v>1775</v>
      </c>
      <c r="J244" s="828">
        <f t="shared" si="18"/>
        <v>0</v>
      </c>
      <c r="K244" s="3" t="s">
        <v>1802</v>
      </c>
      <c r="L244" s="4"/>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5" spans="1:64" ht="15" customHeight="1">
      <c r="A245" s="4"/>
      <c r="B245" s="821">
        <v>3</v>
      </c>
      <c r="C245" s="822" t="s">
        <v>1100</v>
      </c>
      <c r="D245" s="823" t="s">
        <v>1774</v>
      </c>
      <c r="E245" s="824" t="s">
        <v>146</v>
      </c>
      <c r="F245" s="790"/>
      <c r="G245" s="791" t="s">
        <v>1771</v>
      </c>
      <c r="H245" s="825">
        <v>0.5</v>
      </c>
      <c r="I245" s="791" t="s">
        <v>1775</v>
      </c>
      <c r="J245" s="793">
        <f t="shared" si="18"/>
        <v>0</v>
      </c>
      <c r="K245" s="3" t="s">
        <v>1808</v>
      </c>
      <c r="L245" s="4"/>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row>
    <row r="246" spans="1:64" s="4" customFormat="1" ht="15" customHeight="1">
      <c r="B246" s="131"/>
      <c r="C246" s="806"/>
      <c r="D246" s="823" t="s">
        <v>1776</v>
      </c>
      <c r="E246" s="824" t="s">
        <v>145</v>
      </c>
      <c r="F246" s="790"/>
      <c r="G246" s="791" t="s">
        <v>1771</v>
      </c>
      <c r="H246" s="826">
        <v>0.5</v>
      </c>
      <c r="I246" s="827" t="s">
        <v>1775</v>
      </c>
      <c r="J246" s="828">
        <f t="shared" si="18"/>
        <v>0</v>
      </c>
      <c r="K246" s="3" t="s">
        <v>1819</v>
      </c>
    </row>
    <row r="247" spans="1:64" s="4" customFormat="1" ht="15" customHeight="1">
      <c r="B247" s="821">
        <v>4</v>
      </c>
      <c r="C247" s="822" t="s">
        <v>1330</v>
      </c>
      <c r="D247" s="823" t="s">
        <v>1774</v>
      </c>
      <c r="E247" s="824" t="s">
        <v>146</v>
      </c>
      <c r="F247" s="790"/>
      <c r="G247" s="791" t="s">
        <v>555</v>
      </c>
      <c r="H247" s="825">
        <v>0.5</v>
      </c>
      <c r="I247" s="791" t="s">
        <v>1775</v>
      </c>
      <c r="J247" s="793">
        <f t="shared" ref="J247:J248" si="19">ROUND(F247*H247,0)</f>
        <v>0</v>
      </c>
      <c r="K247" s="3" t="s">
        <v>1756</v>
      </c>
    </row>
    <row r="248" spans="1:64" s="4" customFormat="1" ht="15" customHeight="1">
      <c r="B248" s="131"/>
      <c r="C248" s="1061"/>
      <c r="D248" s="823" t="s">
        <v>552</v>
      </c>
      <c r="E248" s="824" t="s">
        <v>145</v>
      </c>
      <c r="F248" s="790"/>
      <c r="G248" s="791" t="s">
        <v>555</v>
      </c>
      <c r="H248" s="826">
        <v>0.5</v>
      </c>
      <c r="I248" s="827" t="s">
        <v>1775</v>
      </c>
      <c r="J248" s="828">
        <f t="shared" si="19"/>
        <v>0</v>
      </c>
      <c r="K248" s="3" t="s">
        <v>557</v>
      </c>
    </row>
    <row r="249" spans="1:64" s="4" customFormat="1" ht="15" customHeight="1">
      <c r="B249" s="821">
        <v>5</v>
      </c>
      <c r="C249" s="822" t="s">
        <v>1672</v>
      </c>
      <c r="D249" s="823" t="s">
        <v>1774</v>
      </c>
      <c r="E249" s="824" t="s">
        <v>146</v>
      </c>
      <c r="F249" s="790"/>
      <c r="G249" s="791" t="s">
        <v>1771</v>
      </c>
      <c r="H249" s="825">
        <v>0.5</v>
      </c>
      <c r="I249" s="791" t="s">
        <v>1775</v>
      </c>
      <c r="J249" s="793">
        <f t="shared" si="18"/>
        <v>0</v>
      </c>
      <c r="K249" s="3" t="s">
        <v>553</v>
      </c>
    </row>
    <row r="250" spans="1:64" s="4" customFormat="1" ht="15" customHeight="1" thickBot="1">
      <c r="B250" s="131"/>
      <c r="C250" s="806"/>
      <c r="D250" s="823" t="s">
        <v>1776</v>
      </c>
      <c r="E250" s="824" t="s">
        <v>145</v>
      </c>
      <c r="F250" s="790"/>
      <c r="G250" s="791" t="s">
        <v>1771</v>
      </c>
      <c r="H250" s="826">
        <v>0.5</v>
      </c>
      <c r="I250" s="827" t="s">
        <v>1775</v>
      </c>
      <c r="J250" s="828">
        <f t="shared" si="18"/>
        <v>0</v>
      </c>
      <c r="K250" s="3" t="s">
        <v>551</v>
      </c>
    </row>
    <row r="251" spans="1:64" s="4" customFormat="1" ht="15" customHeight="1">
      <c r="B251" s="106"/>
      <c r="C251" s="107"/>
      <c r="D251" s="106"/>
      <c r="E251" s="106"/>
      <c r="F251" s="93"/>
      <c r="G251" s="809"/>
      <c r="H251" s="801" t="s">
        <v>964</v>
      </c>
      <c r="I251" s="802"/>
      <c r="J251" s="199"/>
      <c r="K251" s="3"/>
      <c r="L251" s="3"/>
    </row>
    <row r="252" spans="1:64" s="4" customFormat="1" ht="15" customHeight="1" thickBot="1">
      <c r="B252" s="3"/>
      <c r="C252" s="3"/>
      <c r="D252" s="3"/>
      <c r="E252" s="3"/>
      <c r="F252" s="92"/>
      <c r="G252" s="3"/>
      <c r="H252" s="803" t="s">
        <v>121</v>
      </c>
      <c r="I252" s="804"/>
      <c r="J252" s="89">
        <f>SUM(J241:J250)</f>
        <v>0</v>
      </c>
      <c r="K252" s="344" t="s">
        <v>1830</v>
      </c>
      <c r="L252" s="3" t="s">
        <v>1771</v>
      </c>
    </row>
    <row r="253" spans="1:64" s="4" customFormat="1" ht="15" customHeight="1" thickBot="1">
      <c r="B253" s="3"/>
      <c r="C253" s="3"/>
      <c r="D253" s="3"/>
      <c r="E253" s="3"/>
      <c r="F253" s="92"/>
      <c r="G253" s="91"/>
      <c r="H253" s="312"/>
      <c r="I253" s="809"/>
      <c r="J253" s="93"/>
      <c r="K253" s="3"/>
      <c r="L253" s="3"/>
    </row>
    <row r="254" spans="1:64" s="4" customFormat="1" ht="15" customHeight="1">
      <c r="B254" s="3"/>
      <c r="C254" s="3"/>
      <c r="D254" s="3"/>
      <c r="E254" s="3"/>
      <c r="F254" s="92"/>
      <c r="G254" s="91"/>
      <c r="H254" s="1332" t="s">
        <v>1831</v>
      </c>
      <c r="I254" s="1333"/>
      <c r="J254" s="90"/>
      <c r="K254" s="3"/>
    </row>
    <row r="255" spans="1:64" s="4" customFormat="1" ht="15" customHeight="1" thickBot="1">
      <c r="A255" s="277"/>
      <c r="B255" s="277"/>
      <c r="C255" s="277"/>
      <c r="D255" s="277"/>
      <c r="E255" s="277"/>
      <c r="F255" s="237"/>
      <c r="G255" s="277"/>
      <c r="H255" s="1340" t="s">
        <v>119</v>
      </c>
      <c r="I255" s="1341"/>
      <c r="J255" s="288" t="e">
        <f>SUMIF(L25:L253,"*",J25:J253)</f>
        <v>#DIV/0!</v>
      </c>
      <c r="K255" s="283" t="s">
        <v>1832</v>
      </c>
      <c r="L255" s="277"/>
    </row>
    <row r="256" spans="1:64" s="4" customFormat="1" ht="18.75" customHeight="1">
      <c r="A256" s="277"/>
      <c r="B256" s="277"/>
      <c r="C256" s="277"/>
      <c r="D256" s="277"/>
      <c r="E256" s="277"/>
      <c r="F256" s="237"/>
      <c r="G256" s="277"/>
      <c r="H256" s="309"/>
      <c r="I256" s="277"/>
      <c r="J256" s="237"/>
      <c r="K256" s="277"/>
      <c r="L256" s="277"/>
    </row>
    <row r="257" spans="1:64" s="4" customFormat="1" ht="18.75" customHeight="1">
      <c r="A257" s="277"/>
      <c r="B257" s="277"/>
      <c r="C257" s="277"/>
      <c r="D257" s="277"/>
      <c r="E257" s="277"/>
      <c r="F257" s="237"/>
      <c r="G257" s="277"/>
      <c r="H257" s="309"/>
      <c r="I257" s="277"/>
      <c r="J257" s="237"/>
      <c r="K257" s="277"/>
      <c r="L257" s="277"/>
    </row>
    <row r="258" spans="1:64" ht="18.75" customHeight="1">
      <c r="A258" s="277"/>
      <c r="B258" s="277"/>
      <c r="C258" s="277"/>
      <c r="D258" s="277"/>
      <c r="E258" s="277"/>
      <c r="F258" s="237"/>
      <c r="G258" s="277"/>
      <c r="I258" s="277"/>
      <c r="J258" s="237"/>
      <c r="K258" s="277"/>
      <c r="L258" s="277"/>
      <c r="M258" s="238"/>
      <c r="N258" s="238"/>
      <c r="O258" s="238"/>
      <c r="P258" s="238"/>
      <c r="Q258" s="238"/>
      <c r="R258" s="238"/>
      <c r="S258" s="238"/>
      <c r="T258" s="238"/>
      <c r="U258" s="238"/>
      <c r="V258" s="238"/>
      <c r="W258" s="238"/>
      <c r="X258" s="238"/>
      <c r="Y258" s="238"/>
      <c r="Z258" s="238"/>
      <c r="AA258" s="238"/>
      <c r="AB258" s="238"/>
      <c r="AC258" s="238"/>
      <c r="AD258" s="238"/>
      <c r="AE258" s="238"/>
      <c r="AF258" s="238"/>
      <c r="AG258" s="238"/>
      <c r="AH258" s="238"/>
      <c r="AI258" s="238"/>
      <c r="AJ258" s="238"/>
      <c r="AK258" s="238"/>
      <c r="AL258" s="238"/>
      <c r="AM258" s="238"/>
      <c r="AN258" s="238"/>
      <c r="AO258" s="238"/>
      <c r="AP258" s="238"/>
      <c r="AQ258" s="238"/>
      <c r="AR258" s="238"/>
      <c r="AS258" s="238"/>
      <c r="AT258" s="238"/>
      <c r="AU258" s="238"/>
      <c r="AV258" s="238"/>
      <c r="AW258" s="238"/>
      <c r="AX258" s="238"/>
      <c r="AY258" s="238"/>
      <c r="AZ258" s="238"/>
      <c r="BA258" s="238"/>
      <c r="BB258" s="238"/>
      <c r="BC258" s="238"/>
      <c r="BD258" s="238"/>
      <c r="BE258" s="238"/>
      <c r="BF258" s="238"/>
      <c r="BG258" s="238"/>
      <c r="BH258" s="238"/>
      <c r="BI258" s="238"/>
      <c r="BJ258" s="238"/>
      <c r="BK258" s="238"/>
      <c r="BL258" s="238"/>
    </row>
    <row r="259" spans="1:64" ht="18.75" customHeight="1">
      <c r="A259" s="238"/>
      <c r="B259" s="238"/>
      <c r="C259" s="238"/>
      <c r="D259" s="238"/>
      <c r="E259" s="238"/>
      <c r="F259" s="237"/>
      <c r="G259" s="238"/>
      <c r="I259" s="238"/>
      <c r="J259" s="237"/>
      <c r="K259" s="238"/>
      <c r="L259" s="238"/>
      <c r="M259" s="238"/>
      <c r="N259" s="238"/>
      <c r="O259" s="238"/>
      <c r="P259" s="238"/>
      <c r="Q259" s="238"/>
      <c r="R259" s="238"/>
      <c r="S259" s="238"/>
      <c r="T259" s="238"/>
      <c r="U259" s="238"/>
      <c r="V259" s="238"/>
      <c r="W259" s="238"/>
      <c r="X259" s="238"/>
      <c r="Y259" s="238"/>
      <c r="Z259" s="238"/>
      <c r="AA259" s="238"/>
      <c r="AB259" s="238"/>
      <c r="AC259" s="238"/>
      <c r="AD259" s="238"/>
      <c r="AE259" s="238"/>
      <c r="AF259" s="238"/>
      <c r="AG259" s="238"/>
      <c r="AH259" s="238"/>
      <c r="AI259" s="238"/>
      <c r="AJ259" s="238"/>
      <c r="AK259" s="238"/>
      <c r="AL259" s="238"/>
      <c r="AM259" s="238"/>
      <c r="AN259" s="238"/>
      <c r="AO259" s="238"/>
      <c r="AP259" s="238"/>
      <c r="AQ259" s="238"/>
      <c r="AR259" s="238"/>
      <c r="AS259" s="238"/>
      <c r="AT259" s="238"/>
      <c r="AU259" s="238"/>
      <c r="AV259" s="238"/>
      <c r="AW259" s="238"/>
      <c r="AX259" s="238"/>
      <c r="AY259" s="238"/>
      <c r="AZ259" s="238"/>
      <c r="BA259" s="238"/>
      <c r="BB259" s="238"/>
      <c r="BC259" s="238"/>
      <c r="BD259" s="238"/>
      <c r="BE259" s="238"/>
      <c r="BF259" s="238"/>
      <c r="BG259" s="238"/>
      <c r="BH259" s="238"/>
      <c r="BI259" s="238"/>
      <c r="BJ259" s="238"/>
      <c r="BK259" s="238"/>
      <c r="BL259" s="238"/>
    </row>
    <row r="260" spans="1:64" ht="18.75" customHeight="1">
      <c r="A260" s="238"/>
      <c r="B260" s="238"/>
      <c r="C260" s="238"/>
      <c r="D260" s="238"/>
      <c r="E260" s="238"/>
      <c r="F260" s="237"/>
      <c r="G260" s="238"/>
      <c r="I260" s="238"/>
      <c r="J260" s="237"/>
      <c r="K260" s="238"/>
      <c r="L260" s="238"/>
      <c r="M260" s="238"/>
      <c r="N260" s="238"/>
      <c r="O260" s="238"/>
      <c r="P260" s="238"/>
      <c r="Q260" s="238"/>
      <c r="R260" s="238"/>
      <c r="S260" s="238"/>
      <c r="T260" s="238"/>
      <c r="U260" s="238"/>
      <c r="V260" s="238"/>
      <c r="W260" s="238"/>
      <c r="X260" s="238"/>
      <c r="Y260" s="238"/>
      <c r="Z260" s="238"/>
      <c r="AA260" s="238"/>
      <c r="AB260" s="238"/>
      <c r="AC260" s="238"/>
      <c r="AD260" s="238"/>
      <c r="AE260" s="238"/>
      <c r="AF260" s="238"/>
      <c r="AG260" s="238"/>
      <c r="AH260" s="238"/>
      <c r="AI260" s="238"/>
      <c r="AJ260" s="238"/>
      <c r="AK260" s="238"/>
      <c r="AL260" s="238"/>
      <c r="AM260" s="238"/>
      <c r="AN260" s="238"/>
      <c r="AO260" s="238"/>
      <c r="AP260" s="238"/>
      <c r="AQ260" s="238"/>
      <c r="AR260" s="238"/>
      <c r="AS260" s="238"/>
      <c r="AT260" s="238"/>
      <c r="AU260" s="238"/>
      <c r="AV260" s="238"/>
      <c r="AW260" s="238"/>
      <c r="AX260" s="238"/>
      <c r="AY260" s="238"/>
      <c r="AZ260" s="238"/>
      <c r="BA260" s="238"/>
      <c r="BB260" s="238"/>
      <c r="BC260" s="238"/>
      <c r="BD260" s="238"/>
      <c r="BE260" s="238"/>
      <c r="BF260" s="238"/>
      <c r="BG260" s="238"/>
      <c r="BH260" s="238"/>
      <c r="BI260" s="238"/>
      <c r="BJ260" s="238"/>
      <c r="BK260" s="238"/>
      <c r="BL260" s="238"/>
    </row>
    <row r="261" spans="1:64" ht="18.75" customHeight="1">
      <c r="A261" s="238"/>
      <c r="B261" s="238"/>
      <c r="C261" s="238"/>
      <c r="D261" s="238"/>
      <c r="E261" s="238"/>
      <c r="F261" s="237"/>
      <c r="G261" s="238"/>
      <c r="I261" s="238"/>
      <c r="J261" s="237"/>
      <c r="K261" s="238"/>
      <c r="L261" s="238"/>
      <c r="M261" s="238"/>
      <c r="N261" s="238"/>
      <c r="O261" s="238"/>
      <c r="P261" s="238"/>
      <c r="Q261" s="238"/>
      <c r="R261" s="238"/>
      <c r="S261" s="238"/>
      <c r="T261" s="238"/>
      <c r="U261" s="238"/>
      <c r="V261" s="238"/>
      <c r="W261" s="238"/>
      <c r="X261" s="238"/>
      <c r="Y261" s="238"/>
      <c r="Z261" s="238"/>
      <c r="AA261" s="238"/>
      <c r="AB261" s="238"/>
      <c r="AC261" s="238"/>
      <c r="AD261" s="238"/>
      <c r="AE261" s="238"/>
      <c r="AF261" s="238"/>
      <c r="AG261" s="238"/>
      <c r="AH261" s="238"/>
      <c r="AI261" s="238"/>
      <c r="AJ261" s="238"/>
      <c r="AK261" s="238"/>
      <c r="AL261" s="238"/>
      <c r="AM261" s="238"/>
      <c r="AN261" s="238"/>
      <c r="AO261" s="238"/>
      <c r="AP261" s="238"/>
      <c r="AQ261" s="238"/>
      <c r="AR261" s="238"/>
      <c r="AS261" s="238"/>
      <c r="AT261" s="238"/>
      <c r="AU261" s="238"/>
      <c r="AV261" s="238"/>
      <c r="AW261" s="238"/>
      <c r="AX261" s="238"/>
      <c r="AY261" s="238"/>
      <c r="AZ261" s="238"/>
      <c r="BA261" s="238"/>
      <c r="BB261" s="238"/>
      <c r="BC261" s="238"/>
      <c r="BD261" s="238"/>
      <c r="BE261" s="238"/>
      <c r="BF261" s="238"/>
      <c r="BG261" s="238"/>
      <c r="BH261" s="238"/>
      <c r="BI261" s="238"/>
      <c r="BJ261" s="238"/>
      <c r="BK261" s="238"/>
      <c r="BL261" s="238"/>
    </row>
  </sheetData>
  <mergeCells count="63">
    <mergeCell ref="D232:E232"/>
    <mergeCell ref="I1:K1"/>
    <mergeCell ref="B5:C5"/>
    <mergeCell ref="D5:E5"/>
    <mergeCell ref="A1:B1"/>
    <mergeCell ref="C1:E1"/>
    <mergeCell ref="D15:E15"/>
    <mergeCell ref="D16:E16"/>
    <mergeCell ref="H25:I25"/>
    <mergeCell ref="H26:I26"/>
    <mergeCell ref="B30:C30"/>
    <mergeCell ref="D30:E30"/>
    <mergeCell ref="B38:C38"/>
    <mergeCell ref="D38:E38"/>
    <mergeCell ref="B39:C41"/>
    <mergeCell ref="D39:E41"/>
    <mergeCell ref="B54:C54"/>
    <mergeCell ref="D54:E54"/>
    <mergeCell ref="D71:E71"/>
    <mergeCell ref="D44:E44"/>
    <mergeCell ref="D45:E45"/>
    <mergeCell ref="D89:E89"/>
    <mergeCell ref="D91:E91"/>
    <mergeCell ref="D92:E92"/>
    <mergeCell ref="D90:E90"/>
    <mergeCell ref="D93:E93"/>
    <mergeCell ref="H254:I254"/>
    <mergeCell ref="H255:I255"/>
    <mergeCell ref="D233:E233"/>
    <mergeCell ref="D173:E173"/>
    <mergeCell ref="D181:E181"/>
    <mergeCell ref="D182:E182"/>
    <mergeCell ref="D183:E183"/>
    <mergeCell ref="D227:E227"/>
    <mergeCell ref="D228:E228"/>
    <mergeCell ref="D229:E229"/>
    <mergeCell ref="D230:E230"/>
    <mergeCell ref="D231:E231"/>
    <mergeCell ref="D184:E184"/>
    <mergeCell ref="D185:E185"/>
    <mergeCell ref="D186:E186"/>
    <mergeCell ref="D188:E188"/>
    <mergeCell ref="H55:I55"/>
    <mergeCell ref="H56:I56"/>
    <mergeCell ref="B60:C60"/>
    <mergeCell ref="D60:E60"/>
    <mergeCell ref="D70:E70"/>
    <mergeCell ref="H80:I80"/>
    <mergeCell ref="H81:I81"/>
    <mergeCell ref="B85:C85"/>
    <mergeCell ref="D85:E85"/>
    <mergeCell ref="D226:E226"/>
    <mergeCell ref="H97:I97"/>
    <mergeCell ref="H98:I98"/>
    <mergeCell ref="D104:E104"/>
    <mergeCell ref="D105:E105"/>
    <mergeCell ref="D165:E165"/>
    <mergeCell ref="D187:E187"/>
    <mergeCell ref="D94:E94"/>
    <mergeCell ref="D95:E95"/>
    <mergeCell ref="D96:E96"/>
    <mergeCell ref="D87:E87"/>
    <mergeCell ref="D88:E88"/>
  </mergeCells>
  <phoneticPr fontId="2"/>
  <printOptions horizontalCentered="1"/>
  <pageMargins left="0.78740157480314965" right="0.78740157480314965" top="0.78740157480314965" bottom="0.59055118110236227" header="0.51181102362204722" footer="0.51181102362204722"/>
  <pageSetup paperSize="9" scale="84" orientation="portrait" r:id="rId1"/>
  <headerFooter alignWithMargins="0"/>
  <rowBreaks count="4" manualBreakCount="4">
    <brk id="29" max="10" man="1"/>
    <brk id="87" max="10" man="1"/>
    <brk id="137" max="10" man="1"/>
    <brk id="196" max="10"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Normal="130" zoomScaleSheetLayoutView="100" workbookViewId="0">
      <selection sqref="A1:B1"/>
    </sheetView>
  </sheetViews>
  <sheetFormatPr defaultColWidth="9" defaultRowHeight="18.75" customHeight="1"/>
  <cols>
    <col min="1" max="2" width="3.75" style="2" customWidth="1"/>
    <col min="3" max="3" width="7.5" style="2" bestFit="1" customWidth="1"/>
    <col min="4" max="4" width="3" style="2" bestFit="1" customWidth="1"/>
    <col min="5" max="5" width="12" style="2" customWidth="1"/>
    <col min="6" max="6" width="11.875" style="88" customWidth="1"/>
    <col min="7" max="7" width="2.25" style="2" bestFit="1" customWidth="1"/>
    <col min="8" max="8" width="11.875" style="2" customWidth="1"/>
    <col min="9" max="9" width="2.25" style="2" bestFit="1" customWidth="1"/>
    <col min="10" max="10" width="11.875" style="88" customWidth="1"/>
    <col min="11" max="11" width="5" style="2" customWidth="1"/>
    <col min="12" max="16384" width="9" style="2"/>
  </cols>
  <sheetData>
    <row r="1" spans="1:11" ht="18.75" customHeight="1">
      <c r="A1" s="1384" t="s">
        <v>161</v>
      </c>
      <c r="B1" s="1385"/>
      <c r="C1" s="1593" t="s">
        <v>497</v>
      </c>
      <c r="D1" s="1594"/>
      <c r="E1" s="1594"/>
      <c r="F1" s="1595"/>
      <c r="H1" s="129" t="s">
        <v>160</v>
      </c>
      <c r="I1" s="1365">
        <f>総括表!H4</f>
        <v>0</v>
      </c>
      <c r="J1" s="1365"/>
      <c r="K1" s="1365"/>
    </row>
    <row r="2" spans="1:11" ht="18.75" customHeight="1">
      <c r="J2" s="128"/>
    </row>
    <row r="3" spans="1:11" ht="11.25" customHeight="1">
      <c r="A3" s="104"/>
    </row>
    <row r="4" spans="1:11" s="4" customFormat="1" ht="15" customHeight="1" thickBot="1">
      <c r="A4" s="99"/>
      <c r="B4" s="1355" t="s">
        <v>2581</v>
      </c>
      <c r="C4" s="1355"/>
      <c r="D4" s="1355"/>
      <c r="E4" s="1355"/>
      <c r="F4" s="105"/>
      <c r="H4" s="4" t="s">
        <v>166</v>
      </c>
      <c r="J4" s="105"/>
    </row>
    <row r="5" spans="1:11" s="4" customFormat="1" ht="18.75" customHeight="1" thickBot="1">
      <c r="A5" s="99"/>
      <c r="B5" s="1355"/>
      <c r="C5" s="1355"/>
      <c r="D5" s="1355"/>
      <c r="E5" s="1355"/>
      <c r="F5" s="691"/>
      <c r="G5" s="857" t="s">
        <v>120</v>
      </c>
      <c r="H5" s="651">
        <v>0.8</v>
      </c>
      <c r="I5" s="857" t="s">
        <v>122</v>
      </c>
      <c r="J5" s="100">
        <f>ROUND(F5*H5,0)</f>
        <v>0</v>
      </c>
      <c r="K5" s="3" t="s">
        <v>53</v>
      </c>
    </row>
    <row r="6" spans="1:11" ht="18.75" customHeight="1">
      <c r="A6" s="104"/>
    </row>
    <row r="7" spans="1:11" ht="18.75" customHeight="1">
      <c r="A7" s="1384" t="s">
        <v>161</v>
      </c>
      <c r="B7" s="1385"/>
      <c r="C7" s="1593" t="s">
        <v>496</v>
      </c>
      <c r="D7" s="1594"/>
      <c r="E7" s="1594"/>
      <c r="F7" s="1595"/>
    </row>
    <row r="8" spans="1:11" ht="11.25" customHeight="1"/>
    <row r="9" spans="1:11" ht="11.25" customHeight="1"/>
    <row r="10" spans="1:11" s="4" customFormat="1" ht="15" customHeight="1" thickBot="1">
      <c r="A10" s="99"/>
      <c r="B10" s="1355" t="s">
        <v>2582</v>
      </c>
      <c r="C10" s="1355"/>
      <c r="D10" s="1355"/>
      <c r="E10" s="1355"/>
      <c r="F10" s="105"/>
      <c r="H10" s="4" t="s">
        <v>166</v>
      </c>
      <c r="J10" s="105"/>
    </row>
    <row r="11" spans="1:11" s="4" customFormat="1" ht="18.75" customHeight="1" thickBot="1">
      <c r="A11" s="99"/>
      <c r="B11" s="1355"/>
      <c r="C11" s="1355"/>
      <c r="D11" s="1355"/>
      <c r="E11" s="1355"/>
      <c r="F11" s="691"/>
      <c r="G11" s="857" t="s">
        <v>1995</v>
      </c>
      <c r="H11" s="651">
        <v>0.8</v>
      </c>
      <c r="I11" s="857" t="s">
        <v>1996</v>
      </c>
      <c r="J11" s="100">
        <f>ROUND(F11*H11,0)</f>
        <v>0</v>
      </c>
      <c r="K11" s="3" t="s">
        <v>2032</v>
      </c>
    </row>
    <row r="13" spans="1:11" ht="18.75" customHeight="1">
      <c r="A13" s="1384" t="s">
        <v>161</v>
      </c>
      <c r="B13" s="1385"/>
      <c r="C13" s="1593" t="s">
        <v>495</v>
      </c>
      <c r="D13" s="1594"/>
      <c r="E13" s="1594"/>
      <c r="F13" s="1595"/>
    </row>
    <row r="14" spans="1:11" ht="11.25" customHeight="1"/>
    <row r="15" spans="1:11" ht="11.25" customHeight="1"/>
    <row r="16" spans="1:11" s="4" customFormat="1" ht="15" customHeight="1" thickBot="1">
      <c r="A16" s="99"/>
      <c r="B16" s="1355" t="s">
        <v>2583</v>
      </c>
      <c r="C16" s="1355"/>
      <c r="D16" s="1355"/>
      <c r="E16" s="1355"/>
      <c r="F16" s="105"/>
      <c r="H16" s="4" t="s">
        <v>166</v>
      </c>
      <c r="J16" s="105"/>
    </row>
    <row r="17" spans="1:11" s="4" customFormat="1" ht="18.75" customHeight="1" thickBot="1">
      <c r="A17" s="99"/>
      <c r="B17" s="1355"/>
      <c r="C17" s="1355"/>
      <c r="D17" s="1355"/>
      <c r="E17" s="1355"/>
      <c r="F17" s="691"/>
      <c r="G17" s="857" t="s">
        <v>1995</v>
      </c>
      <c r="H17" s="651">
        <v>0.7</v>
      </c>
      <c r="I17" s="857" t="s">
        <v>1996</v>
      </c>
      <c r="J17" s="100">
        <f>ROUND(F17*H17,0)</f>
        <v>0</v>
      </c>
      <c r="K17" s="3" t="s">
        <v>2033</v>
      </c>
    </row>
    <row r="18" spans="1:11" ht="18.75" customHeight="1">
      <c r="A18" s="104"/>
    </row>
    <row r="19" spans="1:11" ht="18.75" customHeight="1">
      <c r="A19" s="1384" t="s">
        <v>161</v>
      </c>
      <c r="B19" s="1385"/>
      <c r="C19" s="1593" t="s">
        <v>494</v>
      </c>
      <c r="D19" s="1594"/>
      <c r="E19" s="1594"/>
      <c r="F19" s="1595"/>
    </row>
    <row r="20" spans="1:11" ht="11.25" customHeight="1"/>
    <row r="21" spans="1:11" ht="11.25" customHeight="1"/>
    <row r="22" spans="1:11" s="4" customFormat="1" ht="15" customHeight="1" thickBot="1">
      <c r="A22" s="99"/>
      <c r="B22" s="1355" t="s">
        <v>2584</v>
      </c>
      <c r="C22" s="1355"/>
      <c r="D22" s="1355"/>
      <c r="E22" s="1355"/>
      <c r="F22" s="105"/>
      <c r="H22" s="4" t="s">
        <v>166</v>
      </c>
      <c r="J22" s="105"/>
    </row>
    <row r="23" spans="1:11" s="4" customFormat="1" ht="18.75" customHeight="1" thickBot="1">
      <c r="A23" s="99"/>
      <c r="B23" s="1355"/>
      <c r="C23" s="1355"/>
      <c r="D23" s="1355"/>
      <c r="E23" s="1355"/>
      <c r="F23" s="691"/>
      <c r="G23" s="857" t="s">
        <v>1995</v>
      </c>
      <c r="H23" s="651">
        <v>0.5</v>
      </c>
      <c r="I23" s="857" t="s">
        <v>1996</v>
      </c>
      <c r="J23" s="100">
        <f>ROUND(F23*H23,0)</f>
        <v>0</v>
      </c>
      <c r="K23" s="3" t="s">
        <v>2034</v>
      </c>
    </row>
    <row r="24" spans="1:11" ht="18.75" customHeight="1">
      <c r="A24" s="104"/>
    </row>
    <row r="25" spans="1:11" ht="18.75" customHeight="1">
      <c r="A25" s="1384" t="s">
        <v>161</v>
      </c>
      <c r="B25" s="1385"/>
      <c r="C25" s="1593" t="s">
        <v>493</v>
      </c>
      <c r="D25" s="1594"/>
      <c r="E25" s="1594"/>
      <c r="F25" s="1595"/>
    </row>
    <row r="26" spans="1:11" ht="11.25" customHeight="1"/>
    <row r="27" spans="1:11" ht="11.25" customHeight="1"/>
    <row r="28" spans="1:11" s="4" customFormat="1" ht="15" customHeight="1" thickBot="1">
      <c r="A28" s="99"/>
      <c r="B28" s="1355" t="s">
        <v>2585</v>
      </c>
      <c r="C28" s="1355"/>
      <c r="D28" s="1355"/>
      <c r="E28" s="1355"/>
      <c r="F28" s="105"/>
      <c r="H28" s="4" t="s">
        <v>166</v>
      </c>
      <c r="J28" s="105"/>
    </row>
    <row r="29" spans="1:11" s="4" customFormat="1" ht="18.75" customHeight="1" thickBot="1">
      <c r="A29" s="99"/>
      <c r="B29" s="1355"/>
      <c r="C29" s="1355"/>
      <c r="D29" s="1355"/>
      <c r="E29" s="1355"/>
      <c r="F29" s="691"/>
      <c r="G29" s="857" t="s">
        <v>1995</v>
      </c>
      <c r="H29" s="651">
        <v>0.5</v>
      </c>
      <c r="I29" s="857" t="s">
        <v>1996</v>
      </c>
      <c r="J29" s="100">
        <f>ROUND(F29*H29,0)</f>
        <v>0</v>
      </c>
      <c r="K29" s="3" t="s">
        <v>2035</v>
      </c>
    </row>
    <row r="30" spans="1:11" ht="18.75" customHeight="1">
      <c r="A30" s="104"/>
    </row>
    <row r="31" spans="1:11" ht="18.75" customHeight="1">
      <c r="A31" s="1384" t="s">
        <v>161</v>
      </c>
      <c r="B31" s="1385"/>
      <c r="C31" s="1593" t="s">
        <v>492</v>
      </c>
      <c r="D31" s="1594"/>
      <c r="E31" s="1594"/>
      <c r="F31" s="1595"/>
    </row>
    <row r="32" spans="1:11" ht="11.25" customHeight="1"/>
    <row r="33" spans="1:11" ht="11.25" customHeight="1"/>
    <row r="34" spans="1:11" s="4" customFormat="1" ht="15" customHeight="1" thickBot="1">
      <c r="A34" s="99"/>
      <c r="B34" s="1355" t="s">
        <v>2586</v>
      </c>
      <c r="C34" s="1355"/>
      <c r="D34" s="1355"/>
      <c r="E34" s="1355"/>
      <c r="F34" s="105"/>
      <c r="H34" s="4" t="s">
        <v>166</v>
      </c>
      <c r="J34" s="105"/>
    </row>
    <row r="35" spans="1:11" s="4" customFormat="1" ht="18.75" customHeight="1" thickBot="1">
      <c r="A35" s="99"/>
      <c r="B35" s="1355"/>
      <c r="C35" s="1355"/>
      <c r="D35" s="1355"/>
      <c r="E35" s="1355"/>
      <c r="F35" s="691"/>
      <c r="G35" s="857" t="s">
        <v>1995</v>
      </c>
      <c r="H35" s="651">
        <v>0.5</v>
      </c>
      <c r="I35" s="857" t="s">
        <v>1996</v>
      </c>
      <c r="J35" s="100">
        <f>ROUND(F35*H35,0)</f>
        <v>0</v>
      </c>
      <c r="K35" s="3" t="s">
        <v>2036</v>
      </c>
    </row>
    <row r="36" spans="1:11" ht="18.75" customHeight="1">
      <c r="A36" s="104"/>
    </row>
    <row r="37" spans="1:11" ht="18.75" customHeight="1">
      <c r="A37" s="1384" t="s">
        <v>161</v>
      </c>
      <c r="B37" s="1385"/>
      <c r="C37" s="1593" t="s">
        <v>491</v>
      </c>
      <c r="D37" s="1594"/>
      <c r="E37" s="1594"/>
      <c r="F37" s="1595"/>
    </row>
    <row r="38" spans="1:11" ht="11.25" customHeight="1"/>
    <row r="39" spans="1:11" ht="11.25" customHeight="1"/>
    <row r="40" spans="1:11" s="4" customFormat="1" ht="15" customHeight="1" thickBot="1">
      <c r="A40" s="99"/>
      <c r="B40" s="1355" t="s">
        <v>2587</v>
      </c>
      <c r="C40" s="1355"/>
      <c r="D40" s="1355"/>
      <c r="E40" s="1355"/>
      <c r="F40" s="105"/>
      <c r="H40" s="4" t="s">
        <v>166</v>
      </c>
      <c r="J40" s="105"/>
    </row>
    <row r="41" spans="1:11" s="4" customFormat="1" ht="18.75" customHeight="1" thickBot="1">
      <c r="A41" s="99"/>
      <c r="B41" s="1355"/>
      <c r="C41" s="1355"/>
      <c r="D41" s="1355"/>
      <c r="E41" s="1355"/>
      <c r="F41" s="691"/>
      <c r="G41" s="857" t="s">
        <v>1995</v>
      </c>
      <c r="H41" s="651">
        <v>0.7</v>
      </c>
      <c r="I41" s="857" t="s">
        <v>1996</v>
      </c>
      <c r="J41" s="100">
        <f>ROUND(F41*H41,0)</f>
        <v>0</v>
      </c>
      <c r="K41" s="3" t="s">
        <v>2037</v>
      </c>
    </row>
    <row r="42" spans="1:11" ht="18.75" customHeight="1">
      <c r="A42" s="104"/>
    </row>
    <row r="43" spans="1:11" ht="18.75" customHeight="1">
      <c r="A43" s="1384" t="s">
        <v>161</v>
      </c>
      <c r="B43" s="1385"/>
      <c r="C43" s="1593" t="s">
        <v>490</v>
      </c>
      <c r="D43" s="1594"/>
      <c r="E43" s="1594"/>
      <c r="F43" s="1595"/>
    </row>
    <row r="44" spans="1:11" ht="11.25" customHeight="1"/>
    <row r="45" spans="1:11" ht="11.25" customHeight="1"/>
    <row r="46" spans="1:11" s="4" customFormat="1" ht="15" customHeight="1" thickBot="1">
      <c r="A46" s="99"/>
      <c r="B46" s="1373" t="s">
        <v>2588</v>
      </c>
      <c r="C46" s="1373"/>
      <c r="D46" s="1373"/>
      <c r="E46" s="1373"/>
      <c r="F46" s="105"/>
      <c r="H46" s="4" t="s">
        <v>166</v>
      </c>
      <c r="J46" s="105"/>
    </row>
    <row r="47" spans="1:11" s="4" customFormat="1" ht="18.75" customHeight="1" thickBot="1">
      <c r="A47" s="99"/>
      <c r="B47" s="1373"/>
      <c r="C47" s="1373"/>
      <c r="D47" s="1373"/>
      <c r="E47" s="1373"/>
      <c r="F47" s="691"/>
      <c r="G47" s="857" t="s">
        <v>1995</v>
      </c>
      <c r="H47" s="651">
        <v>0.7</v>
      </c>
      <c r="I47" s="857" t="s">
        <v>1996</v>
      </c>
      <c r="J47" s="100">
        <f>ROUND(F47*H47,0)</f>
        <v>0</v>
      </c>
      <c r="K47" s="3" t="s">
        <v>2038</v>
      </c>
    </row>
    <row r="48" spans="1:11" ht="18.75" customHeight="1">
      <c r="A48" s="104"/>
    </row>
  </sheetData>
  <mergeCells count="25">
    <mergeCell ref="A1:B1"/>
    <mergeCell ref="C1:F1"/>
    <mergeCell ref="I1:K1"/>
    <mergeCell ref="B4:E5"/>
    <mergeCell ref="A7:B7"/>
    <mergeCell ref="C7:F7"/>
    <mergeCell ref="B10:E11"/>
    <mergeCell ref="A13:B13"/>
    <mergeCell ref="C13:F13"/>
    <mergeCell ref="B16:E17"/>
    <mergeCell ref="A19:B19"/>
    <mergeCell ref="C19:F19"/>
    <mergeCell ref="B22:E23"/>
    <mergeCell ref="A25:B25"/>
    <mergeCell ref="C25:F25"/>
    <mergeCell ref="B28:E29"/>
    <mergeCell ref="A31:B31"/>
    <mergeCell ref="C31:F31"/>
    <mergeCell ref="B46:E47"/>
    <mergeCell ref="B34:E35"/>
    <mergeCell ref="A37:B37"/>
    <mergeCell ref="C37:F37"/>
    <mergeCell ref="B40:E41"/>
    <mergeCell ref="A43:B43"/>
    <mergeCell ref="C43:F4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7"/>
  <sheetViews>
    <sheetView view="pageBreakPreview" zoomScaleNormal="100" zoomScaleSheetLayoutView="100" workbookViewId="0">
      <selection sqref="A1:B1"/>
    </sheetView>
  </sheetViews>
  <sheetFormatPr defaultColWidth="9" defaultRowHeight="18.75" customHeight="1"/>
  <cols>
    <col min="1" max="1" width="3.625" style="2" customWidth="1"/>
    <col min="2" max="2" width="5.375" style="2" customWidth="1"/>
    <col min="3" max="3" width="7.5" style="2" bestFit="1" customWidth="1"/>
    <col min="4" max="4" width="3" style="2" bestFit="1" customWidth="1"/>
    <col min="5" max="5" width="13.5" style="2" customWidth="1"/>
    <col min="6" max="6" width="11.875" style="168" customWidth="1"/>
    <col min="7" max="7" width="2.25" style="2" bestFit="1" customWidth="1"/>
    <col min="8" max="8" width="11.875" style="127" customWidth="1"/>
    <col min="9" max="9" width="2.25" style="2" bestFit="1" customWidth="1"/>
    <col min="10" max="10" width="11.875" style="168" customWidth="1"/>
    <col min="11" max="11" width="3.125" style="2" customWidth="1"/>
    <col min="12" max="16384" width="9" style="2"/>
  </cols>
  <sheetData>
    <row r="1" spans="1:12" ht="18.75" customHeight="1">
      <c r="A1" s="1358" t="s">
        <v>161</v>
      </c>
      <c r="B1" s="1359"/>
      <c r="C1" s="1358" t="s">
        <v>4</v>
      </c>
      <c r="D1" s="1360"/>
      <c r="E1" s="1359"/>
      <c r="H1" s="184" t="s">
        <v>160</v>
      </c>
      <c r="I1" s="1365">
        <f>総括表!H4</f>
        <v>0</v>
      </c>
      <c r="J1" s="1366"/>
      <c r="K1" s="1365"/>
    </row>
    <row r="2" spans="1:12" ht="18.75" customHeight="1">
      <c r="J2" s="183"/>
    </row>
    <row r="3" spans="1:12" ht="18.75" customHeight="1">
      <c r="A3" s="99" t="s">
        <v>700</v>
      </c>
      <c r="B3" s="4" t="s">
        <v>167</v>
      </c>
    </row>
    <row r="4" spans="1:12" ht="11.25" customHeight="1">
      <c r="A4" s="104"/>
    </row>
    <row r="5" spans="1:12" ht="15" customHeight="1">
      <c r="A5" s="104"/>
      <c r="B5" s="1355" t="s">
        <v>2148</v>
      </c>
      <c r="C5" s="1355"/>
      <c r="D5" s="1355"/>
      <c r="E5" s="1355"/>
    </row>
    <row r="6" spans="1:12" s="4" customFormat="1" ht="15" customHeight="1" thickBot="1">
      <c r="A6" s="99"/>
      <c r="B6" s="1355"/>
      <c r="C6" s="1355"/>
      <c r="D6" s="1355"/>
      <c r="E6" s="1355"/>
      <c r="F6" s="173"/>
      <c r="H6" s="173" t="s">
        <v>166</v>
      </c>
      <c r="J6" s="173"/>
    </row>
    <row r="7" spans="1:12" s="4" customFormat="1" ht="18.75" customHeight="1" thickBot="1">
      <c r="A7" s="99"/>
      <c r="B7" s="1355"/>
      <c r="C7" s="1355"/>
      <c r="D7" s="1355"/>
      <c r="E7" s="1355"/>
      <c r="F7" s="182"/>
      <c r="G7" s="101" t="s">
        <v>701</v>
      </c>
      <c r="H7" s="102">
        <v>0.3</v>
      </c>
      <c r="I7" s="101" t="s">
        <v>702</v>
      </c>
      <c r="J7" s="181">
        <f>ROUND(F7*H7,0)</f>
        <v>0</v>
      </c>
      <c r="K7" s="3" t="s">
        <v>703</v>
      </c>
      <c r="L7" s="4" t="s">
        <v>120</v>
      </c>
    </row>
    <row r="8" spans="1:12" ht="15" customHeight="1">
      <c r="A8" s="104"/>
    </row>
    <row r="9" spans="1:12" ht="15" customHeight="1">
      <c r="A9" s="104"/>
    </row>
    <row r="10" spans="1:12" ht="18.75" customHeight="1">
      <c r="A10" s="99" t="s">
        <v>736</v>
      </c>
      <c r="B10" s="4" t="s">
        <v>165</v>
      </c>
    </row>
    <row r="11" spans="1:12" ht="11.25" customHeight="1">
      <c r="A11" s="104"/>
    </row>
    <row r="12" spans="1:12" ht="18.75" customHeight="1">
      <c r="A12" s="104"/>
      <c r="B12" s="1356" t="s">
        <v>143</v>
      </c>
      <c r="C12" s="1357"/>
      <c r="D12" s="1356" t="s">
        <v>142</v>
      </c>
      <c r="E12" s="1357"/>
      <c r="F12" s="180" t="s">
        <v>141</v>
      </c>
      <c r="G12" s="109"/>
      <c r="H12" s="167" t="s">
        <v>140</v>
      </c>
      <c r="I12" s="109"/>
      <c r="J12" s="180" t="s">
        <v>91</v>
      </c>
      <c r="K12" s="3"/>
    </row>
    <row r="13" spans="1:12" ht="15" customHeight="1">
      <c r="A13" s="104"/>
      <c r="B13" s="124"/>
      <c r="C13" s="123"/>
      <c r="D13" s="122"/>
      <c r="E13" s="114"/>
      <c r="F13" s="179"/>
      <c r="G13" s="121"/>
      <c r="H13" s="166"/>
      <c r="I13" s="121"/>
      <c r="J13" s="178" t="s">
        <v>737</v>
      </c>
      <c r="K13" s="3"/>
    </row>
    <row r="14" spans="1:12" s="4" customFormat="1" ht="15" customHeight="1">
      <c r="B14" s="117">
        <v>1</v>
      </c>
      <c r="C14" s="126" t="s">
        <v>131</v>
      </c>
      <c r="D14" s="113" t="s">
        <v>738</v>
      </c>
      <c r="E14" s="112" t="s">
        <v>146</v>
      </c>
      <c r="F14" s="176"/>
      <c r="G14" s="110" t="s">
        <v>739</v>
      </c>
      <c r="H14" s="1070">
        <v>3.6999999999999998E-2</v>
      </c>
      <c r="I14" s="110" t="s">
        <v>740</v>
      </c>
      <c r="J14" s="177">
        <f t="shared" ref="J14:J33" si="0">ROUND(F14*H14,0)</f>
        <v>0</v>
      </c>
      <c r="K14" s="3" t="s">
        <v>741</v>
      </c>
    </row>
    <row r="15" spans="1:12" s="4" customFormat="1" ht="15" customHeight="1">
      <c r="B15" s="131"/>
      <c r="C15" s="114"/>
      <c r="D15" s="113" t="s">
        <v>742</v>
      </c>
      <c r="E15" s="112" t="s">
        <v>145</v>
      </c>
      <c r="F15" s="176"/>
      <c r="G15" s="110" t="s">
        <v>739</v>
      </c>
      <c r="H15" s="1071">
        <v>0.04</v>
      </c>
      <c r="I15" s="109" t="s">
        <v>743</v>
      </c>
      <c r="J15" s="175">
        <f t="shared" si="0"/>
        <v>0</v>
      </c>
      <c r="K15" s="3" t="s">
        <v>744</v>
      </c>
    </row>
    <row r="16" spans="1:12" s="4" customFormat="1" ht="15" customHeight="1">
      <c r="B16" s="117">
        <v>2</v>
      </c>
      <c r="C16" s="126" t="s">
        <v>130</v>
      </c>
      <c r="D16" s="113" t="s">
        <v>745</v>
      </c>
      <c r="E16" s="112" t="s">
        <v>146</v>
      </c>
      <c r="F16" s="176"/>
      <c r="G16" s="110" t="s">
        <v>739</v>
      </c>
      <c r="H16" s="1070">
        <v>5.6000000000000001E-2</v>
      </c>
      <c r="I16" s="110" t="s">
        <v>740</v>
      </c>
      <c r="J16" s="177">
        <f t="shared" si="0"/>
        <v>0</v>
      </c>
      <c r="K16" s="3" t="s">
        <v>746</v>
      </c>
    </row>
    <row r="17" spans="2:11" s="4" customFormat="1" ht="15" customHeight="1">
      <c r="B17" s="131"/>
      <c r="C17" s="114"/>
      <c r="D17" s="113" t="s">
        <v>747</v>
      </c>
      <c r="E17" s="112" t="s">
        <v>145</v>
      </c>
      <c r="F17" s="176"/>
      <c r="G17" s="110" t="s">
        <v>701</v>
      </c>
      <c r="H17" s="1071">
        <v>5.8999999999999997E-2</v>
      </c>
      <c r="I17" s="109" t="s">
        <v>702</v>
      </c>
      <c r="J17" s="175">
        <f t="shared" si="0"/>
        <v>0</v>
      </c>
      <c r="K17" s="3" t="s">
        <v>748</v>
      </c>
    </row>
    <row r="18" spans="2:11" s="4" customFormat="1" ht="15" customHeight="1">
      <c r="B18" s="117">
        <v>3</v>
      </c>
      <c r="C18" s="126" t="s">
        <v>129</v>
      </c>
      <c r="D18" s="113" t="s">
        <v>738</v>
      </c>
      <c r="E18" s="112" t="s">
        <v>146</v>
      </c>
      <c r="F18" s="176"/>
      <c r="G18" s="110" t="s">
        <v>701</v>
      </c>
      <c r="H18" s="1070">
        <v>0.121</v>
      </c>
      <c r="I18" s="110" t="s">
        <v>702</v>
      </c>
      <c r="J18" s="177">
        <f t="shared" si="0"/>
        <v>0</v>
      </c>
      <c r="K18" s="3" t="s">
        <v>712</v>
      </c>
    </row>
    <row r="19" spans="2:11" s="4" customFormat="1" ht="15" customHeight="1">
      <c r="B19" s="131"/>
      <c r="C19" s="114"/>
      <c r="D19" s="113" t="s">
        <v>708</v>
      </c>
      <c r="E19" s="112" t="s">
        <v>145</v>
      </c>
      <c r="F19" s="176"/>
      <c r="G19" s="110" t="s">
        <v>701</v>
      </c>
      <c r="H19" s="1071">
        <v>0.124</v>
      </c>
      <c r="I19" s="109" t="s">
        <v>702</v>
      </c>
      <c r="J19" s="175">
        <f t="shared" si="0"/>
        <v>0</v>
      </c>
      <c r="K19" s="3" t="s">
        <v>713</v>
      </c>
    </row>
    <row r="20" spans="2:11" s="4" customFormat="1" ht="15" customHeight="1">
      <c r="B20" s="117">
        <v>4</v>
      </c>
      <c r="C20" s="126" t="s">
        <v>128</v>
      </c>
      <c r="D20" s="113" t="s">
        <v>706</v>
      </c>
      <c r="E20" s="112" t="s">
        <v>146</v>
      </c>
      <c r="F20" s="176"/>
      <c r="G20" s="110" t="s">
        <v>701</v>
      </c>
      <c r="H20" s="1070">
        <v>0.16</v>
      </c>
      <c r="I20" s="110" t="s">
        <v>702</v>
      </c>
      <c r="J20" s="177">
        <f t="shared" si="0"/>
        <v>0</v>
      </c>
      <c r="K20" s="3" t="s">
        <v>714</v>
      </c>
    </row>
    <row r="21" spans="2:11" s="4" customFormat="1" ht="15" customHeight="1">
      <c r="B21" s="131"/>
      <c r="C21" s="114"/>
      <c r="D21" s="113" t="s">
        <v>708</v>
      </c>
      <c r="E21" s="112" t="s">
        <v>145</v>
      </c>
      <c r="F21" s="176"/>
      <c r="G21" s="110" t="s">
        <v>701</v>
      </c>
      <c r="H21" s="1070">
        <v>0.16</v>
      </c>
      <c r="I21" s="109" t="s">
        <v>702</v>
      </c>
      <c r="J21" s="175">
        <f t="shared" si="0"/>
        <v>0</v>
      </c>
      <c r="K21" s="3" t="s">
        <v>715</v>
      </c>
    </row>
    <row r="22" spans="2:11" s="4" customFormat="1" ht="15" customHeight="1">
      <c r="B22" s="117">
        <v>5</v>
      </c>
      <c r="C22" s="126" t="s">
        <v>127</v>
      </c>
      <c r="D22" s="113" t="s">
        <v>706</v>
      </c>
      <c r="E22" s="112" t="s">
        <v>146</v>
      </c>
      <c r="F22" s="176"/>
      <c r="G22" s="110" t="s">
        <v>701</v>
      </c>
      <c r="H22" s="1071">
        <v>0.188</v>
      </c>
      <c r="I22" s="110" t="s">
        <v>702</v>
      </c>
      <c r="J22" s="177">
        <f t="shared" si="0"/>
        <v>0</v>
      </c>
      <c r="K22" s="3" t="s">
        <v>716</v>
      </c>
    </row>
    <row r="23" spans="2:11" s="4" customFormat="1" ht="15" customHeight="1">
      <c r="B23" s="131"/>
      <c r="C23" s="114"/>
      <c r="D23" s="113" t="s">
        <v>708</v>
      </c>
      <c r="E23" s="112" t="s">
        <v>145</v>
      </c>
      <c r="F23" s="176"/>
      <c r="G23" s="110" t="s">
        <v>701</v>
      </c>
      <c r="H23" s="1071">
        <v>0.188</v>
      </c>
      <c r="I23" s="109" t="s">
        <v>702</v>
      </c>
      <c r="J23" s="175">
        <f t="shared" si="0"/>
        <v>0</v>
      </c>
      <c r="K23" s="3" t="s">
        <v>717</v>
      </c>
    </row>
    <row r="24" spans="2:11" s="4" customFormat="1" ht="15" customHeight="1">
      <c r="B24" s="117">
        <v>6</v>
      </c>
      <c r="C24" s="126" t="s">
        <v>126</v>
      </c>
      <c r="D24" s="113" t="s">
        <v>706</v>
      </c>
      <c r="E24" s="112" t="s">
        <v>146</v>
      </c>
      <c r="F24" s="176"/>
      <c r="G24" s="110" t="s">
        <v>701</v>
      </c>
      <c r="H24" s="1070">
        <v>0.26300000000000001</v>
      </c>
      <c r="I24" s="110" t="s">
        <v>702</v>
      </c>
      <c r="J24" s="177">
        <f t="shared" si="0"/>
        <v>0</v>
      </c>
      <c r="K24" s="3" t="s">
        <v>718</v>
      </c>
    </row>
    <row r="25" spans="2:11" s="4" customFormat="1" ht="15" customHeight="1">
      <c r="B25" s="131"/>
      <c r="C25" s="114"/>
      <c r="D25" s="113" t="s">
        <v>708</v>
      </c>
      <c r="E25" s="112" t="s">
        <v>145</v>
      </c>
      <c r="F25" s="176"/>
      <c r="G25" s="110" t="s">
        <v>701</v>
      </c>
      <c r="H25" s="1071">
        <v>0.16800000000000001</v>
      </c>
      <c r="I25" s="109" t="s">
        <v>702</v>
      </c>
      <c r="J25" s="175">
        <f t="shared" si="0"/>
        <v>0</v>
      </c>
      <c r="K25" s="3" t="s">
        <v>719</v>
      </c>
    </row>
    <row r="26" spans="2:11" s="4" customFormat="1" ht="15" customHeight="1">
      <c r="B26" s="117">
        <v>7</v>
      </c>
      <c r="C26" s="126" t="s">
        <v>125</v>
      </c>
      <c r="D26" s="113" t="s">
        <v>706</v>
      </c>
      <c r="E26" s="112" t="s">
        <v>146</v>
      </c>
      <c r="F26" s="176"/>
      <c r="G26" s="110" t="s">
        <v>701</v>
      </c>
      <c r="H26" s="1074">
        <v>0.30199999999999999</v>
      </c>
      <c r="I26" s="110" t="s">
        <v>702</v>
      </c>
      <c r="J26" s="177">
        <f t="shared" si="0"/>
        <v>0</v>
      </c>
      <c r="K26" s="3" t="s">
        <v>720</v>
      </c>
    </row>
    <row r="27" spans="2:11" s="4" customFormat="1" ht="15" customHeight="1">
      <c r="B27" s="131"/>
      <c r="C27" s="114"/>
      <c r="D27" s="113" t="s">
        <v>708</v>
      </c>
      <c r="E27" s="112" t="s">
        <v>145</v>
      </c>
      <c r="F27" s="176"/>
      <c r="G27" s="110" t="s">
        <v>701</v>
      </c>
      <c r="H27" s="1074">
        <v>0.17799999999999999</v>
      </c>
      <c r="I27" s="109" t="s">
        <v>702</v>
      </c>
      <c r="J27" s="175">
        <f t="shared" si="0"/>
        <v>0</v>
      </c>
      <c r="K27" s="3" t="s">
        <v>721</v>
      </c>
    </row>
    <row r="28" spans="2:11" s="4" customFormat="1" ht="15" customHeight="1">
      <c r="B28" s="117">
        <v>8</v>
      </c>
      <c r="C28" s="126" t="s">
        <v>124</v>
      </c>
      <c r="D28" s="113" t="s">
        <v>706</v>
      </c>
      <c r="E28" s="112" t="s">
        <v>146</v>
      </c>
      <c r="F28" s="176"/>
      <c r="G28" s="110" t="s">
        <v>701</v>
      </c>
      <c r="H28" s="1074">
        <v>0.32400000000000001</v>
      </c>
      <c r="I28" s="110" t="s">
        <v>702</v>
      </c>
      <c r="J28" s="177">
        <f t="shared" si="0"/>
        <v>0</v>
      </c>
      <c r="K28" s="3" t="s">
        <v>722</v>
      </c>
    </row>
    <row r="29" spans="2:11" s="4" customFormat="1" ht="15" customHeight="1">
      <c r="B29" s="131"/>
      <c r="C29" s="114"/>
      <c r="D29" s="113" t="s">
        <v>708</v>
      </c>
      <c r="E29" s="112" t="s">
        <v>145</v>
      </c>
      <c r="F29" s="176"/>
      <c r="G29" s="110" t="s">
        <v>701</v>
      </c>
      <c r="H29" s="1074">
        <v>0.215</v>
      </c>
      <c r="I29" s="109" t="s">
        <v>702</v>
      </c>
      <c r="J29" s="175">
        <f t="shared" si="0"/>
        <v>0</v>
      </c>
      <c r="K29" s="3" t="s">
        <v>723</v>
      </c>
    </row>
    <row r="30" spans="2:11" s="4" customFormat="1" ht="15" customHeight="1">
      <c r="B30" s="117">
        <v>9</v>
      </c>
      <c r="C30" s="126" t="s">
        <v>123</v>
      </c>
      <c r="D30" s="113" t="s">
        <v>706</v>
      </c>
      <c r="E30" s="112" t="s">
        <v>146</v>
      </c>
      <c r="F30" s="176"/>
      <c r="G30" s="110" t="s">
        <v>701</v>
      </c>
      <c r="H30" s="1074">
        <v>0.33800000000000002</v>
      </c>
      <c r="I30" s="110" t="s">
        <v>702</v>
      </c>
      <c r="J30" s="177">
        <f t="shared" si="0"/>
        <v>0</v>
      </c>
      <c r="K30" s="3" t="s">
        <v>724</v>
      </c>
    </row>
    <row r="31" spans="2:11" s="4" customFormat="1" ht="15" customHeight="1">
      <c r="B31" s="131"/>
      <c r="C31" s="114"/>
      <c r="D31" s="113" t="s">
        <v>708</v>
      </c>
      <c r="E31" s="112" t="s">
        <v>145</v>
      </c>
      <c r="F31" s="176"/>
      <c r="G31" s="110" t="s">
        <v>701</v>
      </c>
      <c r="H31" s="1075">
        <v>0.30199999999999999</v>
      </c>
      <c r="I31" s="109" t="s">
        <v>702</v>
      </c>
      <c r="J31" s="175">
        <f t="shared" si="0"/>
        <v>0</v>
      </c>
      <c r="K31" s="3" t="s">
        <v>725</v>
      </c>
    </row>
    <row r="32" spans="2:11" s="4" customFormat="1" ht="15" customHeight="1">
      <c r="B32" s="117">
        <v>10</v>
      </c>
      <c r="C32" s="126" t="s">
        <v>498</v>
      </c>
      <c r="D32" s="113" t="s">
        <v>706</v>
      </c>
      <c r="E32" s="112" t="s">
        <v>146</v>
      </c>
      <c r="F32" s="176"/>
      <c r="G32" s="110" t="s">
        <v>701</v>
      </c>
      <c r="H32" s="1074">
        <v>0.35899999999999999</v>
      </c>
      <c r="I32" s="110" t="s">
        <v>702</v>
      </c>
      <c r="J32" s="177">
        <f t="shared" si="0"/>
        <v>0</v>
      </c>
      <c r="K32" s="3" t="s">
        <v>726</v>
      </c>
    </row>
    <row r="33" spans="1:12" s="4" customFormat="1" ht="15" customHeight="1">
      <c r="B33" s="131"/>
      <c r="C33" s="114"/>
      <c r="D33" s="113" t="s">
        <v>708</v>
      </c>
      <c r="E33" s="112" t="s">
        <v>145</v>
      </c>
      <c r="F33" s="176"/>
      <c r="G33" s="110" t="s">
        <v>701</v>
      </c>
      <c r="H33" s="1074">
        <v>0.33100000000000002</v>
      </c>
      <c r="I33" s="109" t="s">
        <v>702</v>
      </c>
      <c r="J33" s="175">
        <f t="shared" si="0"/>
        <v>0</v>
      </c>
      <c r="K33" s="3" t="s">
        <v>727</v>
      </c>
    </row>
    <row r="34" spans="1:12" s="4" customFormat="1" ht="15" customHeight="1">
      <c r="A34" s="15"/>
      <c r="B34" s="234">
        <v>11</v>
      </c>
      <c r="C34" s="231" t="s">
        <v>535</v>
      </c>
      <c r="D34" s="20" t="s">
        <v>706</v>
      </c>
      <c r="E34" s="21" t="s">
        <v>146</v>
      </c>
      <c r="F34" s="236"/>
      <c r="G34" s="233" t="s">
        <v>701</v>
      </c>
      <c r="H34" s="1074">
        <v>0.38200000000000001</v>
      </c>
      <c r="I34" s="233" t="s">
        <v>702</v>
      </c>
      <c r="J34" s="61">
        <f t="shared" ref="J34:J42" si="1">ROUND(F34*H34,0)</f>
        <v>0</v>
      </c>
      <c r="K34" s="17" t="s">
        <v>728</v>
      </c>
      <c r="L34" s="15"/>
    </row>
    <row r="35" spans="1:12" s="4" customFormat="1" ht="15" customHeight="1">
      <c r="A35" s="15"/>
      <c r="B35" s="24"/>
      <c r="C35" s="232"/>
      <c r="D35" s="20" t="s">
        <v>708</v>
      </c>
      <c r="E35" s="21" t="s">
        <v>145</v>
      </c>
      <c r="F35" s="236"/>
      <c r="G35" s="233" t="s">
        <v>701</v>
      </c>
      <c r="H35" s="1074">
        <v>0.35899999999999999</v>
      </c>
      <c r="I35" s="235" t="s">
        <v>702</v>
      </c>
      <c r="J35" s="62">
        <f t="shared" si="1"/>
        <v>0</v>
      </c>
      <c r="K35" s="17" t="s">
        <v>729</v>
      </c>
      <c r="L35" s="15"/>
    </row>
    <row r="36" spans="1:12" s="4" customFormat="1" ht="15" customHeight="1">
      <c r="B36" s="117">
        <v>12</v>
      </c>
      <c r="C36" s="126" t="s">
        <v>653</v>
      </c>
      <c r="D36" s="113" t="s">
        <v>706</v>
      </c>
      <c r="E36" s="112" t="s">
        <v>146</v>
      </c>
      <c r="F36" s="176"/>
      <c r="G36" s="110" t="s">
        <v>701</v>
      </c>
      <c r="H36" s="1074">
        <v>0.40799999999999997</v>
      </c>
      <c r="I36" s="110" t="s">
        <v>702</v>
      </c>
      <c r="J36" s="177">
        <f t="shared" si="1"/>
        <v>0</v>
      </c>
      <c r="K36" s="3" t="s">
        <v>730</v>
      </c>
    </row>
    <row r="37" spans="1:12" s="4" customFormat="1" ht="15" customHeight="1">
      <c r="B37" s="131"/>
      <c r="C37" s="114"/>
      <c r="D37" s="113" t="s">
        <v>708</v>
      </c>
      <c r="E37" s="112" t="s">
        <v>145</v>
      </c>
      <c r="F37" s="176"/>
      <c r="G37" s="110" t="s">
        <v>701</v>
      </c>
      <c r="H37" s="1074">
        <v>0.38600000000000001</v>
      </c>
      <c r="I37" s="109" t="s">
        <v>702</v>
      </c>
      <c r="J37" s="175">
        <f t="shared" si="1"/>
        <v>0</v>
      </c>
      <c r="K37" s="3" t="s">
        <v>731</v>
      </c>
    </row>
    <row r="38" spans="1:12" s="4" customFormat="1" ht="15" customHeight="1">
      <c r="B38" s="117">
        <v>13</v>
      </c>
      <c r="C38" s="126" t="s">
        <v>784</v>
      </c>
      <c r="D38" s="113" t="s">
        <v>556</v>
      </c>
      <c r="E38" s="112" t="s">
        <v>146</v>
      </c>
      <c r="F38" s="176"/>
      <c r="G38" s="110" t="s">
        <v>120</v>
      </c>
      <c r="H38" s="1074">
        <v>0.43099999999999999</v>
      </c>
      <c r="I38" s="110" t="s">
        <v>122</v>
      </c>
      <c r="J38" s="177">
        <f t="shared" si="1"/>
        <v>0</v>
      </c>
      <c r="K38" s="3" t="s">
        <v>611</v>
      </c>
    </row>
    <row r="39" spans="1:12" s="4" customFormat="1" ht="15" customHeight="1">
      <c r="B39" s="131"/>
      <c r="C39" s="114"/>
      <c r="D39" s="113" t="s">
        <v>552</v>
      </c>
      <c r="E39" s="112" t="s">
        <v>145</v>
      </c>
      <c r="F39" s="176"/>
      <c r="G39" s="110" t="s">
        <v>120</v>
      </c>
      <c r="H39" s="1074">
        <v>0.41399999999999998</v>
      </c>
      <c r="I39" s="109" t="s">
        <v>122</v>
      </c>
      <c r="J39" s="177">
        <f t="shared" si="1"/>
        <v>0</v>
      </c>
      <c r="K39" s="3" t="s">
        <v>798</v>
      </c>
    </row>
    <row r="40" spans="1:12" s="4" customFormat="1" ht="15" customHeight="1">
      <c r="B40" s="117">
        <v>14</v>
      </c>
      <c r="C40" s="126" t="s">
        <v>833</v>
      </c>
      <c r="D40" s="113" t="s">
        <v>556</v>
      </c>
      <c r="E40" s="112" t="s">
        <v>146</v>
      </c>
      <c r="F40" s="176"/>
      <c r="G40" s="110" t="s">
        <v>120</v>
      </c>
      <c r="H40" s="1074">
        <v>0.45400000000000001</v>
      </c>
      <c r="I40" s="110" t="s">
        <v>122</v>
      </c>
      <c r="J40" s="177">
        <f>ROUND(F40*H40,0)</f>
        <v>0</v>
      </c>
      <c r="K40" s="3" t="s">
        <v>609</v>
      </c>
    </row>
    <row r="41" spans="1:12" s="4" customFormat="1" ht="15" customHeight="1">
      <c r="B41" s="131"/>
      <c r="C41" s="114"/>
      <c r="D41" s="113" t="s">
        <v>552</v>
      </c>
      <c r="E41" s="112" t="s">
        <v>145</v>
      </c>
      <c r="F41" s="176"/>
      <c r="G41" s="110" t="s">
        <v>120</v>
      </c>
      <c r="H41" s="1074">
        <v>0.443</v>
      </c>
      <c r="I41" s="109" t="s">
        <v>122</v>
      </c>
      <c r="J41" s="177">
        <f>ROUND(F41*H41,0)</f>
        <v>0</v>
      </c>
      <c r="K41" s="3" t="s">
        <v>934</v>
      </c>
    </row>
    <row r="42" spans="1:12" s="4" customFormat="1" ht="15" customHeight="1">
      <c r="B42" s="117">
        <v>15</v>
      </c>
      <c r="C42" s="126" t="s">
        <v>961</v>
      </c>
      <c r="D42" s="113" t="s">
        <v>556</v>
      </c>
      <c r="E42" s="112" t="s">
        <v>146</v>
      </c>
      <c r="F42" s="176"/>
      <c r="G42" s="110" t="s">
        <v>120</v>
      </c>
      <c r="H42" s="1074">
        <v>0.47699999999999998</v>
      </c>
      <c r="I42" s="110" t="s">
        <v>122</v>
      </c>
      <c r="J42" s="177">
        <f t="shared" si="1"/>
        <v>0</v>
      </c>
      <c r="K42" s="3" t="s">
        <v>607</v>
      </c>
    </row>
    <row r="43" spans="1:12" s="4" customFormat="1" ht="15" customHeight="1">
      <c r="B43" s="131"/>
      <c r="C43" s="114"/>
      <c r="D43" s="113" t="s">
        <v>552</v>
      </c>
      <c r="E43" s="112" t="s">
        <v>145</v>
      </c>
      <c r="F43" s="176"/>
      <c r="G43" s="110" t="s">
        <v>120</v>
      </c>
      <c r="H43" s="1074">
        <v>0.47099999999999997</v>
      </c>
      <c r="I43" s="109" t="s">
        <v>122</v>
      </c>
      <c r="J43" s="177">
        <f>ROUND(F43*H43,0)</f>
        <v>0</v>
      </c>
      <c r="K43" s="3" t="s">
        <v>978</v>
      </c>
    </row>
    <row r="44" spans="1:12" s="4" customFormat="1" ht="15" customHeight="1">
      <c r="B44" s="471">
        <v>16</v>
      </c>
      <c r="C44" s="469" t="s">
        <v>1051</v>
      </c>
      <c r="D44" s="113" t="s">
        <v>556</v>
      </c>
      <c r="E44" s="112" t="s">
        <v>146</v>
      </c>
      <c r="F44" s="176"/>
      <c r="G44" s="110" t="s">
        <v>120</v>
      </c>
      <c r="H44" s="1074">
        <v>0.5</v>
      </c>
      <c r="I44" s="110" t="s">
        <v>122</v>
      </c>
      <c r="J44" s="177">
        <f t="shared" ref="J44" si="2">ROUND(F44*H44,0)</f>
        <v>0</v>
      </c>
      <c r="K44" s="3" t="s">
        <v>605</v>
      </c>
    </row>
    <row r="45" spans="1:12" s="4" customFormat="1" ht="15" customHeight="1">
      <c r="B45" s="131"/>
      <c r="C45" s="470"/>
      <c r="D45" s="113" t="s">
        <v>552</v>
      </c>
      <c r="E45" s="112" t="s">
        <v>145</v>
      </c>
      <c r="F45" s="176"/>
      <c r="G45" s="110" t="s">
        <v>120</v>
      </c>
      <c r="H45" s="1074">
        <v>0.5</v>
      </c>
      <c r="I45" s="109" t="s">
        <v>122</v>
      </c>
      <c r="J45" s="177">
        <f>ROUND(F45*H45,0)</f>
        <v>0</v>
      </c>
      <c r="K45" s="3" t="s">
        <v>1099</v>
      </c>
    </row>
    <row r="46" spans="1:12" s="4" customFormat="1" ht="15" customHeight="1">
      <c r="B46" s="658">
        <v>17</v>
      </c>
      <c r="C46" s="654" t="s">
        <v>1100</v>
      </c>
      <c r="D46" s="113" t="s">
        <v>556</v>
      </c>
      <c r="E46" s="112" t="s">
        <v>146</v>
      </c>
      <c r="F46" s="176"/>
      <c r="G46" s="656" t="s">
        <v>120</v>
      </c>
      <c r="H46" s="1074">
        <v>0.5</v>
      </c>
      <c r="I46" s="656" t="s">
        <v>122</v>
      </c>
      <c r="J46" s="177">
        <f t="shared" ref="J46" si="3">ROUND(F46*H46,0)</f>
        <v>0</v>
      </c>
      <c r="K46" s="3" t="s">
        <v>619</v>
      </c>
    </row>
    <row r="47" spans="1:12" s="4" customFormat="1" ht="15" customHeight="1">
      <c r="B47" s="131"/>
      <c r="C47" s="655"/>
      <c r="D47" s="113" t="s">
        <v>552</v>
      </c>
      <c r="E47" s="112" t="s">
        <v>145</v>
      </c>
      <c r="F47" s="176"/>
      <c r="G47" s="656" t="s">
        <v>120</v>
      </c>
      <c r="H47" s="1074">
        <v>0.5</v>
      </c>
      <c r="I47" s="657" t="s">
        <v>122</v>
      </c>
      <c r="J47" s="177">
        <f>ROUND(F47*H47,0)</f>
        <v>0</v>
      </c>
      <c r="K47" s="3" t="s">
        <v>1241</v>
      </c>
    </row>
    <row r="48" spans="1:12" s="4" customFormat="1" ht="15" customHeight="1">
      <c r="B48" s="332">
        <v>18</v>
      </c>
      <c r="C48" s="331" t="s">
        <v>1330</v>
      </c>
      <c r="D48" s="113" t="s">
        <v>556</v>
      </c>
      <c r="E48" s="112" t="s">
        <v>146</v>
      </c>
      <c r="F48" s="176"/>
      <c r="G48" s="110" t="s">
        <v>120</v>
      </c>
      <c r="H48" s="1074">
        <v>0.5</v>
      </c>
      <c r="I48" s="110" t="s">
        <v>122</v>
      </c>
      <c r="J48" s="177">
        <f t="shared" ref="J48" si="4">ROUND(F48*H48,0)</f>
        <v>0</v>
      </c>
      <c r="K48" s="3" t="s">
        <v>647</v>
      </c>
    </row>
    <row r="49" spans="1:12" s="4" customFormat="1" ht="15" customHeight="1">
      <c r="B49" s="131"/>
      <c r="C49" s="333"/>
      <c r="D49" s="113" t="s">
        <v>552</v>
      </c>
      <c r="E49" s="112" t="s">
        <v>145</v>
      </c>
      <c r="F49" s="176"/>
      <c r="G49" s="110" t="s">
        <v>120</v>
      </c>
      <c r="H49" s="1074">
        <v>0.5</v>
      </c>
      <c r="I49" s="109" t="s">
        <v>122</v>
      </c>
      <c r="J49" s="177">
        <f>ROUND(F49*H49,0)</f>
        <v>0</v>
      </c>
      <c r="K49" s="3" t="s">
        <v>1520</v>
      </c>
    </row>
    <row r="50" spans="1:12" s="4" customFormat="1" ht="15" customHeight="1">
      <c r="B50" s="1047">
        <v>19</v>
      </c>
      <c r="C50" s="1139" t="s">
        <v>1672</v>
      </c>
      <c r="D50" s="113" t="s">
        <v>556</v>
      </c>
      <c r="E50" s="112" t="s">
        <v>146</v>
      </c>
      <c r="F50" s="176"/>
      <c r="G50" s="798" t="s">
        <v>120</v>
      </c>
      <c r="H50" s="1074">
        <v>0.5</v>
      </c>
      <c r="I50" s="798" t="s">
        <v>122</v>
      </c>
      <c r="J50" s="177">
        <f t="shared" ref="J50" si="5">ROUND(F50*H50,0)</f>
        <v>0</v>
      </c>
      <c r="K50" s="257" t="s">
        <v>318</v>
      </c>
    </row>
    <row r="51" spans="1:12" s="4" customFormat="1" ht="15" customHeight="1" thickBot="1">
      <c r="B51" s="131"/>
      <c r="C51" s="1115"/>
      <c r="D51" s="113" t="s">
        <v>552</v>
      </c>
      <c r="E51" s="112" t="s">
        <v>145</v>
      </c>
      <c r="F51" s="176"/>
      <c r="G51" s="798" t="s">
        <v>120</v>
      </c>
      <c r="H51" s="1074">
        <v>0.5</v>
      </c>
      <c r="I51" s="667" t="s">
        <v>122</v>
      </c>
      <c r="J51" s="177">
        <f>ROUND(F51*H51,0)</f>
        <v>0</v>
      </c>
      <c r="K51" s="257" t="s">
        <v>2264</v>
      </c>
    </row>
    <row r="52" spans="1:12" s="4" customFormat="1" ht="15" customHeight="1">
      <c r="B52" s="106"/>
      <c r="C52" s="107"/>
      <c r="D52" s="106"/>
      <c r="E52" s="106"/>
      <c r="F52" s="172"/>
      <c r="G52" s="94"/>
      <c r="H52" s="1332" t="s">
        <v>2101</v>
      </c>
      <c r="I52" s="1333"/>
      <c r="J52" s="170"/>
      <c r="K52" s="3"/>
    </row>
    <row r="53" spans="1:12" s="4" customFormat="1" ht="15" customHeight="1" thickBot="1">
      <c r="B53" s="3"/>
      <c r="C53" s="3"/>
      <c r="D53" s="3"/>
      <c r="E53" s="3"/>
      <c r="F53" s="171"/>
      <c r="G53" s="3"/>
      <c r="H53" s="1361" t="s">
        <v>121</v>
      </c>
      <c r="I53" s="1362"/>
      <c r="J53" s="169">
        <f>SUM(J14:J51)</f>
        <v>0</v>
      </c>
      <c r="K53" s="3" t="s">
        <v>732</v>
      </c>
      <c r="L53" s="4" t="s">
        <v>733</v>
      </c>
    </row>
    <row r="54" spans="1:12" s="4" customFormat="1" ht="9" customHeight="1">
      <c r="F54" s="173"/>
      <c r="H54" s="174"/>
      <c r="J54" s="173"/>
    </row>
    <row r="55" spans="1:12" ht="9" customHeight="1" thickBot="1">
      <c r="A55" s="4"/>
      <c r="B55" s="3"/>
      <c r="C55" s="3"/>
      <c r="D55" s="3"/>
      <c r="E55" s="3"/>
      <c r="F55" s="171"/>
      <c r="G55" s="91"/>
      <c r="H55" s="165"/>
      <c r="I55" s="94"/>
      <c r="J55" s="172"/>
      <c r="K55" s="3"/>
      <c r="L55" s="4"/>
    </row>
    <row r="56" spans="1:12" ht="12.6" customHeight="1">
      <c r="A56" s="4"/>
      <c r="B56" s="3"/>
      <c r="C56" s="3"/>
      <c r="D56" s="3"/>
      <c r="E56" s="3"/>
      <c r="F56" s="171"/>
      <c r="G56" s="91"/>
      <c r="H56" s="1332" t="s">
        <v>734</v>
      </c>
      <c r="I56" s="1333"/>
      <c r="J56" s="170"/>
      <c r="K56" s="3"/>
      <c r="L56" s="4"/>
    </row>
    <row r="57" spans="1:12" ht="18.75" customHeight="1" thickBot="1">
      <c r="H57" s="1363" t="s">
        <v>164</v>
      </c>
      <c r="I57" s="1364"/>
      <c r="J57" s="169">
        <f>SUMIF(L3:L53,"*",J3:J53)</f>
        <v>0</v>
      </c>
      <c r="K57" s="3" t="s">
        <v>735</v>
      </c>
    </row>
  </sheetData>
  <mergeCells count="10">
    <mergeCell ref="H52:I52"/>
    <mergeCell ref="H53:I53"/>
    <mergeCell ref="H56:I56"/>
    <mergeCell ref="H57:I57"/>
    <mergeCell ref="I1:K1"/>
    <mergeCell ref="B5:E7"/>
    <mergeCell ref="B12:C12"/>
    <mergeCell ref="D12:E12"/>
    <mergeCell ref="A1:B1"/>
    <mergeCell ref="C1:E1"/>
  </mergeCells>
  <phoneticPr fontId="2"/>
  <printOptions horizontalCentered="1"/>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57"/>
  <sheetViews>
    <sheetView view="pageBreakPreview" zoomScaleNormal="100" zoomScaleSheetLayoutView="100" workbookViewId="0">
      <selection sqref="A1:B1"/>
    </sheetView>
  </sheetViews>
  <sheetFormatPr defaultColWidth="9" defaultRowHeight="18.75" customHeight="1"/>
  <cols>
    <col min="1" max="1" width="3.75" style="2" customWidth="1"/>
    <col min="2" max="2" width="5.25" style="2" customWidth="1"/>
    <col min="3" max="3" width="7.5" style="2" bestFit="1" customWidth="1"/>
    <col min="4" max="4" width="3" style="2" bestFit="1" customWidth="1"/>
    <col min="5" max="5" width="14.625" style="2" customWidth="1"/>
    <col min="6" max="6" width="11.875" style="168" customWidth="1"/>
    <col min="7" max="7" width="2.25" style="2" bestFit="1" customWidth="1"/>
    <col min="8" max="8" width="11.875" style="127" customWidth="1"/>
    <col min="9" max="9" width="2.25" style="2" bestFit="1" customWidth="1"/>
    <col min="10" max="10" width="11.875" style="168" customWidth="1"/>
    <col min="11" max="11" width="3.125" style="2" customWidth="1"/>
    <col min="12" max="16384" width="9" style="2"/>
  </cols>
  <sheetData>
    <row r="1" spans="1:12" ht="18.75" customHeight="1">
      <c r="A1" s="1358" t="s">
        <v>161</v>
      </c>
      <c r="B1" s="1359"/>
      <c r="C1" s="1358" t="s">
        <v>5</v>
      </c>
      <c r="D1" s="1360"/>
      <c r="E1" s="1359"/>
      <c r="H1" s="184" t="s">
        <v>160</v>
      </c>
      <c r="I1" s="1365">
        <f>総括表!H4</f>
        <v>0</v>
      </c>
      <c r="J1" s="1366"/>
      <c r="K1" s="1365"/>
    </row>
    <row r="2" spans="1:12" ht="10.9" customHeight="1">
      <c r="J2" s="183"/>
    </row>
    <row r="3" spans="1:12" ht="18.75" customHeight="1">
      <c r="A3" s="99" t="s">
        <v>700</v>
      </c>
      <c r="B3" s="4" t="s">
        <v>834</v>
      </c>
    </row>
    <row r="4" spans="1:12" ht="11.25" customHeight="1">
      <c r="A4" s="104"/>
    </row>
    <row r="5" spans="1:12" ht="15" customHeight="1">
      <c r="A5" s="104"/>
      <c r="B5" s="1355" t="s">
        <v>2153</v>
      </c>
      <c r="C5" s="1355"/>
      <c r="D5" s="1355"/>
      <c r="E5" s="1355"/>
    </row>
    <row r="6" spans="1:12" s="4" customFormat="1" ht="15" customHeight="1" thickBot="1">
      <c r="A6" s="99"/>
      <c r="B6" s="1355"/>
      <c r="C6" s="1355"/>
      <c r="D6" s="1355"/>
      <c r="E6" s="1355"/>
      <c r="F6" s="173"/>
      <c r="H6" s="173" t="s">
        <v>166</v>
      </c>
      <c r="J6" s="173"/>
    </row>
    <row r="7" spans="1:12" s="4" customFormat="1" ht="18.75" customHeight="1" thickBot="1">
      <c r="A7" s="99"/>
      <c r="B7" s="1355"/>
      <c r="C7" s="1355"/>
      <c r="D7" s="1355"/>
      <c r="E7" s="1355"/>
      <c r="F7" s="182"/>
      <c r="G7" s="101" t="s">
        <v>701</v>
      </c>
      <c r="H7" s="102">
        <v>0.3</v>
      </c>
      <c r="I7" s="101" t="s">
        <v>702</v>
      </c>
      <c r="J7" s="181">
        <f>ROUND(F7*H7,0)</f>
        <v>0</v>
      </c>
      <c r="K7" s="3" t="s">
        <v>703</v>
      </c>
      <c r="L7" s="4" t="s">
        <v>701</v>
      </c>
    </row>
    <row r="8" spans="1:12" ht="15" customHeight="1">
      <c r="A8" s="104"/>
    </row>
    <row r="9" spans="1:12" ht="15" customHeight="1">
      <c r="A9" s="104"/>
    </row>
    <row r="10" spans="1:12" ht="18.75" customHeight="1">
      <c r="A10" s="99" t="s">
        <v>704</v>
      </c>
      <c r="B10" s="4" t="s">
        <v>835</v>
      </c>
    </row>
    <row r="11" spans="1:12" ht="11.25" customHeight="1">
      <c r="A11" s="104"/>
    </row>
    <row r="12" spans="1:12" ht="18.75" customHeight="1">
      <c r="A12" s="104"/>
      <c r="B12" s="1356" t="s">
        <v>143</v>
      </c>
      <c r="C12" s="1357"/>
      <c r="D12" s="1356" t="s">
        <v>142</v>
      </c>
      <c r="E12" s="1357"/>
      <c r="F12" s="180" t="s">
        <v>141</v>
      </c>
      <c r="G12" s="109"/>
      <c r="H12" s="167" t="s">
        <v>140</v>
      </c>
      <c r="I12" s="109"/>
      <c r="J12" s="180" t="s">
        <v>91</v>
      </c>
      <c r="K12" s="3"/>
    </row>
    <row r="13" spans="1:12" ht="15" customHeight="1">
      <c r="A13" s="104"/>
      <c r="B13" s="124"/>
      <c r="C13" s="123"/>
      <c r="D13" s="122"/>
      <c r="E13" s="114"/>
      <c r="F13" s="179"/>
      <c r="G13" s="121"/>
      <c r="H13" s="166"/>
      <c r="I13" s="121"/>
      <c r="J13" s="178" t="s">
        <v>705</v>
      </c>
      <c r="K13" s="3"/>
    </row>
    <row r="14" spans="1:12" s="4" customFormat="1" ht="15" customHeight="1">
      <c r="B14" s="117">
        <v>1</v>
      </c>
      <c r="C14" s="126" t="s">
        <v>131</v>
      </c>
      <c r="D14" s="113" t="s">
        <v>706</v>
      </c>
      <c r="E14" s="112" t="s">
        <v>146</v>
      </c>
      <c r="F14" s="176"/>
      <c r="G14" s="1062" t="s">
        <v>701</v>
      </c>
      <c r="H14" s="1068">
        <v>3.7999999999999999E-2</v>
      </c>
      <c r="I14" s="110" t="s">
        <v>702</v>
      </c>
      <c r="J14" s="177">
        <f t="shared" ref="J14:J33" si="0">ROUND(F14*H14,0)</f>
        <v>0</v>
      </c>
      <c r="K14" s="3" t="s">
        <v>707</v>
      </c>
    </row>
    <row r="15" spans="1:12" s="4" customFormat="1" ht="15" customHeight="1">
      <c r="B15" s="131"/>
      <c r="C15" s="114"/>
      <c r="D15" s="113" t="s">
        <v>708</v>
      </c>
      <c r="E15" s="112" t="s">
        <v>145</v>
      </c>
      <c r="F15" s="176"/>
      <c r="G15" s="110" t="s">
        <v>701</v>
      </c>
      <c r="H15" s="1069">
        <v>3.5000000000000003E-2</v>
      </c>
      <c r="I15" s="109" t="s">
        <v>702</v>
      </c>
      <c r="J15" s="175">
        <f t="shared" si="0"/>
        <v>0</v>
      </c>
      <c r="K15" s="3" t="s">
        <v>709</v>
      </c>
    </row>
    <row r="16" spans="1:12" s="4" customFormat="1" ht="15" customHeight="1">
      <c r="B16" s="117">
        <v>2</v>
      </c>
      <c r="C16" s="126" t="s">
        <v>130</v>
      </c>
      <c r="D16" s="113" t="s">
        <v>706</v>
      </c>
      <c r="E16" s="112" t="s">
        <v>146</v>
      </c>
      <c r="F16" s="176"/>
      <c r="G16" s="110" t="s">
        <v>701</v>
      </c>
      <c r="H16" s="1068">
        <v>5.7000000000000002E-2</v>
      </c>
      <c r="I16" s="110" t="s">
        <v>702</v>
      </c>
      <c r="J16" s="177">
        <f t="shared" si="0"/>
        <v>0</v>
      </c>
      <c r="K16" s="3" t="s">
        <v>710</v>
      </c>
    </row>
    <row r="17" spans="2:11" s="4" customFormat="1" ht="15" customHeight="1">
      <c r="B17" s="131"/>
      <c r="C17" s="114"/>
      <c r="D17" s="113" t="s">
        <v>708</v>
      </c>
      <c r="E17" s="112" t="s">
        <v>145</v>
      </c>
      <c r="F17" s="176"/>
      <c r="G17" s="110" t="s">
        <v>701</v>
      </c>
      <c r="H17" s="1068">
        <v>5.8999999999999997E-2</v>
      </c>
      <c r="I17" s="109" t="s">
        <v>702</v>
      </c>
      <c r="J17" s="175">
        <f t="shared" si="0"/>
        <v>0</v>
      </c>
      <c r="K17" s="3" t="s">
        <v>711</v>
      </c>
    </row>
    <row r="18" spans="2:11" s="4" customFormat="1" ht="15" customHeight="1">
      <c r="B18" s="117">
        <v>3</v>
      </c>
      <c r="C18" s="126" t="s">
        <v>129</v>
      </c>
      <c r="D18" s="113" t="s">
        <v>706</v>
      </c>
      <c r="E18" s="112" t="s">
        <v>146</v>
      </c>
      <c r="F18" s="176"/>
      <c r="G18" s="110" t="s">
        <v>701</v>
      </c>
      <c r="H18" s="1068">
        <v>0.124</v>
      </c>
      <c r="I18" s="110" t="s">
        <v>702</v>
      </c>
      <c r="J18" s="177">
        <f t="shared" si="0"/>
        <v>0</v>
      </c>
      <c r="K18" s="3" t="s">
        <v>712</v>
      </c>
    </row>
    <row r="19" spans="2:11" s="4" customFormat="1" ht="15" customHeight="1">
      <c r="B19" s="131"/>
      <c r="C19" s="114"/>
      <c r="D19" s="113" t="s">
        <v>708</v>
      </c>
      <c r="E19" s="112" t="s">
        <v>145</v>
      </c>
      <c r="F19" s="176"/>
      <c r="G19" s="110" t="s">
        <v>701</v>
      </c>
      <c r="H19" s="1068">
        <v>0.124</v>
      </c>
      <c r="I19" s="109" t="s">
        <v>702</v>
      </c>
      <c r="J19" s="175">
        <f t="shared" si="0"/>
        <v>0</v>
      </c>
      <c r="K19" s="3" t="s">
        <v>713</v>
      </c>
    </row>
    <row r="20" spans="2:11" s="4" customFormat="1" ht="15" customHeight="1">
      <c r="B20" s="117">
        <v>4</v>
      </c>
      <c r="C20" s="126" t="s">
        <v>128</v>
      </c>
      <c r="D20" s="113" t="s">
        <v>706</v>
      </c>
      <c r="E20" s="112" t="s">
        <v>146</v>
      </c>
      <c r="F20" s="176"/>
      <c r="G20" s="110" t="s">
        <v>701</v>
      </c>
      <c r="H20" s="1070">
        <v>0.16</v>
      </c>
      <c r="I20" s="110" t="s">
        <v>122</v>
      </c>
      <c r="J20" s="177">
        <f t="shared" si="0"/>
        <v>0</v>
      </c>
      <c r="K20" s="3" t="s">
        <v>714</v>
      </c>
    </row>
    <row r="21" spans="2:11" s="4" customFormat="1" ht="15" customHeight="1">
      <c r="B21" s="131"/>
      <c r="C21" s="114"/>
      <c r="D21" s="113" t="s">
        <v>708</v>
      </c>
      <c r="E21" s="112" t="s">
        <v>145</v>
      </c>
      <c r="F21" s="176"/>
      <c r="G21" s="110" t="s">
        <v>701</v>
      </c>
      <c r="H21" s="1070">
        <v>0.16</v>
      </c>
      <c r="I21" s="109" t="s">
        <v>702</v>
      </c>
      <c r="J21" s="175">
        <f t="shared" si="0"/>
        <v>0</v>
      </c>
      <c r="K21" s="3" t="s">
        <v>715</v>
      </c>
    </row>
    <row r="22" spans="2:11" s="4" customFormat="1" ht="15" customHeight="1">
      <c r="B22" s="117">
        <v>5</v>
      </c>
      <c r="C22" s="126" t="s">
        <v>127</v>
      </c>
      <c r="D22" s="113" t="s">
        <v>706</v>
      </c>
      <c r="E22" s="112" t="s">
        <v>146</v>
      </c>
      <c r="F22" s="176"/>
      <c r="G22" s="110" t="s">
        <v>701</v>
      </c>
      <c r="H22" s="1071">
        <v>0.188</v>
      </c>
      <c r="I22" s="110" t="s">
        <v>702</v>
      </c>
      <c r="J22" s="177">
        <f t="shared" si="0"/>
        <v>0</v>
      </c>
      <c r="K22" s="3" t="s">
        <v>716</v>
      </c>
    </row>
    <row r="23" spans="2:11" s="4" customFormat="1" ht="15" customHeight="1">
      <c r="B23" s="131"/>
      <c r="C23" s="114"/>
      <c r="D23" s="113" t="s">
        <v>708</v>
      </c>
      <c r="E23" s="112" t="s">
        <v>145</v>
      </c>
      <c r="F23" s="176"/>
      <c r="G23" s="110" t="s">
        <v>701</v>
      </c>
      <c r="H23" s="1071">
        <v>0.188</v>
      </c>
      <c r="I23" s="109" t="s">
        <v>702</v>
      </c>
      <c r="J23" s="175">
        <f t="shared" si="0"/>
        <v>0</v>
      </c>
      <c r="K23" s="3" t="s">
        <v>717</v>
      </c>
    </row>
    <row r="24" spans="2:11" s="4" customFormat="1" ht="15" customHeight="1">
      <c r="B24" s="117">
        <v>6</v>
      </c>
      <c r="C24" s="126" t="s">
        <v>126</v>
      </c>
      <c r="D24" s="113" t="s">
        <v>706</v>
      </c>
      <c r="E24" s="112" t="s">
        <v>146</v>
      </c>
      <c r="F24" s="176"/>
      <c r="G24" s="110" t="s">
        <v>701</v>
      </c>
      <c r="H24" s="1068">
        <v>0.26300000000000001</v>
      </c>
      <c r="I24" s="110" t="s">
        <v>702</v>
      </c>
      <c r="J24" s="177">
        <f t="shared" si="0"/>
        <v>0</v>
      </c>
      <c r="K24" s="3" t="s">
        <v>718</v>
      </c>
    </row>
    <row r="25" spans="2:11" s="4" customFormat="1" ht="15" customHeight="1">
      <c r="B25" s="131"/>
      <c r="C25" s="114"/>
      <c r="D25" s="113" t="s">
        <v>708</v>
      </c>
      <c r="E25" s="112" t="s">
        <v>145</v>
      </c>
      <c r="F25" s="176"/>
      <c r="G25" s="110" t="s">
        <v>701</v>
      </c>
      <c r="H25" s="1068">
        <v>0.16800000000000001</v>
      </c>
      <c r="I25" s="109" t="s">
        <v>702</v>
      </c>
      <c r="J25" s="175">
        <f t="shared" si="0"/>
        <v>0</v>
      </c>
      <c r="K25" s="3" t="s">
        <v>719</v>
      </c>
    </row>
    <row r="26" spans="2:11" s="4" customFormat="1" ht="15" customHeight="1">
      <c r="B26" s="117">
        <v>7</v>
      </c>
      <c r="C26" s="126" t="s">
        <v>125</v>
      </c>
      <c r="D26" s="113" t="s">
        <v>706</v>
      </c>
      <c r="E26" s="112" t="s">
        <v>146</v>
      </c>
      <c r="F26" s="176"/>
      <c r="G26" s="110" t="s">
        <v>701</v>
      </c>
      <c r="H26" s="1068">
        <v>0.30199999999999999</v>
      </c>
      <c r="I26" s="110" t="s">
        <v>702</v>
      </c>
      <c r="J26" s="177">
        <f t="shared" si="0"/>
        <v>0</v>
      </c>
      <c r="K26" s="3" t="s">
        <v>720</v>
      </c>
    </row>
    <row r="27" spans="2:11" s="4" customFormat="1" ht="15" customHeight="1">
      <c r="B27" s="131"/>
      <c r="C27" s="114"/>
      <c r="D27" s="113" t="s">
        <v>708</v>
      </c>
      <c r="E27" s="112" t="s">
        <v>145</v>
      </c>
      <c r="F27" s="176"/>
      <c r="G27" s="110" t="s">
        <v>701</v>
      </c>
      <c r="H27" s="1068">
        <v>0.17799999999999999</v>
      </c>
      <c r="I27" s="109" t="s">
        <v>702</v>
      </c>
      <c r="J27" s="175">
        <f t="shared" si="0"/>
        <v>0</v>
      </c>
      <c r="K27" s="3" t="s">
        <v>721</v>
      </c>
    </row>
    <row r="28" spans="2:11" s="4" customFormat="1" ht="15" customHeight="1">
      <c r="B28" s="117">
        <v>8</v>
      </c>
      <c r="C28" s="126" t="s">
        <v>124</v>
      </c>
      <c r="D28" s="113" t="s">
        <v>706</v>
      </c>
      <c r="E28" s="112" t="s">
        <v>146</v>
      </c>
      <c r="F28" s="176"/>
      <c r="G28" s="110" t="s">
        <v>701</v>
      </c>
      <c r="H28" s="1068">
        <v>0.32400000000000001</v>
      </c>
      <c r="I28" s="110" t="s">
        <v>702</v>
      </c>
      <c r="J28" s="177">
        <f t="shared" si="0"/>
        <v>0</v>
      </c>
      <c r="K28" s="3" t="s">
        <v>722</v>
      </c>
    </row>
    <row r="29" spans="2:11" s="4" customFormat="1" ht="15" customHeight="1">
      <c r="B29" s="131"/>
      <c r="C29" s="114"/>
      <c r="D29" s="113" t="s">
        <v>708</v>
      </c>
      <c r="E29" s="112" t="s">
        <v>145</v>
      </c>
      <c r="F29" s="176"/>
      <c r="G29" s="110" t="s">
        <v>701</v>
      </c>
      <c r="H29" s="1072">
        <v>0.215</v>
      </c>
      <c r="I29" s="109" t="s">
        <v>702</v>
      </c>
      <c r="J29" s="175">
        <f t="shared" si="0"/>
        <v>0</v>
      </c>
      <c r="K29" s="3" t="s">
        <v>723</v>
      </c>
    </row>
    <row r="30" spans="2:11" s="4" customFormat="1" ht="15" customHeight="1">
      <c r="B30" s="117">
        <v>9</v>
      </c>
      <c r="C30" s="126" t="s">
        <v>123</v>
      </c>
      <c r="D30" s="113" t="s">
        <v>706</v>
      </c>
      <c r="E30" s="112" t="s">
        <v>146</v>
      </c>
      <c r="F30" s="176"/>
      <c r="G30" s="110" t="s">
        <v>701</v>
      </c>
      <c r="H30" s="1068">
        <v>0.33800000000000002</v>
      </c>
      <c r="I30" s="110" t="s">
        <v>702</v>
      </c>
      <c r="J30" s="177">
        <f t="shared" si="0"/>
        <v>0</v>
      </c>
      <c r="K30" s="3" t="s">
        <v>724</v>
      </c>
    </row>
    <row r="31" spans="2:11" s="4" customFormat="1" ht="15" customHeight="1">
      <c r="B31" s="131"/>
      <c r="C31" s="114"/>
      <c r="D31" s="113" t="s">
        <v>708</v>
      </c>
      <c r="E31" s="112" t="s">
        <v>145</v>
      </c>
      <c r="F31" s="176"/>
      <c r="G31" s="110" t="s">
        <v>701</v>
      </c>
      <c r="H31" s="1068">
        <v>0.30199999999999999</v>
      </c>
      <c r="I31" s="109" t="s">
        <v>702</v>
      </c>
      <c r="J31" s="175">
        <f t="shared" si="0"/>
        <v>0</v>
      </c>
      <c r="K31" s="3" t="s">
        <v>725</v>
      </c>
    </row>
    <row r="32" spans="2:11" s="4" customFormat="1" ht="15" customHeight="1">
      <c r="B32" s="117">
        <v>10</v>
      </c>
      <c r="C32" s="126" t="s">
        <v>498</v>
      </c>
      <c r="D32" s="113" t="s">
        <v>706</v>
      </c>
      <c r="E32" s="112" t="s">
        <v>146</v>
      </c>
      <c r="F32" s="176"/>
      <c r="G32" s="110" t="s">
        <v>701</v>
      </c>
      <c r="H32" s="1068">
        <v>0.35899999999999999</v>
      </c>
      <c r="I32" s="110" t="s">
        <v>702</v>
      </c>
      <c r="J32" s="177">
        <f t="shared" si="0"/>
        <v>0</v>
      </c>
      <c r="K32" s="3" t="s">
        <v>726</v>
      </c>
    </row>
    <row r="33" spans="1:12" s="4" customFormat="1" ht="15" customHeight="1">
      <c r="B33" s="131"/>
      <c r="C33" s="114"/>
      <c r="D33" s="113" t="s">
        <v>708</v>
      </c>
      <c r="E33" s="112" t="s">
        <v>145</v>
      </c>
      <c r="F33" s="176"/>
      <c r="G33" s="110" t="s">
        <v>701</v>
      </c>
      <c r="H33" s="1068">
        <v>0.33100000000000002</v>
      </c>
      <c r="I33" s="109" t="s">
        <v>702</v>
      </c>
      <c r="J33" s="175">
        <f t="shared" si="0"/>
        <v>0</v>
      </c>
      <c r="K33" s="3" t="s">
        <v>727</v>
      </c>
    </row>
    <row r="34" spans="1:12" s="4" customFormat="1" ht="15" customHeight="1">
      <c r="A34" s="15"/>
      <c r="B34" s="234">
        <v>11</v>
      </c>
      <c r="C34" s="231" t="s">
        <v>535</v>
      </c>
      <c r="D34" s="20" t="s">
        <v>706</v>
      </c>
      <c r="E34" s="21" t="s">
        <v>146</v>
      </c>
      <c r="F34" s="236"/>
      <c r="G34" s="233" t="s">
        <v>701</v>
      </c>
      <c r="H34" s="1068">
        <v>0.38200000000000001</v>
      </c>
      <c r="I34" s="233" t="s">
        <v>702</v>
      </c>
      <c r="J34" s="61">
        <f t="shared" ref="J34:J39" si="1">ROUND(F34*H34,0)</f>
        <v>0</v>
      </c>
      <c r="K34" s="17" t="s">
        <v>728</v>
      </c>
      <c r="L34" s="15"/>
    </row>
    <row r="35" spans="1:12" s="4" customFormat="1" ht="15" customHeight="1">
      <c r="A35" s="15"/>
      <c r="B35" s="24"/>
      <c r="C35" s="232"/>
      <c r="D35" s="20" t="s">
        <v>708</v>
      </c>
      <c r="E35" s="21" t="s">
        <v>145</v>
      </c>
      <c r="F35" s="236"/>
      <c r="G35" s="233" t="s">
        <v>701</v>
      </c>
      <c r="H35" s="1068">
        <v>0.35899999999999999</v>
      </c>
      <c r="I35" s="235" t="s">
        <v>702</v>
      </c>
      <c r="J35" s="62">
        <f t="shared" si="1"/>
        <v>0</v>
      </c>
      <c r="K35" s="17" t="s">
        <v>729</v>
      </c>
      <c r="L35" s="15"/>
    </row>
    <row r="36" spans="1:12" s="4" customFormat="1" ht="15" customHeight="1">
      <c r="B36" s="117">
        <v>12</v>
      </c>
      <c r="C36" s="126" t="s">
        <v>653</v>
      </c>
      <c r="D36" s="113" t="s">
        <v>706</v>
      </c>
      <c r="E36" s="112" t="s">
        <v>146</v>
      </c>
      <c r="F36" s="176"/>
      <c r="G36" s="110" t="s">
        <v>701</v>
      </c>
      <c r="H36" s="1068">
        <v>0.40799999999999997</v>
      </c>
      <c r="I36" s="110" t="s">
        <v>702</v>
      </c>
      <c r="J36" s="177">
        <f t="shared" si="1"/>
        <v>0</v>
      </c>
      <c r="K36" s="3" t="s">
        <v>730</v>
      </c>
    </row>
    <row r="37" spans="1:12" s="4" customFormat="1" ht="15" customHeight="1">
      <c r="B37" s="131"/>
      <c r="C37" s="114"/>
      <c r="D37" s="113" t="s">
        <v>708</v>
      </c>
      <c r="E37" s="112" t="s">
        <v>145</v>
      </c>
      <c r="F37" s="176"/>
      <c r="G37" s="110" t="s">
        <v>701</v>
      </c>
      <c r="H37" s="1068">
        <v>0.38600000000000001</v>
      </c>
      <c r="I37" s="109" t="s">
        <v>702</v>
      </c>
      <c r="J37" s="175">
        <f t="shared" si="1"/>
        <v>0</v>
      </c>
      <c r="K37" s="3" t="s">
        <v>731</v>
      </c>
    </row>
    <row r="38" spans="1:12" s="4" customFormat="1" ht="15" customHeight="1">
      <c r="B38" s="117">
        <v>13</v>
      </c>
      <c r="C38" s="126" t="s">
        <v>784</v>
      </c>
      <c r="D38" s="113" t="s">
        <v>556</v>
      </c>
      <c r="E38" s="112" t="s">
        <v>146</v>
      </c>
      <c r="F38" s="176"/>
      <c r="G38" s="110" t="s">
        <v>120</v>
      </c>
      <c r="H38" s="1068">
        <v>0.43099999999999999</v>
      </c>
      <c r="I38" s="110" t="s">
        <v>122</v>
      </c>
      <c r="J38" s="177">
        <f t="shared" si="1"/>
        <v>0</v>
      </c>
      <c r="K38" s="3" t="s">
        <v>611</v>
      </c>
    </row>
    <row r="39" spans="1:12" s="4" customFormat="1" ht="15" customHeight="1">
      <c r="B39" s="131"/>
      <c r="C39" s="114"/>
      <c r="D39" s="113" t="s">
        <v>552</v>
      </c>
      <c r="E39" s="112" t="s">
        <v>145</v>
      </c>
      <c r="F39" s="176"/>
      <c r="G39" s="110" t="s">
        <v>120</v>
      </c>
      <c r="H39" s="1068">
        <v>0.41399999999999998</v>
      </c>
      <c r="I39" s="109" t="s">
        <v>122</v>
      </c>
      <c r="J39" s="175">
        <f t="shared" si="1"/>
        <v>0</v>
      </c>
      <c r="K39" s="3" t="s">
        <v>798</v>
      </c>
    </row>
    <row r="40" spans="1:12" s="4" customFormat="1" ht="15" customHeight="1">
      <c r="B40" s="117">
        <v>14</v>
      </c>
      <c r="C40" s="126" t="s">
        <v>833</v>
      </c>
      <c r="D40" s="113" t="s">
        <v>556</v>
      </c>
      <c r="E40" s="112" t="s">
        <v>146</v>
      </c>
      <c r="F40" s="176"/>
      <c r="G40" s="110" t="s">
        <v>120</v>
      </c>
      <c r="H40" s="1068">
        <v>0.45400000000000001</v>
      </c>
      <c r="I40" s="110" t="s">
        <v>122</v>
      </c>
      <c r="J40" s="177">
        <f t="shared" ref="J40:J49" si="2">ROUND(F40*H40,0)</f>
        <v>0</v>
      </c>
      <c r="K40" s="3" t="s">
        <v>609</v>
      </c>
    </row>
    <row r="41" spans="1:12" s="4" customFormat="1" ht="15" customHeight="1">
      <c r="B41" s="131"/>
      <c r="C41" s="114"/>
      <c r="D41" s="113" t="s">
        <v>552</v>
      </c>
      <c r="E41" s="112" t="s">
        <v>145</v>
      </c>
      <c r="F41" s="176"/>
      <c r="G41" s="110" t="s">
        <v>120</v>
      </c>
      <c r="H41" s="1068">
        <v>0.443</v>
      </c>
      <c r="I41" s="109" t="s">
        <v>122</v>
      </c>
      <c r="J41" s="175">
        <f t="shared" si="2"/>
        <v>0</v>
      </c>
      <c r="K41" s="3" t="s">
        <v>934</v>
      </c>
    </row>
    <row r="42" spans="1:12" s="4" customFormat="1" ht="15" customHeight="1">
      <c r="B42" s="117">
        <v>15</v>
      </c>
      <c r="C42" s="126" t="s">
        <v>961</v>
      </c>
      <c r="D42" s="113" t="s">
        <v>556</v>
      </c>
      <c r="E42" s="112" t="s">
        <v>146</v>
      </c>
      <c r="F42" s="176"/>
      <c r="G42" s="110" t="s">
        <v>120</v>
      </c>
      <c r="H42" s="1068">
        <v>0.47699999999999998</v>
      </c>
      <c r="I42" s="110" t="s">
        <v>122</v>
      </c>
      <c r="J42" s="177">
        <f t="shared" si="2"/>
        <v>0</v>
      </c>
      <c r="K42" s="3" t="s">
        <v>607</v>
      </c>
    </row>
    <row r="43" spans="1:12" s="4" customFormat="1" ht="15" customHeight="1">
      <c r="B43" s="131"/>
      <c r="C43" s="114"/>
      <c r="D43" s="113" t="s">
        <v>552</v>
      </c>
      <c r="E43" s="112" t="s">
        <v>145</v>
      </c>
      <c r="F43" s="176"/>
      <c r="G43" s="110" t="s">
        <v>120</v>
      </c>
      <c r="H43" s="1073">
        <v>0.47099999999999997</v>
      </c>
      <c r="I43" s="109" t="s">
        <v>122</v>
      </c>
      <c r="J43" s="175">
        <f t="shared" si="2"/>
        <v>0</v>
      </c>
      <c r="K43" s="3" t="s">
        <v>978</v>
      </c>
    </row>
    <row r="44" spans="1:12" s="4" customFormat="1" ht="15" customHeight="1">
      <c r="B44" s="474">
        <v>16</v>
      </c>
      <c r="C44" s="472" t="s">
        <v>1051</v>
      </c>
      <c r="D44" s="113" t="s">
        <v>556</v>
      </c>
      <c r="E44" s="112" t="s">
        <v>146</v>
      </c>
      <c r="F44" s="176"/>
      <c r="G44" s="110" t="s">
        <v>120</v>
      </c>
      <c r="H44" s="1068">
        <v>0.5</v>
      </c>
      <c r="I44" s="110" t="s">
        <v>122</v>
      </c>
      <c r="J44" s="177">
        <f t="shared" ref="J44:J47" si="3">ROUND(F44*H44,0)</f>
        <v>0</v>
      </c>
      <c r="K44" s="3" t="s">
        <v>605</v>
      </c>
    </row>
    <row r="45" spans="1:12" s="4" customFormat="1" ht="15" customHeight="1">
      <c r="B45" s="131"/>
      <c r="C45" s="473"/>
      <c r="D45" s="113" t="s">
        <v>552</v>
      </c>
      <c r="E45" s="112" t="s">
        <v>145</v>
      </c>
      <c r="F45" s="176"/>
      <c r="G45" s="110" t="s">
        <v>120</v>
      </c>
      <c r="H45" s="1068">
        <v>0.5</v>
      </c>
      <c r="I45" s="109" t="s">
        <v>122</v>
      </c>
      <c r="J45" s="175">
        <f t="shared" si="3"/>
        <v>0</v>
      </c>
      <c r="K45" s="3" t="s">
        <v>1099</v>
      </c>
    </row>
    <row r="46" spans="1:12" s="4" customFormat="1" ht="15" customHeight="1">
      <c r="B46" s="658">
        <v>17</v>
      </c>
      <c r="C46" s="654" t="s">
        <v>1100</v>
      </c>
      <c r="D46" s="113" t="s">
        <v>556</v>
      </c>
      <c r="E46" s="112" t="s">
        <v>146</v>
      </c>
      <c r="F46" s="176"/>
      <c r="G46" s="656" t="s">
        <v>120</v>
      </c>
      <c r="H46" s="1068">
        <v>0.5</v>
      </c>
      <c r="I46" s="656" t="s">
        <v>122</v>
      </c>
      <c r="J46" s="177">
        <f t="shared" si="3"/>
        <v>0</v>
      </c>
      <c r="K46" s="3" t="s">
        <v>619</v>
      </c>
    </row>
    <row r="47" spans="1:12" s="4" customFormat="1" ht="15" customHeight="1">
      <c r="B47" s="131"/>
      <c r="C47" s="655"/>
      <c r="D47" s="113" t="s">
        <v>552</v>
      </c>
      <c r="E47" s="112" t="s">
        <v>145</v>
      </c>
      <c r="F47" s="176"/>
      <c r="G47" s="656" t="s">
        <v>120</v>
      </c>
      <c r="H47" s="1068">
        <v>0.5</v>
      </c>
      <c r="I47" s="657" t="s">
        <v>122</v>
      </c>
      <c r="J47" s="175">
        <f t="shared" si="3"/>
        <v>0</v>
      </c>
      <c r="K47" s="3" t="s">
        <v>1241</v>
      </c>
    </row>
    <row r="48" spans="1:12" s="4" customFormat="1" ht="15" customHeight="1">
      <c r="B48" s="332">
        <v>18</v>
      </c>
      <c r="C48" s="331" t="s">
        <v>1330</v>
      </c>
      <c r="D48" s="113" t="s">
        <v>556</v>
      </c>
      <c r="E48" s="112" t="s">
        <v>146</v>
      </c>
      <c r="F48" s="176"/>
      <c r="G48" s="110" t="s">
        <v>120</v>
      </c>
      <c r="H48" s="1068">
        <v>0.5</v>
      </c>
      <c r="I48" s="110" t="s">
        <v>122</v>
      </c>
      <c r="J48" s="177">
        <f t="shared" si="2"/>
        <v>0</v>
      </c>
      <c r="K48" s="3" t="s">
        <v>647</v>
      </c>
    </row>
    <row r="49" spans="1:12" s="4" customFormat="1" ht="15" customHeight="1">
      <c r="B49" s="131"/>
      <c r="C49" s="333"/>
      <c r="D49" s="113" t="s">
        <v>552</v>
      </c>
      <c r="E49" s="112" t="s">
        <v>145</v>
      </c>
      <c r="F49" s="176"/>
      <c r="G49" s="110" t="s">
        <v>120</v>
      </c>
      <c r="H49" s="1068">
        <v>0.5</v>
      </c>
      <c r="I49" s="109" t="s">
        <v>122</v>
      </c>
      <c r="J49" s="175">
        <f t="shared" si="2"/>
        <v>0</v>
      </c>
      <c r="K49" s="3" t="s">
        <v>1520</v>
      </c>
    </row>
    <row r="50" spans="1:12" s="4" customFormat="1" ht="15" customHeight="1">
      <c r="B50" s="1047">
        <v>19</v>
      </c>
      <c r="C50" s="1139" t="s">
        <v>1672</v>
      </c>
      <c r="D50" s="113" t="s">
        <v>556</v>
      </c>
      <c r="E50" s="112" t="s">
        <v>146</v>
      </c>
      <c r="F50" s="176"/>
      <c r="G50" s="798" t="s">
        <v>120</v>
      </c>
      <c r="H50" s="1068">
        <v>0.5</v>
      </c>
      <c r="I50" s="798" t="s">
        <v>122</v>
      </c>
      <c r="J50" s="177">
        <f t="shared" ref="J50:J51" si="4">ROUND(F50*H50,0)</f>
        <v>0</v>
      </c>
      <c r="K50" s="257" t="s">
        <v>318</v>
      </c>
    </row>
    <row r="51" spans="1:12" s="4" customFormat="1" ht="15" customHeight="1" thickBot="1">
      <c r="B51" s="131"/>
      <c r="C51" s="1115"/>
      <c r="D51" s="113" t="s">
        <v>552</v>
      </c>
      <c r="E51" s="112" t="s">
        <v>145</v>
      </c>
      <c r="F51" s="176"/>
      <c r="G51" s="798" t="s">
        <v>120</v>
      </c>
      <c r="H51" s="1068">
        <v>0.5</v>
      </c>
      <c r="I51" s="667" t="s">
        <v>122</v>
      </c>
      <c r="J51" s="175">
        <f t="shared" si="4"/>
        <v>0</v>
      </c>
      <c r="K51" s="257" t="s">
        <v>2264</v>
      </c>
    </row>
    <row r="52" spans="1:12" s="4" customFormat="1" ht="15.75" customHeight="1">
      <c r="B52" s="106"/>
      <c r="C52" s="107"/>
      <c r="D52" s="106"/>
      <c r="E52" s="106"/>
      <c r="F52" s="172"/>
      <c r="G52" s="94"/>
      <c r="H52" s="1332" t="s">
        <v>2101</v>
      </c>
      <c r="I52" s="1333"/>
      <c r="J52" s="170"/>
      <c r="K52" s="3"/>
    </row>
    <row r="53" spans="1:12" s="4" customFormat="1" ht="15.75" customHeight="1" thickBot="1">
      <c r="B53" s="3"/>
      <c r="C53" s="3"/>
      <c r="D53" s="3"/>
      <c r="E53" s="3"/>
      <c r="F53" s="171"/>
      <c r="G53" s="3"/>
      <c r="H53" s="1361" t="s">
        <v>121</v>
      </c>
      <c r="I53" s="1362"/>
      <c r="J53" s="169">
        <f>SUM(J14:J51)</f>
        <v>0</v>
      </c>
      <c r="K53" s="3" t="s">
        <v>732</v>
      </c>
      <c r="L53" s="4" t="s">
        <v>733</v>
      </c>
    </row>
    <row r="54" spans="1:12" s="4" customFormat="1" ht="8.4499999999999993" customHeight="1">
      <c r="F54" s="173"/>
      <c r="H54" s="174"/>
      <c r="J54" s="173"/>
    </row>
    <row r="55" spans="1:12" ht="4.1500000000000004" customHeight="1" thickBot="1">
      <c r="A55" s="4"/>
      <c r="B55" s="3"/>
      <c r="C55" s="3"/>
      <c r="D55" s="3"/>
      <c r="E55" s="3"/>
      <c r="F55" s="171"/>
      <c r="G55" s="91"/>
      <c r="H55" s="165"/>
      <c r="I55" s="94"/>
      <c r="J55" s="172"/>
      <c r="K55" s="3"/>
      <c r="L55" s="4"/>
    </row>
    <row r="56" spans="1:12" ht="15" customHeight="1">
      <c r="A56" s="4"/>
      <c r="B56" s="3"/>
      <c r="C56" s="3"/>
      <c r="D56" s="3"/>
      <c r="E56" s="3"/>
      <c r="F56" s="171"/>
      <c r="G56" s="91"/>
      <c r="H56" s="1332" t="s">
        <v>734</v>
      </c>
      <c r="I56" s="1333"/>
      <c r="J56" s="170"/>
      <c r="K56" s="3"/>
      <c r="L56" s="4"/>
    </row>
    <row r="57" spans="1:12" ht="18.75" customHeight="1" thickBot="1">
      <c r="H57" s="1363" t="s">
        <v>168</v>
      </c>
      <c r="I57" s="1364"/>
      <c r="J57" s="169">
        <f>SUMIF(L3:L53,"*",J3:J53)</f>
        <v>0</v>
      </c>
      <c r="K57" s="3" t="s">
        <v>785</v>
      </c>
    </row>
  </sheetData>
  <mergeCells count="10">
    <mergeCell ref="H52:I52"/>
    <mergeCell ref="H53:I53"/>
    <mergeCell ref="H56:I56"/>
    <mergeCell ref="H57:I57"/>
    <mergeCell ref="I1:K1"/>
    <mergeCell ref="B5:E7"/>
    <mergeCell ref="B12:C12"/>
    <mergeCell ref="D12:E12"/>
    <mergeCell ref="A1:B1"/>
    <mergeCell ref="C1:E1"/>
  </mergeCells>
  <phoneticPr fontId="2"/>
  <printOptions horizontalCentered="1"/>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74"/>
  <sheetViews>
    <sheetView view="pageBreakPreview" zoomScaleNormal="100" zoomScaleSheetLayoutView="100" workbookViewId="0">
      <selection sqref="A1:B1"/>
    </sheetView>
  </sheetViews>
  <sheetFormatPr defaultColWidth="9" defaultRowHeight="18.75" customHeight="1"/>
  <cols>
    <col min="1" max="1" width="3.75" style="2" customWidth="1"/>
    <col min="2" max="2" width="4.125" style="2" customWidth="1"/>
    <col min="3" max="3" width="7.5" style="2" bestFit="1" customWidth="1"/>
    <col min="4" max="4" width="3" style="2" bestFit="1" customWidth="1"/>
    <col min="5" max="5" width="12" style="2" customWidth="1"/>
    <col min="6" max="6" width="11.875" style="210" customWidth="1"/>
    <col min="7" max="7" width="2.25" style="2" bestFit="1" customWidth="1"/>
    <col min="8" max="8" width="11.875" style="127" customWidth="1"/>
    <col min="9" max="9" width="2.25" style="2" bestFit="1" customWidth="1"/>
    <col min="10" max="10" width="11.875" style="210" customWidth="1"/>
    <col min="11" max="11" width="4.5" style="2" bestFit="1" customWidth="1"/>
    <col min="12" max="12" width="9" style="2"/>
    <col min="13" max="13" width="9.5" style="2" customWidth="1"/>
    <col min="14" max="14" width="9" style="2" customWidth="1"/>
    <col min="15" max="16384" width="9" style="2"/>
  </cols>
  <sheetData>
    <row r="1" spans="1:36" ht="15.75" customHeight="1">
      <c r="A1" s="1358" t="s">
        <v>161</v>
      </c>
      <c r="B1" s="1359"/>
      <c r="C1" s="1358" t="s">
        <v>10</v>
      </c>
      <c r="D1" s="1360"/>
      <c r="E1" s="1359"/>
      <c r="H1" s="184" t="s">
        <v>160</v>
      </c>
      <c r="I1" s="1365">
        <f>総括表!H4</f>
        <v>0</v>
      </c>
      <c r="J1" s="1366"/>
      <c r="K1" s="1365"/>
    </row>
    <row r="2" spans="1:36" ht="7.5" customHeight="1">
      <c r="J2" s="389"/>
    </row>
    <row r="3" spans="1:36" ht="14.25">
      <c r="A3" s="99"/>
      <c r="B3" s="4" t="s">
        <v>197</v>
      </c>
    </row>
    <row r="4" spans="1:36" ht="7.5" customHeight="1">
      <c r="A4" s="104"/>
    </row>
    <row r="5" spans="1:36" ht="14.25">
      <c r="A5" s="104"/>
      <c r="B5" s="1356" t="s">
        <v>184</v>
      </c>
      <c r="C5" s="1357"/>
      <c r="D5" s="1356" t="s">
        <v>142</v>
      </c>
      <c r="E5" s="1357"/>
      <c r="F5" s="390" t="s">
        <v>141</v>
      </c>
      <c r="G5" s="109"/>
      <c r="H5" s="167" t="s">
        <v>140</v>
      </c>
      <c r="I5" s="109"/>
      <c r="J5" s="390" t="s">
        <v>91</v>
      </c>
      <c r="K5" s="3"/>
    </row>
    <row r="6" spans="1:36" ht="14.25">
      <c r="A6" s="104"/>
      <c r="B6" s="361"/>
      <c r="C6" s="123"/>
      <c r="D6" s="364"/>
      <c r="E6" s="365"/>
      <c r="F6" s="391" t="s">
        <v>935</v>
      </c>
      <c r="G6" s="121"/>
      <c r="H6" s="166"/>
      <c r="I6" s="121"/>
      <c r="J6" s="391" t="s">
        <v>139</v>
      </c>
      <c r="K6" s="3"/>
    </row>
    <row r="7" spans="1:36" s="4" customFormat="1" ht="15" customHeight="1">
      <c r="B7" s="362">
        <v>1</v>
      </c>
      <c r="C7" s="116" t="s">
        <v>130</v>
      </c>
      <c r="D7" s="1338"/>
      <c r="E7" s="1339"/>
      <c r="F7" s="200"/>
      <c r="G7" s="110" t="s">
        <v>120</v>
      </c>
      <c r="H7" s="1056">
        <v>0.33600000000000002</v>
      </c>
      <c r="I7" s="110" t="s">
        <v>122</v>
      </c>
      <c r="J7" s="201">
        <f t="shared" ref="J7:J27" si="0">ROUND(F7*H7,0)</f>
        <v>0</v>
      </c>
      <c r="K7" s="3" t="s">
        <v>137</v>
      </c>
      <c r="L7" s="4">
        <v>0.36059999999999998</v>
      </c>
      <c r="M7" s="265">
        <v>0.27589999999999998</v>
      </c>
      <c r="N7" s="353">
        <v>0.30740000000000001</v>
      </c>
      <c r="O7" s="2">
        <v>0.27989999999999998</v>
      </c>
    </row>
    <row r="8" spans="1:36" s="4" customFormat="1" ht="15" customHeight="1">
      <c r="B8" s="362">
        <v>2</v>
      </c>
      <c r="C8" s="116" t="s">
        <v>129</v>
      </c>
      <c r="D8" s="1338"/>
      <c r="E8" s="1339"/>
      <c r="F8" s="200"/>
      <c r="G8" s="110" t="s">
        <v>120</v>
      </c>
      <c r="H8" s="1056">
        <v>0.25700000000000001</v>
      </c>
      <c r="I8" s="110" t="s">
        <v>122</v>
      </c>
      <c r="J8" s="201">
        <f t="shared" si="0"/>
        <v>0</v>
      </c>
      <c r="K8" s="3" t="s">
        <v>135</v>
      </c>
      <c r="L8" s="4">
        <f>ROUND(L7,3)</f>
        <v>0.36099999999999999</v>
      </c>
      <c r="M8" s="4">
        <f t="shared" ref="M8:O8" si="1">ROUND(M7,3)</f>
        <v>0.27600000000000002</v>
      </c>
      <c r="N8" s="4">
        <f t="shared" si="1"/>
        <v>0.307</v>
      </c>
      <c r="O8" s="4">
        <f t="shared" si="1"/>
        <v>0.28000000000000003</v>
      </c>
    </row>
    <row r="9" spans="1:36" s="4" customFormat="1" ht="15" customHeight="1">
      <c r="B9" s="362">
        <v>3</v>
      </c>
      <c r="C9" s="116" t="s">
        <v>128</v>
      </c>
      <c r="D9" s="1338"/>
      <c r="E9" s="1339"/>
      <c r="F9" s="200"/>
      <c r="G9" s="110" t="s">
        <v>120</v>
      </c>
      <c r="H9" s="1056">
        <v>0.28999999999999998</v>
      </c>
      <c r="I9" s="110" t="s">
        <v>122</v>
      </c>
      <c r="J9" s="201">
        <f t="shared" si="0"/>
        <v>0</v>
      </c>
      <c r="K9" s="3" t="s">
        <v>133</v>
      </c>
      <c r="L9" s="4">
        <v>0.36099999999999999</v>
      </c>
      <c r="M9" s="265">
        <v>0.27600000000000002</v>
      </c>
      <c r="N9" s="353">
        <v>0.307</v>
      </c>
      <c r="O9" s="2">
        <v>0.28000000000000003</v>
      </c>
    </row>
    <row r="10" spans="1:36" s="4" customFormat="1" ht="15" customHeight="1">
      <c r="B10" s="119">
        <v>4</v>
      </c>
      <c r="C10" s="112" t="s">
        <v>127</v>
      </c>
      <c r="D10" s="1338"/>
      <c r="E10" s="1339"/>
      <c r="F10" s="200"/>
      <c r="G10" s="110" t="s">
        <v>120</v>
      </c>
      <c r="H10" s="1056">
        <v>0.25900000000000001</v>
      </c>
      <c r="I10" s="110" t="s">
        <v>122</v>
      </c>
      <c r="J10" s="201">
        <f t="shared" si="0"/>
        <v>0</v>
      </c>
      <c r="K10" s="3" t="s">
        <v>561</v>
      </c>
      <c r="L10" s="4">
        <v>0.36099999999999999</v>
      </c>
      <c r="M10" s="265"/>
      <c r="N10" s="353"/>
      <c r="O10" s="2"/>
    </row>
    <row r="11" spans="1:36" s="4" customFormat="1" ht="15" customHeight="1">
      <c r="B11" s="362">
        <v>5</v>
      </c>
      <c r="C11" s="116" t="s">
        <v>126</v>
      </c>
      <c r="D11" s="113" t="s">
        <v>556</v>
      </c>
      <c r="E11" s="163" t="s">
        <v>146</v>
      </c>
      <c r="F11" s="200"/>
      <c r="G11" s="110" t="s">
        <v>120</v>
      </c>
      <c r="H11" s="1056">
        <v>0.316</v>
      </c>
      <c r="I11" s="110" t="s">
        <v>122</v>
      </c>
      <c r="J11" s="201">
        <f t="shared" si="0"/>
        <v>0</v>
      </c>
      <c r="K11" s="3" t="s">
        <v>560</v>
      </c>
      <c r="L11" s="265">
        <v>0.27600000000000002</v>
      </c>
      <c r="M11" s="265"/>
      <c r="N11" s="353"/>
    </row>
    <row r="12" spans="1:36" s="4" customFormat="1" ht="15" customHeight="1">
      <c r="B12" s="131"/>
      <c r="C12" s="365"/>
      <c r="D12" s="113" t="s">
        <v>552</v>
      </c>
      <c r="E12" s="163" t="s">
        <v>145</v>
      </c>
      <c r="F12" s="200"/>
      <c r="G12" s="110" t="s">
        <v>120</v>
      </c>
      <c r="H12" s="1056">
        <v>0.26100000000000001</v>
      </c>
      <c r="I12" s="110" t="s">
        <v>122</v>
      </c>
      <c r="J12" s="201">
        <f t="shared" si="0"/>
        <v>0</v>
      </c>
      <c r="K12" s="3" t="s">
        <v>559</v>
      </c>
      <c r="L12" s="353">
        <v>0.307</v>
      </c>
      <c r="M12" s="265"/>
      <c r="N12" s="353"/>
    </row>
    <row r="13" spans="1:36" s="4" customFormat="1" ht="15" customHeight="1">
      <c r="B13" s="362">
        <v>6</v>
      </c>
      <c r="C13" s="116" t="s">
        <v>125</v>
      </c>
      <c r="D13" s="113" t="s">
        <v>556</v>
      </c>
      <c r="E13" s="163" t="s">
        <v>146</v>
      </c>
      <c r="F13" s="200"/>
      <c r="G13" s="110" t="s">
        <v>120</v>
      </c>
      <c r="H13" s="1056">
        <v>0.32900000000000001</v>
      </c>
      <c r="I13" s="110" t="s">
        <v>122</v>
      </c>
      <c r="J13" s="201">
        <f t="shared" si="0"/>
        <v>0</v>
      </c>
      <c r="K13" s="3" t="s">
        <v>558</v>
      </c>
      <c r="L13" s="2">
        <v>0.28000000000000003</v>
      </c>
      <c r="M13" s="265"/>
      <c r="N13" s="353"/>
    </row>
    <row r="14" spans="1:36" s="4" customFormat="1" ht="15" customHeight="1">
      <c r="B14" s="131"/>
      <c r="C14" s="365"/>
      <c r="D14" s="113" t="s">
        <v>552</v>
      </c>
      <c r="E14" s="163" t="s">
        <v>145</v>
      </c>
      <c r="F14" s="200"/>
      <c r="G14" s="110" t="s">
        <v>120</v>
      </c>
      <c r="H14" s="1056">
        <v>0.27500000000000002</v>
      </c>
      <c r="I14" s="110" t="s">
        <v>122</v>
      </c>
      <c r="J14" s="202">
        <f t="shared" si="0"/>
        <v>0</v>
      </c>
      <c r="K14" s="3" t="s">
        <v>557</v>
      </c>
      <c r="M14" s="265"/>
      <c r="N14" s="353"/>
    </row>
    <row r="15" spans="1:36" s="4" customFormat="1" ht="15" customHeight="1">
      <c r="B15" s="362">
        <v>7</v>
      </c>
      <c r="C15" s="116" t="s">
        <v>124</v>
      </c>
      <c r="D15" s="113" t="s">
        <v>556</v>
      </c>
      <c r="E15" s="163" t="s">
        <v>146</v>
      </c>
      <c r="F15" s="200"/>
      <c r="G15" s="110" t="s">
        <v>120</v>
      </c>
      <c r="H15" s="1056">
        <v>0.34499999999999997</v>
      </c>
      <c r="I15" s="110" t="s">
        <v>122</v>
      </c>
      <c r="J15" s="201">
        <f t="shared" si="0"/>
        <v>0</v>
      </c>
      <c r="K15" s="3" t="s">
        <v>553</v>
      </c>
      <c r="M15" s="265"/>
      <c r="N15" s="353"/>
    </row>
    <row r="16" spans="1:36" s="4" customFormat="1" ht="15" customHeight="1">
      <c r="B16" s="131"/>
      <c r="C16" s="365"/>
      <c r="D16" s="113" t="s">
        <v>552</v>
      </c>
      <c r="E16" s="163" t="s">
        <v>145</v>
      </c>
      <c r="F16" s="200"/>
      <c r="G16" s="110" t="s">
        <v>120</v>
      </c>
      <c r="H16" s="1056">
        <v>0.29099999999999998</v>
      </c>
      <c r="I16" s="110" t="s">
        <v>122</v>
      </c>
      <c r="J16" s="202">
        <f t="shared" si="0"/>
        <v>0</v>
      </c>
      <c r="K16" s="3" t="s">
        <v>551</v>
      </c>
      <c r="M16" s="265">
        <v>0.33210000000000001</v>
      </c>
      <c r="N16" s="353">
        <v>0.28310000000000002</v>
      </c>
      <c r="O16" s="4">
        <v>0.34610000000000002</v>
      </c>
      <c r="P16" s="4">
        <v>0.29749999999999999</v>
      </c>
      <c r="Q16" s="4">
        <v>0.3609</v>
      </c>
      <c r="R16" s="4">
        <v>0.31369999999999998</v>
      </c>
      <c r="S16" s="4">
        <v>0.37309999999999999</v>
      </c>
      <c r="T16" s="4">
        <v>0.35730000000000001</v>
      </c>
      <c r="U16" s="4">
        <v>0.39240000000000003</v>
      </c>
      <c r="V16" s="4">
        <v>0.38069999999999998</v>
      </c>
      <c r="W16" s="4">
        <v>0.4073</v>
      </c>
      <c r="X16" s="4">
        <v>0.39779999999999999</v>
      </c>
      <c r="Y16" s="4">
        <v>0.42259999999999998</v>
      </c>
      <c r="Z16" s="4">
        <v>0.41539999999999999</v>
      </c>
      <c r="AA16" s="4">
        <v>0.43790000000000001</v>
      </c>
      <c r="AB16" s="4">
        <v>0.43290000000000001</v>
      </c>
      <c r="AC16" s="4">
        <v>0.44419999999999998</v>
      </c>
      <c r="AD16" s="4">
        <v>0.4415</v>
      </c>
      <c r="AE16" s="4">
        <v>0.45</v>
      </c>
      <c r="AF16" s="4">
        <v>0.45</v>
      </c>
      <c r="AG16" s="4">
        <v>0.45</v>
      </c>
      <c r="AH16" s="4">
        <v>0.45</v>
      </c>
      <c r="AI16" s="4">
        <v>0.45</v>
      </c>
      <c r="AJ16" s="4">
        <v>0.45</v>
      </c>
    </row>
    <row r="17" spans="2:14" s="4" customFormat="1" ht="15" customHeight="1">
      <c r="B17" s="362">
        <v>8</v>
      </c>
      <c r="C17" s="116" t="s">
        <v>123</v>
      </c>
      <c r="D17" s="113" t="s">
        <v>556</v>
      </c>
      <c r="E17" s="163" t="s">
        <v>146</v>
      </c>
      <c r="F17" s="200"/>
      <c r="G17" s="110" t="s">
        <v>120</v>
      </c>
      <c r="H17" s="1056">
        <v>0.35599999999999998</v>
      </c>
      <c r="I17" s="110" t="s">
        <v>122</v>
      </c>
      <c r="J17" s="201">
        <f t="shared" si="0"/>
        <v>0</v>
      </c>
      <c r="K17" s="3" t="s">
        <v>582</v>
      </c>
      <c r="M17" s="265">
        <v>0.33210000000000001</v>
      </c>
      <c r="N17" s="353">
        <f>ROUND(M17,3)</f>
        <v>0.33200000000000002</v>
      </c>
    </row>
    <row r="18" spans="2:14" s="4" customFormat="1" ht="15" customHeight="1">
      <c r="B18" s="131"/>
      <c r="C18" s="365"/>
      <c r="D18" s="113" t="s">
        <v>552</v>
      </c>
      <c r="E18" s="163" t="s">
        <v>145</v>
      </c>
      <c r="F18" s="200"/>
      <c r="G18" s="110" t="s">
        <v>120</v>
      </c>
      <c r="H18" s="1056">
        <v>0.33800000000000002</v>
      </c>
      <c r="I18" s="110" t="s">
        <v>122</v>
      </c>
      <c r="J18" s="202">
        <f t="shared" si="0"/>
        <v>0</v>
      </c>
      <c r="K18" s="3" t="s">
        <v>581</v>
      </c>
      <c r="M18" s="353">
        <v>0.28310000000000002</v>
      </c>
      <c r="N18" s="353">
        <f t="shared" ref="N18:N42" si="2">ROUND(M18,3)</f>
        <v>0.28299999999999997</v>
      </c>
    </row>
    <row r="19" spans="2:14" s="4" customFormat="1" ht="15" customHeight="1">
      <c r="B19" s="362">
        <v>9</v>
      </c>
      <c r="C19" s="116" t="s">
        <v>498</v>
      </c>
      <c r="D19" s="113" t="s">
        <v>556</v>
      </c>
      <c r="E19" s="163" t="s">
        <v>146</v>
      </c>
      <c r="F19" s="200"/>
      <c r="G19" s="110" t="s">
        <v>120</v>
      </c>
      <c r="H19" s="1056">
        <v>0.376</v>
      </c>
      <c r="I19" s="110" t="s">
        <v>122</v>
      </c>
      <c r="J19" s="201">
        <f t="shared" si="0"/>
        <v>0</v>
      </c>
      <c r="K19" s="3" t="s">
        <v>580</v>
      </c>
      <c r="M19" s="4">
        <v>0.34610000000000002</v>
      </c>
      <c r="N19" s="353">
        <f t="shared" si="2"/>
        <v>0.34599999999999997</v>
      </c>
    </row>
    <row r="20" spans="2:14" s="4" customFormat="1" ht="15" customHeight="1">
      <c r="B20" s="131"/>
      <c r="C20" s="365"/>
      <c r="D20" s="113" t="s">
        <v>552</v>
      </c>
      <c r="E20" s="163" t="s">
        <v>145</v>
      </c>
      <c r="F20" s="200"/>
      <c r="G20" s="110" t="s">
        <v>120</v>
      </c>
      <c r="H20" s="1056">
        <v>0.36199999999999999</v>
      </c>
      <c r="I20" s="110" t="s">
        <v>122</v>
      </c>
      <c r="J20" s="202">
        <f t="shared" si="0"/>
        <v>0</v>
      </c>
      <c r="K20" s="3" t="s">
        <v>600</v>
      </c>
      <c r="M20" s="4">
        <v>0.29749999999999999</v>
      </c>
      <c r="N20" s="353">
        <f t="shared" si="2"/>
        <v>0.29799999999999999</v>
      </c>
    </row>
    <row r="21" spans="2:14" s="4" customFormat="1" ht="15" customHeight="1">
      <c r="B21" s="362">
        <v>10</v>
      </c>
      <c r="C21" s="116" t="s">
        <v>535</v>
      </c>
      <c r="D21" s="113" t="s">
        <v>556</v>
      </c>
      <c r="E21" s="163" t="s">
        <v>146</v>
      </c>
      <c r="F21" s="200"/>
      <c r="G21" s="110" t="s">
        <v>120</v>
      </c>
      <c r="H21" s="1056">
        <v>0.39200000000000002</v>
      </c>
      <c r="I21" s="110" t="s">
        <v>122</v>
      </c>
      <c r="J21" s="201">
        <f t="shared" si="0"/>
        <v>0</v>
      </c>
      <c r="K21" s="3" t="s">
        <v>599</v>
      </c>
      <c r="M21" s="4">
        <v>0.3609</v>
      </c>
      <c r="N21" s="353">
        <f t="shared" si="2"/>
        <v>0.36099999999999999</v>
      </c>
    </row>
    <row r="22" spans="2:14" s="4" customFormat="1" ht="15" customHeight="1">
      <c r="B22" s="131"/>
      <c r="C22" s="365"/>
      <c r="D22" s="113" t="s">
        <v>552</v>
      </c>
      <c r="E22" s="163" t="s">
        <v>145</v>
      </c>
      <c r="F22" s="200"/>
      <c r="G22" s="110" t="s">
        <v>120</v>
      </c>
      <c r="H22" s="1056">
        <v>0.38</v>
      </c>
      <c r="I22" s="110" t="s">
        <v>122</v>
      </c>
      <c r="J22" s="202">
        <f t="shared" si="0"/>
        <v>0</v>
      </c>
      <c r="K22" s="3" t="s">
        <v>598</v>
      </c>
      <c r="M22" s="4">
        <v>0.31369999999999998</v>
      </c>
      <c r="N22" s="353">
        <f t="shared" si="2"/>
        <v>0.314</v>
      </c>
    </row>
    <row r="23" spans="2:14" s="4" customFormat="1" ht="15" customHeight="1">
      <c r="B23" s="362">
        <v>11</v>
      </c>
      <c r="C23" s="116" t="s">
        <v>653</v>
      </c>
      <c r="D23" s="113" t="s">
        <v>556</v>
      </c>
      <c r="E23" s="163" t="s">
        <v>146</v>
      </c>
      <c r="F23" s="200"/>
      <c r="G23" s="110" t="s">
        <v>120</v>
      </c>
      <c r="H23" s="1056">
        <v>0.40699999999999997</v>
      </c>
      <c r="I23" s="110" t="s">
        <v>122</v>
      </c>
      <c r="J23" s="201">
        <f t="shared" si="0"/>
        <v>0</v>
      </c>
      <c r="K23" s="3" t="s">
        <v>597</v>
      </c>
      <c r="M23" s="4">
        <v>0.37309999999999999</v>
      </c>
      <c r="N23" s="353">
        <f t="shared" si="2"/>
        <v>0.373</v>
      </c>
    </row>
    <row r="24" spans="2:14" s="4" customFormat="1" ht="15" customHeight="1">
      <c r="B24" s="131"/>
      <c r="C24" s="365"/>
      <c r="D24" s="113" t="s">
        <v>552</v>
      </c>
      <c r="E24" s="163" t="s">
        <v>145</v>
      </c>
      <c r="F24" s="200"/>
      <c r="G24" s="110" t="s">
        <v>120</v>
      </c>
      <c r="H24" s="1056">
        <v>0.39700000000000002</v>
      </c>
      <c r="I24" s="110" t="s">
        <v>122</v>
      </c>
      <c r="J24" s="202">
        <f t="shared" si="0"/>
        <v>0</v>
      </c>
      <c r="K24" s="3" t="s">
        <v>596</v>
      </c>
      <c r="M24" s="4">
        <v>0.35730000000000001</v>
      </c>
      <c r="N24" s="353">
        <f t="shared" si="2"/>
        <v>0.35699999999999998</v>
      </c>
    </row>
    <row r="25" spans="2:14" s="4" customFormat="1" ht="15" customHeight="1">
      <c r="B25" s="362">
        <v>12</v>
      </c>
      <c r="C25" s="116" t="s">
        <v>784</v>
      </c>
      <c r="D25" s="113" t="s">
        <v>556</v>
      </c>
      <c r="E25" s="163" t="s">
        <v>146</v>
      </c>
      <c r="F25" s="200"/>
      <c r="G25" s="110" t="s">
        <v>120</v>
      </c>
      <c r="H25" s="1056">
        <v>0.42199999999999999</v>
      </c>
      <c r="I25" s="110" t="s">
        <v>122</v>
      </c>
      <c r="J25" s="201">
        <f t="shared" si="0"/>
        <v>0</v>
      </c>
      <c r="K25" s="3" t="s">
        <v>595</v>
      </c>
      <c r="M25" s="4">
        <v>0.39240000000000003</v>
      </c>
      <c r="N25" s="353">
        <f t="shared" si="2"/>
        <v>0.39200000000000002</v>
      </c>
    </row>
    <row r="26" spans="2:14" s="4" customFormat="1" ht="15" customHeight="1">
      <c r="B26" s="131"/>
      <c r="C26" s="365"/>
      <c r="D26" s="113" t="s">
        <v>552</v>
      </c>
      <c r="E26" s="163" t="s">
        <v>145</v>
      </c>
      <c r="F26" s="200"/>
      <c r="G26" s="110" t="s">
        <v>120</v>
      </c>
      <c r="H26" s="1056">
        <v>0.41399999999999998</v>
      </c>
      <c r="I26" s="110" t="s">
        <v>122</v>
      </c>
      <c r="J26" s="202">
        <f t="shared" si="0"/>
        <v>0</v>
      </c>
      <c r="K26" s="3" t="s">
        <v>594</v>
      </c>
      <c r="M26" s="4">
        <v>0.38069999999999998</v>
      </c>
      <c r="N26" s="353">
        <f t="shared" si="2"/>
        <v>0.38100000000000001</v>
      </c>
    </row>
    <row r="27" spans="2:14" s="4" customFormat="1" ht="15" customHeight="1">
      <c r="B27" s="362">
        <v>13</v>
      </c>
      <c r="C27" s="116" t="s">
        <v>833</v>
      </c>
      <c r="D27" s="113" t="s">
        <v>556</v>
      </c>
      <c r="E27" s="163" t="s">
        <v>146</v>
      </c>
      <c r="F27" s="200"/>
      <c r="G27" s="110" t="s">
        <v>120</v>
      </c>
      <c r="H27" s="1056">
        <v>0.438</v>
      </c>
      <c r="I27" s="110" t="s">
        <v>122</v>
      </c>
      <c r="J27" s="202">
        <f t="shared" si="0"/>
        <v>0</v>
      </c>
      <c r="K27" s="3" t="s">
        <v>593</v>
      </c>
      <c r="M27" s="4">
        <v>0.4073</v>
      </c>
      <c r="N27" s="353">
        <f t="shared" si="2"/>
        <v>0.40699999999999997</v>
      </c>
    </row>
    <row r="28" spans="2:14" s="4" customFormat="1" ht="15" customHeight="1">
      <c r="B28" s="131"/>
      <c r="C28" s="365"/>
      <c r="D28" s="113" t="s">
        <v>552</v>
      </c>
      <c r="E28" s="163" t="s">
        <v>145</v>
      </c>
      <c r="F28" s="200"/>
      <c r="G28" s="110" t="s">
        <v>120</v>
      </c>
      <c r="H28" s="1056">
        <v>0.433</v>
      </c>
      <c r="I28" s="110" t="s">
        <v>122</v>
      </c>
      <c r="J28" s="202">
        <f t="shared" ref="J28:J38" si="3">ROUND(F28*H28,0)</f>
        <v>0</v>
      </c>
      <c r="K28" s="3" t="s">
        <v>592</v>
      </c>
      <c r="M28" s="4">
        <v>0.39779999999999999</v>
      </c>
      <c r="N28" s="353">
        <f t="shared" si="2"/>
        <v>0.39800000000000002</v>
      </c>
    </row>
    <row r="29" spans="2:14" s="4" customFormat="1" ht="15" customHeight="1">
      <c r="B29" s="362">
        <v>14</v>
      </c>
      <c r="C29" s="116" t="s">
        <v>961</v>
      </c>
      <c r="D29" s="113" t="s">
        <v>556</v>
      </c>
      <c r="E29" s="163" t="s">
        <v>146</v>
      </c>
      <c r="F29" s="200"/>
      <c r="G29" s="110" t="s">
        <v>120</v>
      </c>
      <c r="H29" s="1056">
        <v>0.44400000000000001</v>
      </c>
      <c r="I29" s="110" t="s">
        <v>122</v>
      </c>
      <c r="J29" s="202">
        <f t="shared" si="3"/>
        <v>0</v>
      </c>
      <c r="K29" s="3" t="s">
        <v>591</v>
      </c>
      <c r="M29" s="4">
        <v>0.42259999999999998</v>
      </c>
      <c r="N29" s="353">
        <f t="shared" si="2"/>
        <v>0.42299999999999999</v>
      </c>
    </row>
    <row r="30" spans="2:14" s="4" customFormat="1" ht="15" customHeight="1">
      <c r="B30" s="131"/>
      <c r="C30" s="365"/>
      <c r="D30" s="113" t="s">
        <v>552</v>
      </c>
      <c r="E30" s="163" t="s">
        <v>145</v>
      </c>
      <c r="F30" s="200"/>
      <c r="G30" s="110" t="s">
        <v>120</v>
      </c>
      <c r="H30" s="1056">
        <v>0.442</v>
      </c>
      <c r="I30" s="110" t="s">
        <v>122</v>
      </c>
      <c r="J30" s="202">
        <f t="shared" si="3"/>
        <v>0</v>
      </c>
      <c r="K30" s="3" t="s">
        <v>590</v>
      </c>
      <c r="M30" s="4">
        <v>0.41539999999999999</v>
      </c>
      <c r="N30" s="353">
        <f t="shared" si="2"/>
        <v>0.41499999999999998</v>
      </c>
    </row>
    <row r="31" spans="2:14" s="4" customFormat="1" ht="15" customHeight="1">
      <c r="B31" s="362">
        <v>15</v>
      </c>
      <c r="C31" s="116" t="s">
        <v>1051</v>
      </c>
      <c r="D31" s="113" t="s">
        <v>556</v>
      </c>
      <c r="E31" s="163" t="s">
        <v>146</v>
      </c>
      <c r="F31" s="200"/>
      <c r="G31" s="110" t="s">
        <v>120</v>
      </c>
      <c r="H31" s="216">
        <v>0.45</v>
      </c>
      <c r="I31" s="110" t="s">
        <v>122</v>
      </c>
      <c r="J31" s="202">
        <f t="shared" si="3"/>
        <v>0</v>
      </c>
      <c r="K31" s="3" t="s">
        <v>611</v>
      </c>
      <c r="M31" s="4">
        <v>0.43790000000000001</v>
      </c>
      <c r="N31" s="353">
        <f t="shared" si="2"/>
        <v>0.438</v>
      </c>
    </row>
    <row r="32" spans="2:14" s="4" customFormat="1" ht="15" customHeight="1">
      <c r="B32" s="131"/>
      <c r="C32" s="365"/>
      <c r="D32" s="113" t="s">
        <v>552</v>
      </c>
      <c r="E32" s="163" t="s">
        <v>145</v>
      </c>
      <c r="F32" s="200"/>
      <c r="G32" s="110" t="s">
        <v>120</v>
      </c>
      <c r="H32" s="216">
        <v>0.45</v>
      </c>
      <c r="I32" s="110" t="s">
        <v>122</v>
      </c>
      <c r="J32" s="202">
        <f t="shared" si="3"/>
        <v>0</v>
      </c>
      <c r="K32" s="3" t="s">
        <v>610</v>
      </c>
      <c r="M32" s="4">
        <v>0.43290000000000001</v>
      </c>
      <c r="N32" s="353">
        <f t="shared" si="2"/>
        <v>0.433</v>
      </c>
    </row>
    <row r="33" spans="1:15" s="4" customFormat="1" ht="15" customHeight="1">
      <c r="B33" s="799">
        <v>16</v>
      </c>
      <c r="C33" s="116" t="s">
        <v>1100</v>
      </c>
      <c r="D33" s="113" t="s">
        <v>556</v>
      </c>
      <c r="E33" s="163" t="s">
        <v>146</v>
      </c>
      <c r="F33" s="200"/>
      <c r="G33" s="798" t="s">
        <v>120</v>
      </c>
      <c r="H33" s="216">
        <v>0.45</v>
      </c>
      <c r="I33" s="798" t="s">
        <v>122</v>
      </c>
      <c r="J33" s="202">
        <f t="shared" ref="J33:J36" si="4">ROUND(F33*H33,0)</f>
        <v>0</v>
      </c>
      <c r="K33" s="3" t="s">
        <v>1351</v>
      </c>
      <c r="M33" s="4">
        <v>0.44419999999999998</v>
      </c>
      <c r="N33" s="353">
        <f t="shared" si="2"/>
        <v>0.44400000000000001</v>
      </c>
    </row>
    <row r="34" spans="1:15" s="4" customFormat="1" ht="15" customHeight="1">
      <c r="B34" s="131"/>
      <c r="C34" s="797"/>
      <c r="D34" s="113" t="s">
        <v>552</v>
      </c>
      <c r="E34" s="163" t="s">
        <v>145</v>
      </c>
      <c r="F34" s="200"/>
      <c r="G34" s="798" t="s">
        <v>120</v>
      </c>
      <c r="H34" s="216">
        <v>0.45</v>
      </c>
      <c r="I34" s="798" t="s">
        <v>122</v>
      </c>
      <c r="J34" s="202">
        <f t="shared" si="4"/>
        <v>0</v>
      </c>
      <c r="K34" s="3" t="s">
        <v>608</v>
      </c>
      <c r="M34" s="4">
        <v>0.4415</v>
      </c>
      <c r="N34" s="353">
        <f t="shared" si="2"/>
        <v>0.442</v>
      </c>
    </row>
    <row r="35" spans="1:15" s="4" customFormat="1" ht="15" customHeight="1">
      <c r="B35" s="1050">
        <v>17</v>
      </c>
      <c r="C35" s="116" t="s">
        <v>1330</v>
      </c>
      <c r="D35" s="113" t="s">
        <v>556</v>
      </c>
      <c r="E35" s="163" t="s">
        <v>146</v>
      </c>
      <c r="F35" s="200"/>
      <c r="G35" s="798" t="s">
        <v>120</v>
      </c>
      <c r="H35" s="216">
        <v>0.45</v>
      </c>
      <c r="I35" s="798" t="s">
        <v>122</v>
      </c>
      <c r="J35" s="202">
        <f t="shared" si="4"/>
        <v>0</v>
      </c>
      <c r="K35" s="3" t="s">
        <v>607</v>
      </c>
      <c r="M35" s="4">
        <v>0.45</v>
      </c>
      <c r="N35" s="353">
        <f t="shared" ref="N35:N36" si="5">ROUND(M35,3)</f>
        <v>0.45</v>
      </c>
    </row>
    <row r="36" spans="1:15" s="4" customFormat="1" ht="15" customHeight="1">
      <c r="B36" s="131"/>
      <c r="C36" s="1049"/>
      <c r="D36" s="113" t="s">
        <v>552</v>
      </c>
      <c r="E36" s="163" t="s">
        <v>145</v>
      </c>
      <c r="F36" s="200"/>
      <c r="G36" s="798" t="s">
        <v>120</v>
      </c>
      <c r="H36" s="146">
        <v>0.45</v>
      </c>
      <c r="I36" s="798" t="s">
        <v>122</v>
      </c>
      <c r="J36" s="202">
        <f t="shared" si="4"/>
        <v>0</v>
      </c>
      <c r="K36" s="3" t="s">
        <v>1045</v>
      </c>
      <c r="M36" s="4">
        <v>0.45</v>
      </c>
      <c r="N36" s="353">
        <f t="shared" si="5"/>
        <v>0.45</v>
      </c>
    </row>
    <row r="37" spans="1:15" s="4" customFormat="1" ht="15" customHeight="1">
      <c r="B37" s="1047">
        <v>18</v>
      </c>
      <c r="C37" s="1052" t="s">
        <v>1672</v>
      </c>
      <c r="D37" s="1053" t="s">
        <v>556</v>
      </c>
      <c r="E37" s="1054" t="s">
        <v>146</v>
      </c>
      <c r="F37" s="200"/>
      <c r="G37" s="1055" t="s">
        <v>120</v>
      </c>
      <c r="H37" s="1056">
        <v>0.45</v>
      </c>
      <c r="I37" s="1055" t="s">
        <v>122</v>
      </c>
      <c r="J37" s="202">
        <f t="shared" si="3"/>
        <v>0</v>
      </c>
      <c r="K37" s="257" t="s">
        <v>605</v>
      </c>
      <c r="M37" s="4">
        <v>0.45</v>
      </c>
      <c r="N37" s="353">
        <f t="shared" si="2"/>
        <v>0.45</v>
      </c>
    </row>
    <row r="38" spans="1:15" s="4" customFormat="1" ht="15" customHeight="1" thickBot="1">
      <c r="B38" s="708"/>
      <c r="C38" s="1051"/>
      <c r="D38" s="1053" t="s">
        <v>552</v>
      </c>
      <c r="E38" s="1054" t="s">
        <v>145</v>
      </c>
      <c r="F38" s="200"/>
      <c r="G38" s="1055" t="s">
        <v>120</v>
      </c>
      <c r="H38" s="1057">
        <v>0.45</v>
      </c>
      <c r="I38" s="1055" t="s">
        <v>122</v>
      </c>
      <c r="J38" s="202">
        <f t="shared" si="3"/>
        <v>0</v>
      </c>
      <c r="K38" s="257" t="s">
        <v>604</v>
      </c>
      <c r="M38" s="4">
        <v>0.45</v>
      </c>
      <c r="N38" s="353">
        <f t="shared" si="2"/>
        <v>0.45</v>
      </c>
    </row>
    <row r="39" spans="1:15" s="4" customFormat="1" ht="15" customHeight="1" thickBot="1">
      <c r="B39" s="1367" t="s">
        <v>121</v>
      </c>
      <c r="C39" s="1368"/>
      <c r="D39" s="1338"/>
      <c r="E39" s="1339"/>
      <c r="F39" s="205"/>
      <c r="G39" s="140"/>
      <c r="H39" s="206"/>
      <c r="I39" s="359"/>
      <c r="J39" s="207">
        <f>SUM(J7:J38)</f>
        <v>0</v>
      </c>
      <c r="K39" s="3" t="s">
        <v>1162</v>
      </c>
      <c r="L39" s="4" t="s">
        <v>1163</v>
      </c>
      <c r="M39" s="4">
        <v>0.45</v>
      </c>
      <c r="N39" s="353">
        <f t="shared" si="2"/>
        <v>0.45</v>
      </c>
    </row>
    <row r="40" spans="1:15" s="4" customFormat="1" ht="5.25" customHeight="1">
      <c r="F40" s="208"/>
      <c r="H40" s="174"/>
      <c r="J40" s="209"/>
      <c r="M40" s="4">
        <v>0.45</v>
      </c>
      <c r="N40" s="353">
        <f t="shared" si="2"/>
        <v>0.45</v>
      </c>
    </row>
    <row r="41" spans="1:15" ht="11.25" customHeight="1" thickBot="1">
      <c r="A41" s="392"/>
      <c r="B41" s="1355" t="s">
        <v>2069</v>
      </c>
      <c r="C41" s="1355"/>
      <c r="D41" s="1355"/>
      <c r="E41" s="1355"/>
      <c r="H41" s="174" t="s">
        <v>166</v>
      </c>
      <c r="M41" s="4">
        <v>0.45</v>
      </c>
      <c r="N41" s="353">
        <f t="shared" si="2"/>
        <v>0.45</v>
      </c>
      <c r="O41" s="4"/>
    </row>
    <row r="42" spans="1:15" s="4" customFormat="1" ht="18.75" customHeight="1" thickBot="1">
      <c r="A42" s="99"/>
      <c r="B42" s="1355"/>
      <c r="C42" s="1355"/>
      <c r="D42" s="1355"/>
      <c r="E42" s="1355"/>
      <c r="F42" s="393"/>
      <c r="G42" s="101" t="s">
        <v>1163</v>
      </c>
      <c r="H42" s="102">
        <v>0.45</v>
      </c>
      <c r="I42" s="101" t="s">
        <v>1164</v>
      </c>
      <c r="J42" s="207">
        <f>ROUND(F42*H42,0)</f>
        <v>0</v>
      </c>
      <c r="K42" s="3" t="s">
        <v>1165</v>
      </c>
      <c r="L42" s="4" t="s">
        <v>1163</v>
      </c>
      <c r="M42" s="4">
        <v>0.45</v>
      </c>
      <c r="N42" s="353">
        <f t="shared" si="2"/>
        <v>0.45</v>
      </c>
    </row>
    <row r="43" spans="1:15" ht="11.25" customHeight="1">
      <c r="A43" s="104"/>
      <c r="J43" s="209" t="s">
        <v>186</v>
      </c>
    </row>
    <row r="44" spans="1:15" ht="11.25" customHeight="1" thickBot="1">
      <c r="A44" s="392"/>
      <c r="B44" s="1355" t="s">
        <v>2070</v>
      </c>
      <c r="C44" s="1355"/>
      <c r="D44" s="1355"/>
      <c r="E44" s="1355"/>
      <c r="H44" s="174" t="s">
        <v>166</v>
      </c>
    </row>
    <row r="45" spans="1:15" s="4" customFormat="1" ht="29.45" customHeight="1" thickBot="1">
      <c r="A45" s="99"/>
      <c r="B45" s="1355"/>
      <c r="C45" s="1355"/>
      <c r="D45" s="1355"/>
      <c r="E45" s="1355"/>
      <c r="F45" s="393"/>
      <c r="G45" s="101" t="s">
        <v>1163</v>
      </c>
      <c r="H45" s="102">
        <v>0.45</v>
      </c>
      <c r="I45" s="101" t="s">
        <v>1164</v>
      </c>
      <c r="J45" s="207">
        <f>ROUND(F45*H45,0)</f>
        <v>0</v>
      </c>
      <c r="K45" s="3" t="s">
        <v>1166</v>
      </c>
      <c r="L45" s="4" t="s">
        <v>1163</v>
      </c>
    </row>
    <row r="46" spans="1:15" ht="11.25" customHeight="1">
      <c r="A46" s="104"/>
      <c r="J46" s="209" t="s">
        <v>186</v>
      </c>
    </row>
    <row r="47" spans="1:15" ht="7.5" customHeight="1">
      <c r="J47" s="389"/>
    </row>
    <row r="48" spans="1:15" s="354" customFormat="1" ht="14.25">
      <c r="A48" s="394"/>
      <c r="B48" s="5" t="s">
        <v>2071</v>
      </c>
      <c r="F48" s="395"/>
      <c r="H48" s="396"/>
      <c r="J48" s="395"/>
    </row>
    <row r="49" spans="1:14" ht="7.5" customHeight="1">
      <c r="A49" s="104"/>
    </row>
    <row r="50" spans="1:14" ht="14.25">
      <c r="A50" s="104"/>
      <c r="B50" s="1356" t="s">
        <v>184</v>
      </c>
      <c r="C50" s="1357"/>
      <c r="D50" s="1356" t="s">
        <v>142</v>
      </c>
      <c r="E50" s="1357"/>
      <c r="F50" s="390" t="s">
        <v>141</v>
      </c>
      <c r="G50" s="109"/>
      <c r="H50" s="167" t="s">
        <v>140</v>
      </c>
      <c r="I50" s="109"/>
      <c r="J50" s="390" t="s">
        <v>91</v>
      </c>
      <c r="K50" s="3"/>
    </row>
    <row r="51" spans="1:14" ht="14.25">
      <c r="A51" s="104"/>
      <c r="B51" s="361"/>
      <c r="C51" s="123"/>
      <c r="D51" s="364"/>
      <c r="E51" s="365"/>
      <c r="F51" s="391" t="s">
        <v>1167</v>
      </c>
      <c r="G51" s="121"/>
      <c r="H51" s="166"/>
      <c r="I51" s="121"/>
      <c r="J51" s="391" t="s">
        <v>1168</v>
      </c>
      <c r="K51" s="3"/>
    </row>
    <row r="52" spans="1:14" s="4" customFormat="1" ht="15" customHeight="1">
      <c r="B52" s="362">
        <v>1</v>
      </c>
      <c r="C52" s="116" t="s">
        <v>1051</v>
      </c>
      <c r="D52" s="113" t="s">
        <v>1169</v>
      </c>
      <c r="E52" s="163" t="s">
        <v>146</v>
      </c>
      <c r="F52" s="200"/>
      <c r="G52" s="110" t="s">
        <v>1163</v>
      </c>
      <c r="H52" s="146">
        <v>0.45</v>
      </c>
      <c r="I52" s="110" t="s">
        <v>1164</v>
      </c>
      <c r="J52" s="202">
        <f t="shared" ref="J52:J59" si="6">ROUND(F52*H52,0)</f>
        <v>0</v>
      </c>
      <c r="K52" s="3" t="s">
        <v>1170</v>
      </c>
      <c r="N52" s="353"/>
    </row>
    <row r="53" spans="1:14" s="4" customFormat="1" ht="15" customHeight="1">
      <c r="B53" s="131"/>
      <c r="C53" s="365"/>
      <c r="D53" s="113" t="s">
        <v>1171</v>
      </c>
      <c r="E53" s="163" t="s">
        <v>145</v>
      </c>
      <c r="F53" s="200"/>
      <c r="G53" s="110" t="s">
        <v>1163</v>
      </c>
      <c r="H53" s="146">
        <v>0.45</v>
      </c>
      <c r="I53" s="110" t="s">
        <v>1164</v>
      </c>
      <c r="J53" s="202">
        <f t="shared" si="6"/>
        <v>0</v>
      </c>
      <c r="K53" s="3" t="s">
        <v>1172</v>
      </c>
      <c r="N53" s="353"/>
    </row>
    <row r="54" spans="1:14" s="4" customFormat="1" ht="15" customHeight="1">
      <c r="B54" s="799">
        <v>2</v>
      </c>
      <c r="C54" s="116" t="s">
        <v>1100</v>
      </c>
      <c r="D54" s="113" t="s">
        <v>556</v>
      </c>
      <c r="E54" s="163" t="s">
        <v>146</v>
      </c>
      <c r="F54" s="200"/>
      <c r="G54" s="798" t="s">
        <v>120</v>
      </c>
      <c r="H54" s="146">
        <v>0.45</v>
      </c>
      <c r="I54" s="798" t="s">
        <v>122</v>
      </c>
      <c r="J54" s="202">
        <f t="shared" si="6"/>
        <v>0</v>
      </c>
      <c r="K54" s="3" t="s">
        <v>133</v>
      </c>
      <c r="N54" s="353"/>
    </row>
    <row r="55" spans="1:14" s="4" customFormat="1" ht="15" customHeight="1">
      <c r="B55" s="131"/>
      <c r="C55" s="797"/>
      <c r="D55" s="113" t="s">
        <v>552</v>
      </c>
      <c r="E55" s="163" t="s">
        <v>145</v>
      </c>
      <c r="F55" s="200"/>
      <c r="G55" s="798" t="s">
        <v>120</v>
      </c>
      <c r="H55" s="146">
        <v>0.45</v>
      </c>
      <c r="I55" s="798" t="s">
        <v>122</v>
      </c>
      <c r="J55" s="202">
        <f t="shared" si="6"/>
        <v>0</v>
      </c>
      <c r="K55" s="3" t="s">
        <v>561</v>
      </c>
      <c r="N55" s="353"/>
    </row>
    <row r="56" spans="1:14" s="4" customFormat="1" ht="15" customHeight="1">
      <c r="B56" s="1050">
        <v>3</v>
      </c>
      <c r="C56" s="116" t="s">
        <v>1330</v>
      </c>
      <c r="D56" s="113" t="s">
        <v>556</v>
      </c>
      <c r="E56" s="163" t="s">
        <v>146</v>
      </c>
      <c r="F56" s="200"/>
      <c r="G56" s="798" t="s">
        <v>120</v>
      </c>
      <c r="H56" s="146">
        <v>0.45</v>
      </c>
      <c r="I56" s="798" t="s">
        <v>122</v>
      </c>
      <c r="J56" s="202">
        <f t="shared" ref="J56:J57" si="7">ROUND(F56*H56,0)</f>
        <v>0</v>
      </c>
      <c r="K56" s="283" t="s">
        <v>560</v>
      </c>
      <c r="N56" s="353"/>
    </row>
    <row r="57" spans="1:14" s="4" customFormat="1" ht="15" customHeight="1">
      <c r="B57" s="131"/>
      <c r="C57" s="1049"/>
      <c r="D57" s="113" t="s">
        <v>552</v>
      </c>
      <c r="E57" s="163" t="s">
        <v>145</v>
      </c>
      <c r="F57" s="200"/>
      <c r="G57" s="798" t="s">
        <v>120</v>
      </c>
      <c r="H57" s="146">
        <v>0.45</v>
      </c>
      <c r="I57" s="798" t="s">
        <v>122</v>
      </c>
      <c r="J57" s="202">
        <f t="shared" si="7"/>
        <v>0</v>
      </c>
      <c r="K57" s="283" t="s">
        <v>559</v>
      </c>
      <c r="N57" s="353"/>
    </row>
    <row r="58" spans="1:14" s="4" customFormat="1" ht="15" customHeight="1">
      <c r="B58" s="1047">
        <v>4</v>
      </c>
      <c r="C58" s="1052" t="s">
        <v>1672</v>
      </c>
      <c r="D58" s="1053" t="s">
        <v>556</v>
      </c>
      <c r="E58" s="1054" t="s">
        <v>146</v>
      </c>
      <c r="F58" s="200"/>
      <c r="G58" s="1055" t="s">
        <v>120</v>
      </c>
      <c r="H58" s="1057">
        <v>0.45</v>
      </c>
      <c r="I58" s="1055" t="s">
        <v>122</v>
      </c>
      <c r="J58" s="202">
        <f t="shared" si="6"/>
        <v>0</v>
      </c>
      <c r="K58" s="257" t="s">
        <v>558</v>
      </c>
      <c r="N58" s="353"/>
    </row>
    <row r="59" spans="1:14" s="4" customFormat="1" ht="15" customHeight="1" thickBot="1">
      <c r="B59" s="708"/>
      <c r="C59" s="1051"/>
      <c r="D59" s="1053" t="s">
        <v>552</v>
      </c>
      <c r="E59" s="1054" t="s">
        <v>145</v>
      </c>
      <c r="F59" s="200"/>
      <c r="G59" s="1055" t="s">
        <v>120</v>
      </c>
      <c r="H59" s="1057">
        <v>0.45</v>
      </c>
      <c r="I59" s="1055" t="s">
        <v>122</v>
      </c>
      <c r="J59" s="202">
        <f t="shared" si="6"/>
        <v>0</v>
      </c>
      <c r="K59" s="257" t="s">
        <v>715</v>
      </c>
      <c r="N59" s="353"/>
    </row>
    <row r="60" spans="1:14" s="4" customFormat="1" ht="15" customHeight="1" thickBot="1">
      <c r="B60" s="1367" t="s">
        <v>121</v>
      </c>
      <c r="C60" s="1368"/>
      <c r="D60" s="1338"/>
      <c r="E60" s="1339"/>
      <c r="F60" s="205"/>
      <c r="G60" s="140"/>
      <c r="H60" s="206"/>
      <c r="I60" s="359"/>
      <c r="J60" s="207">
        <f>SUM(J52:J59)</f>
        <v>0</v>
      </c>
      <c r="K60" s="3" t="s">
        <v>1173</v>
      </c>
      <c r="L60" s="4" t="s">
        <v>1163</v>
      </c>
    </row>
    <row r="61" spans="1:14" s="4" customFormat="1" ht="5.25" customHeight="1">
      <c r="F61" s="208"/>
      <c r="H61" s="174"/>
      <c r="J61" s="209"/>
    </row>
    <row r="62" spans="1:14" ht="4.5" customHeight="1">
      <c r="A62" s="104"/>
    </row>
    <row r="63" spans="1:14" ht="11.25" customHeight="1">
      <c r="A63" s="392"/>
      <c r="B63" s="1355" t="s">
        <v>2072</v>
      </c>
      <c r="C63" s="1355"/>
      <c r="D63" s="1355"/>
      <c r="E63" s="1355"/>
      <c r="H63" s="174"/>
    </row>
    <row r="64" spans="1:14" ht="11.25" customHeight="1" thickBot="1">
      <c r="A64" s="392"/>
      <c r="B64" s="1355"/>
      <c r="C64" s="1355"/>
      <c r="D64" s="1355"/>
      <c r="E64" s="1355"/>
      <c r="H64" s="174" t="s">
        <v>166</v>
      </c>
    </row>
    <row r="65" spans="1:14" s="4" customFormat="1" ht="18.75" customHeight="1" thickBot="1">
      <c r="A65" s="99"/>
      <c r="B65" s="1355"/>
      <c r="C65" s="1355"/>
      <c r="D65" s="1355"/>
      <c r="E65" s="1355"/>
      <c r="F65" s="393"/>
      <c r="G65" s="101" t="s">
        <v>1163</v>
      </c>
      <c r="H65" s="102">
        <v>0.6</v>
      </c>
      <c r="I65" s="101" t="s">
        <v>1164</v>
      </c>
      <c r="J65" s="207">
        <f>ROUND(F65*H65,0)</f>
        <v>0</v>
      </c>
      <c r="K65" s="3" t="s">
        <v>1174</v>
      </c>
      <c r="L65" s="4" t="s">
        <v>1163</v>
      </c>
    </row>
    <row r="66" spans="1:14" ht="11.25" customHeight="1">
      <c r="A66" s="104"/>
      <c r="J66" s="209" t="s">
        <v>186</v>
      </c>
    </row>
    <row r="67" spans="1:14" ht="3.75" customHeight="1">
      <c r="A67" s="104"/>
    </row>
    <row r="68" spans="1:14" ht="14.25">
      <c r="A68" s="99"/>
      <c r="B68" s="4" t="s">
        <v>196</v>
      </c>
    </row>
    <row r="69" spans="1:14" ht="4.5" customHeight="1">
      <c r="A69" s="104"/>
    </row>
    <row r="70" spans="1:14" ht="14.25">
      <c r="A70" s="104"/>
      <c r="B70" s="1356" t="s">
        <v>184</v>
      </c>
      <c r="C70" s="1357"/>
      <c r="D70" s="1356" t="s">
        <v>142</v>
      </c>
      <c r="E70" s="1357"/>
      <c r="F70" s="390" t="s">
        <v>141</v>
      </c>
      <c r="G70" s="109"/>
      <c r="H70" s="167" t="s">
        <v>140</v>
      </c>
      <c r="I70" s="109"/>
      <c r="J70" s="390" t="s">
        <v>91</v>
      </c>
      <c r="K70" s="3"/>
    </row>
    <row r="71" spans="1:14" ht="14.25">
      <c r="A71" s="104"/>
      <c r="B71" s="361"/>
      <c r="C71" s="123"/>
      <c r="D71" s="364"/>
      <c r="E71" s="365"/>
      <c r="F71" s="397"/>
      <c r="G71" s="121"/>
      <c r="H71" s="166"/>
      <c r="I71" s="121"/>
      <c r="J71" s="391" t="s">
        <v>1168</v>
      </c>
      <c r="K71" s="3"/>
    </row>
    <row r="72" spans="1:14" s="4" customFormat="1" ht="15" customHeight="1">
      <c r="B72" s="362">
        <v>1</v>
      </c>
      <c r="C72" s="116" t="s">
        <v>131</v>
      </c>
      <c r="D72" s="1338"/>
      <c r="E72" s="1339"/>
      <c r="F72" s="200"/>
      <c r="G72" s="110" t="s">
        <v>1163</v>
      </c>
      <c r="H72" s="1057">
        <v>0.30299999999999999</v>
      </c>
      <c r="I72" s="110" t="s">
        <v>1164</v>
      </c>
      <c r="J72" s="201">
        <f t="shared" ref="J72:J94" si="8">ROUND(F72*H72,0)</f>
        <v>0</v>
      </c>
      <c r="K72" s="3" t="s">
        <v>1170</v>
      </c>
      <c r="M72" s="4">
        <v>0.4476</v>
      </c>
      <c r="N72" s="353">
        <f>ROUND(M72,3)</f>
        <v>0.44800000000000001</v>
      </c>
    </row>
    <row r="73" spans="1:14" s="4" customFormat="1" ht="15" customHeight="1">
      <c r="B73" s="362">
        <v>2</v>
      </c>
      <c r="C73" s="116" t="s">
        <v>130</v>
      </c>
      <c r="D73" s="1338"/>
      <c r="E73" s="1339"/>
      <c r="F73" s="200"/>
      <c r="G73" s="110" t="s">
        <v>1163</v>
      </c>
      <c r="H73" s="1056">
        <v>0.33600000000000002</v>
      </c>
      <c r="I73" s="110" t="s">
        <v>1164</v>
      </c>
      <c r="J73" s="201">
        <f t="shared" si="8"/>
        <v>0</v>
      </c>
      <c r="K73" s="3" t="s">
        <v>1172</v>
      </c>
      <c r="M73" s="4">
        <v>0.4758</v>
      </c>
      <c r="N73" s="353">
        <f t="shared" ref="N73:N90" si="9">ROUND(M73,3)</f>
        <v>0.47599999999999998</v>
      </c>
    </row>
    <row r="74" spans="1:14" s="4" customFormat="1" ht="15" customHeight="1">
      <c r="B74" s="362">
        <v>3</v>
      </c>
      <c r="C74" s="116" t="s">
        <v>129</v>
      </c>
      <c r="D74" s="1338"/>
      <c r="E74" s="1339"/>
      <c r="F74" s="200"/>
      <c r="G74" s="110" t="s">
        <v>120</v>
      </c>
      <c r="H74" s="1056">
        <v>0.25700000000000001</v>
      </c>
      <c r="I74" s="110" t="s">
        <v>122</v>
      </c>
      <c r="J74" s="201">
        <f t="shared" si="8"/>
        <v>0</v>
      </c>
      <c r="K74" s="3" t="s">
        <v>133</v>
      </c>
      <c r="M74" s="4">
        <v>0.36499999999999999</v>
      </c>
      <c r="N74" s="353">
        <f t="shared" si="9"/>
        <v>0.36499999999999999</v>
      </c>
    </row>
    <row r="75" spans="1:14" s="4" customFormat="1" ht="15" customHeight="1">
      <c r="B75" s="362">
        <v>4</v>
      </c>
      <c r="C75" s="116" t="s">
        <v>128</v>
      </c>
      <c r="D75" s="1338"/>
      <c r="E75" s="1339"/>
      <c r="F75" s="200"/>
      <c r="G75" s="110" t="s">
        <v>120</v>
      </c>
      <c r="H75" s="1056">
        <v>0.28999999999999998</v>
      </c>
      <c r="I75" s="110" t="s">
        <v>122</v>
      </c>
      <c r="J75" s="201">
        <f t="shared" si="8"/>
        <v>0</v>
      </c>
      <c r="K75" s="3" t="s">
        <v>561</v>
      </c>
      <c r="M75" s="4">
        <v>0.38969999999999999</v>
      </c>
      <c r="N75" s="353">
        <f t="shared" si="9"/>
        <v>0.39</v>
      </c>
    </row>
    <row r="76" spans="1:14" s="4" customFormat="1" ht="15" customHeight="1">
      <c r="B76" s="119">
        <v>5</v>
      </c>
      <c r="C76" s="112" t="s">
        <v>127</v>
      </c>
      <c r="D76" s="1338"/>
      <c r="E76" s="1339"/>
      <c r="F76" s="200"/>
      <c r="G76" s="110" t="s">
        <v>1163</v>
      </c>
      <c r="H76" s="1056">
        <v>0.25900000000000001</v>
      </c>
      <c r="I76" s="110" t="s">
        <v>1164</v>
      </c>
      <c r="J76" s="201">
        <f t="shared" si="8"/>
        <v>0</v>
      </c>
      <c r="K76" s="3" t="s">
        <v>1175</v>
      </c>
      <c r="M76" s="4">
        <v>0.37980000000000003</v>
      </c>
      <c r="N76" s="353">
        <f t="shared" si="9"/>
        <v>0.38</v>
      </c>
    </row>
    <row r="77" spans="1:14" s="4" customFormat="1" ht="15" customHeight="1">
      <c r="B77" s="362">
        <v>6</v>
      </c>
      <c r="C77" s="116" t="s">
        <v>126</v>
      </c>
      <c r="D77" s="113" t="s">
        <v>1169</v>
      </c>
      <c r="E77" s="163" t="s">
        <v>146</v>
      </c>
      <c r="F77" s="200"/>
      <c r="G77" s="110" t="s">
        <v>1163</v>
      </c>
      <c r="H77" s="1056">
        <v>0.316</v>
      </c>
      <c r="I77" s="110" t="s">
        <v>1164</v>
      </c>
      <c r="J77" s="201">
        <f t="shared" si="8"/>
        <v>0</v>
      </c>
      <c r="K77" s="3" t="s">
        <v>1176</v>
      </c>
      <c r="M77" s="4">
        <v>0.4113</v>
      </c>
      <c r="N77" s="353">
        <f t="shared" si="9"/>
        <v>0.41099999999999998</v>
      </c>
    </row>
    <row r="78" spans="1:14" s="4" customFormat="1" ht="15" customHeight="1">
      <c r="B78" s="131"/>
      <c r="C78" s="365"/>
      <c r="D78" s="113" t="s">
        <v>1171</v>
      </c>
      <c r="E78" s="163" t="s">
        <v>145</v>
      </c>
      <c r="F78" s="200"/>
      <c r="G78" s="110" t="s">
        <v>1163</v>
      </c>
      <c r="H78" s="1056">
        <v>0.26100000000000001</v>
      </c>
      <c r="I78" s="110" t="s">
        <v>1164</v>
      </c>
      <c r="J78" s="201">
        <f t="shared" si="8"/>
        <v>0</v>
      </c>
      <c r="K78" s="3" t="s">
        <v>1177</v>
      </c>
      <c r="M78" s="4">
        <v>0.38969999999999999</v>
      </c>
      <c r="N78" s="353">
        <f t="shared" si="9"/>
        <v>0.39</v>
      </c>
    </row>
    <row r="79" spans="1:14" s="4" customFormat="1" ht="15" customHeight="1">
      <c r="B79" s="362">
        <v>7</v>
      </c>
      <c r="C79" s="116" t="s">
        <v>125</v>
      </c>
      <c r="D79" s="113" t="s">
        <v>1169</v>
      </c>
      <c r="E79" s="163" t="s">
        <v>146</v>
      </c>
      <c r="F79" s="200"/>
      <c r="G79" s="110" t="s">
        <v>1163</v>
      </c>
      <c r="H79" s="1056">
        <v>0.32900000000000001</v>
      </c>
      <c r="I79" s="110" t="s">
        <v>1164</v>
      </c>
      <c r="J79" s="201">
        <f t="shared" si="8"/>
        <v>0</v>
      </c>
      <c r="K79" s="3" t="s">
        <v>1178</v>
      </c>
      <c r="M79" s="4">
        <v>0.42530000000000001</v>
      </c>
      <c r="N79" s="353">
        <f t="shared" si="9"/>
        <v>0.42499999999999999</v>
      </c>
    </row>
    <row r="80" spans="1:14" s="4" customFormat="1" ht="15" customHeight="1">
      <c r="B80" s="131"/>
      <c r="C80" s="365"/>
      <c r="D80" s="113" t="s">
        <v>1171</v>
      </c>
      <c r="E80" s="163" t="s">
        <v>145</v>
      </c>
      <c r="F80" s="200"/>
      <c r="G80" s="110" t="s">
        <v>1163</v>
      </c>
      <c r="H80" s="1056">
        <v>0.27500000000000002</v>
      </c>
      <c r="I80" s="110" t="s">
        <v>1164</v>
      </c>
      <c r="J80" s="202">
        <f t="shared" si="8"/>
        <v>0</v>
      </c>
      <c r="K80" s="3" t="s">
        <v>1179</v>
      </c>
      <c r="M80" s="4">
        <v>0.40679999999999999</v>
      </c>
      <c r="N80" s="353">
        <f t="shared" si="9"/>
        <v>0.40699999999999997</v>
      </c>
    </row>
    <row r="81" spans="2:14" s="4" customFormat="1" ht="15" customHeight="1">
      <c r="B81" s="362">
        <v>8</v>
      </c>
      <c r="C81" s="116" t="s">
        <v>124</v>
      </c>
      <c r="D81" s="113" t="s">
        <v>1169</v>
      </c>
      <c r="E81" s="163" t="s">
        <v>146</v>
      </c>
      <c r="F81" s="200"/>
      <c r="G81" s="110" t="s">
        <v>1163</v>
      </c>
      <c r="H81" s="1056">
        <v>0.34499999999999997</v>
      </c>
      <c r="I81" s="110" t="s">
        <v>1164</v>
      </c>
      <c r="J81" s="201">
        <f t="shared" si="8"/>
        <v>0</v>
      </c>
      <c r="K81" s="3" t="s">
        <v>1180</v>
      </c>
      <c r="M81" s="4">
        <v>0.43919999999999998</v>
      </c>
      <c r="N81" s="353">
        <f t="shared" si="9"/>
        <v>0.439</v>
      </c>
    </row>
    <row r="82" spans="2:14" s="4" customFormat="1" ht="15" customHeight="1">
      <c r="B82" s="131"/>
      <c r="C82" s="365"/>
      <c r="D82" s="113" t="s">
        <v>1171</v>
      </c>
      <c r="E82" s="163" t="s">
        <v>145</v>
      </c>
      <c r="F82" s="200"/>
      <c r="G82" s="110" t="s">
        <v>1163</v>
      </c>
      <c r="H82" s="1056">
        <v>0.29099999999999998</v>
      </c>
      <c r="I82" s="110" t="s">
        <v>1164</v>
      </c>
      <c r="J82" s="202">
        <f t="shared" si="8"/>
        <v>0</v>
      </c>
      <c r="K82" s="3" t="s">
        <v>1181</v>
      </c>
      <c r="M82" s="4">
        <v>0.42570000000000002</v>
      </c>
      <c r="N82" s="353">
        <f t="shared" si="9"/>
        <v>0.42599999999999999</v>
      </c>
    </row>
    <row r="83" spans="2:14" s="4" customFormat="1" ht="15" customHeight="1">
      <c r="B83" s="362">
        <v>9</v>
      </c>
      <c r="C83" s="116" t="s">
        <v>123</v>
      </c>
      <c r="D83" s="113" t="s">
        <v>1169</v>
      </c>
      <c r="E83" s="163" t="s">
        <v>146</v>
      </c>
      <c r="F83" s="200"/>
      <c r="G83" s="110" t="s">
        <v>1163</v>
      </c>
      <c r="H83" s="1056">
        <v>0.35599999999999998</v>
      </c>
      <c r="I83" s="110" t="s">
        <v>1164</v>
      </c>
      <c r="J83" s="201">
        <f t="shared" si="8"/>
        <v>0</v>
      </c>
      <c r="K83" s="3" t="s">
        <v>1182</v>
      </c>
      <c r="M83" s="4">
        <v>0.44369999999999998</v>
      </c>
      <c r="N83" s="353">
        <f t="shared" si="9"/>
        <v>0.44400000000000001</v>
      </c>
    </row>
    <row r="84" spans="2:14" s="4" customFormat="1" ht="15" customHeight="1">
      <c r="B84" s="131"/>
      <c r="C84" s="365"/>
      <c r="D84" s="113" t="s">
        <v>1171</v>
      </c>
      <c r="E84" s="163" t="s">
        <v>145</v>
      </c>
      <c r="F84" s="200"/>
      <c r="G84" s="110" t="s">
        <v>1163</v>
      </c>
      <c r="H84" s="1056">
        <v>0.33800000000000002</v>
      </c>
      <c r="I84" s="110" t="s">
        <v>1164</v>
      </c>
      <c r="J84" s="202">
        <f t="shared" si="8"/>
        <v>0</v>
      </c>
      <c r="K84" s="3" t="s">
        <v>1183</v>
      </c>
      <c r="M84" s="4">
        <v>0.4415</v>
      </c>
      <c r="N84" s="353">
        <f t="shared" si="9"/>
        <v>0.442</v>
      </c>
    </row>
    <row r="85" spans="2:14" s="4" customFormat="1" ht="15" customHeight="1">
      <c r="B85" s="362">
        <v>10</v>
      </c>
      <c r="C85" s="116" t="s">
        <v>498</v>
      </c>
      <c r="D85" s="113" t="s">
        <v>1169</v>
      </c>
      <c r="E85" s="163" t="s">
        <v>146</v>
      </c>
      <c r="F85" s="200"/>
      <c r="G85" s="110" t="s">
        <v>1163</v>
      </c>
      <c r="H85" s="1056">
        <v>0.376</v>
      </c>
      <c r="I85" s="110" t="s">
        <v>1164</v>
      </c>
      <c r="J85" s="201">
        <f t="shared" si="8"/>
        <v>0</v>
      </c>
      <c r="K85" s="3" t="s">
        <v>1184</v>
      </c>
      <c r="M85" s="4">
        <v>0.45</v>
      </c>
      <c r="N85" s="353">
        <f t="shared" si="9"/>
        <v>0.45</v>
      </c>
    </row>
    <row r="86" spans="2:14" s="4" customFormat="1" ht="15" customHeight="1">
      <c r="B86" s="131"/>
      <c r="C86" s="365"/>
      <c r="D86" s="113" t="s">
        <v>1171</v>
      </c>
      <c r="E86" s="163" t="s">
        <v>145</v>
      </c>
      <c r="F86" s="200"/>
      <c r="G86" s="110" t="s">
        <v>1163</v>
      </c>
      <c r="H86" s="1056">
        <v>0.36199999999999999</v>
      </c>
      <c r="I86" s="110" t="s">
        <v>1164</v>
      </c>
      <c r="J86" s="202">
        <f t="shared" si="8"/>
        <v>0</v>
      </c>
      <c r="K86" s="3" t="s">
        <v>1185</v>
      </c>
      <c r="M86" s="4">
        <v>0.45</v>
      </c>
      <c r="N86" s="353">
        <f t="shared" si="9"/>
        <v>0.45</v>
      </c>
    </row>
    <row r="87" spans="2:14" s="4" customFormat="1" ht="15" customHeight="1">
      <c r="B87" s="362">
        <v>11</v>
      </c>
      <c r="C87" s="116" t="s">
        <v>535</v>
      </c>
      <c r="D87" s="113" t="s">
        <v>1169</v>
      </c>
      <c r="E87" s="163" t="s">
        <v>146</v>
      </c>
      <c r="F87" s="200"/>
      <c r="G87" s="110" t="s">
        <v>1163</v>
      </c>
      <c r="H87" s="1056">
        <v>0.39200000000000002</v>
      </c>
      <c r="I87" s="110" t="s">
        <v>1164</v>
      </c>
      <c r="J87" s="201">
        <f t="shared" si="8"/>
        <v>0</v>
      </c>
      <c r="K87" s="3" t="s">
        <v>1186</v>
      </c>
      <c r="M87" s="4">
        <v>0.45</v>
      </c>
      <c r="N87" s="353">
        <f t="shared" si="9"/>
        <v>0.45</v>
      </c>
    </row>
    <row r="88" spans="2:14" s="4" customFormat="1" ht="15" customHeight="1">
      <c r="B88" s="131"/>
      <c r="C88" s="365"/>
      <c r="D88" s="113" t="s">
        <v>1171</v>
      </c>
      <c r="E88" s="163" t="s">
        <v>145</v>
      </c>
      <c r="F88" s="200"/>
      <c r="G88" s="110" t="s">
        <v>1163</v>
      </c>
      <c r="H88" s="1056">
        <v>0.38</v>
      </c>
      <c r="I88" s="110" t="s">
        <v>1164</v>
      </c>
      <c r="J88" s="202">
        <f t="shared" si="8"/>
        <v>0</v>
      </c>
      <c r="K88" s="3" t="s">
        <v>1187</v>
      </c>
      <c r="M88" s="4">
        <v>0.45</v>
      </c>
      <c r="N88" s="353">
        <f t="shared" si="9"/>
        <v>0.45</v>
      </c>
    </row>
    <row r="89" spans="2:14" s="4" customFormat="1" ht="15" customHeight="1">
      <c r="B89" s="362">
        <v>12</v>
      </c>
      <c r="C89" s="116" t="s">
        <v>653</v>
      </c>
      <c r="D89" s="113" t="s">
        <v>1169</v>
      </c>
      <c r="E89" s="163" t="s">
        <v>146</v>
      </c>
      <c r="F89" s="200"/>
      <c r="G89" s="110" t="s">
        <v>1163</v>
      </c>
      <c r="H89" s="1056">
        <v>0.40699999999999997</v>
      </c>
      <c r="I89" s="110" t="s">
        <v>1164</v>
      </c>
      <c r="J89" s="201">
        <f t="shared" si="8"/>
        <v>0</v>
      </c>
      <c r="K89" s="3" t="s">
        <v>1188</v>
      </c>
      <c r="M89" s="4">
        <v>0.45</v>
      </c>
      <c r="N89" s="353">
        <f t="shared" si="9"/>
        <v>0.45</v>
      </c>
    </row>
    <row r="90" spans="2:14" s="4" customFormat="1" ht="15" customHeight="1">
      <c r="B90" s="131"/>
      <c r="C90" s="365"/>
      <c r="D90" s="113" t="s">
        <v>1171</v>
      </c>
      <c r="E90" s="163" t="s">
        <v>145</v>
      </c>
      <c r="F90" s="200"/>
      <c r="G90" s="110" t="s">
        <v>1163</v>
      </c>
      <c r="H90" s="1056">
        <v>0.39700000000000002</v>
      </c>
      <c r="I90" s="110" t="s">
        <v>1164</v>
      </c>
      <c r="J90" s="202">
        <f t="shared" si="8"/>
        <v>0</v>
      </c>
      <c r="K90" s="3" t="s">
        <v>1189</v>
      </c>
      <c r="M90" s="4">
        <v>0.45</v>
      </c>
      <c r="N90" s="353">
        <f t="shared" si="9"/>
        <v>0.45</v>
      </c>
    </row>
    <row r="91" spans="2:14" s="4" customFormat="1" ht="15" customHeight="1">
      <c r="B91" s="362">
        <v>13</v>
      </c>
      <c r="C91" s="116" t="s">
        <v>784</v>
      </c>
      <c r="D91" s="113" t="s">
        <v>1169</v>
      </c>
      <c r="E91" s="163" t="s">
        <v>146</v>
      </c>
      <c r="F91" s="200"/>
      <c r="G91" s="110" t="s">
        <v>1163</v>
      </c>
      <c r="H91" s="1056">
        <v>0.42199999999999999</v>
      </c>
      <c r="I91" s="110" t="s">
        <v>1164</v>
      </c>
      <c r="J91" s="201">
        <f t="shared" si="8"/>
        <v>0</v>
      </c>
      <c r="K91" s="3" t="s">
        <v>1190</v>
      </c>
      <c r="M91" s="4">
        <v>0.45</v>
      </c>
      <c r="N91" s="353">
        <f>ROUND(M91,3)</f>
        <v>0.45</v>
      </c>
    </row>
    <row r="92" spans="2:14" s="4" customFormat="1" ht="15" customHeight="1">
      <c r="B92" s="131"/>
      <c r="C92" s="365"/>
      <c r="D92" s="113" t="s">
        <v>552</v>
      </c>
      <c r="E92" s="163" t="s">
        <v>145</v>
      </c>
      <c r="F92" s="200"/>
      <c r="G92" s="110" t="s">
        <v>120</v>
      </c>
      <c r="H92" s="1056">
        <v>0.41399999999999998</v>
      </c>
      <c r="I92" s="110" t="s">
        <v>122</v>
      </c>
      <c r="J92" s="202">
        <f t="shared" si="8"/>
        <v>0</v>
      </c>
      <c r="K92" s="3" t="s">
        <v>593</v>
      </c>
      <c r="M92" s="4">
        <v>0.45</v>
      </c>
      <c r="N92" s="353">
        <f>ROUND(M92,3)</f>
        <v>0.45</v>
      </c>
    </row>
    <row r="93" spans="2:14" s="4" customFormat="1" ht="15" customHeight="1">
      <c r="B93" s="362">
        <v>14</v>
      </c>
      <c r="C93" s="116" t="s">
        <v>833</v>
      </c>
      <c r="D93" s="113" t="s">
        <v>556</v>
      </c>
      <c r="E93" s="163" t="s">
        <v>146</v>
      </c>
      <c r="F93" s="200"/>
      <c r="G93" s="110" t="s">
        <v>120</v>
      </c>
      <c r="H93" s="1056">
        <v>0.438</v>
      </c>
      <c r="I93" s="110" t="s">
        <v>122</v>
      </c>
      <c r="J93" s="201">
        <f t="shared" si="8"/>
        <v>0</v>
      </c>
      <c r="K93" s="3" t="s">
        <v>592</v>
      </c>
      <c r="N93" s="353"/>
    </row>
    <row r="94" spans="2:14" s="4" customFormat="1" ht="15" customHeight="1">
      <c r="B94" s="131"/>
      <c r="C94" s="365"/>
      <c r="D94" s="113" t="s">
        <v>552</v>
      </c>
      <c r="E94" s="163" t="s">
        <v>145</v>
      </c>
      <c r="F94" s="200"/>
      <c r="G94" s="110" t="s">
        <v>120</v>
      </c>
      <c r="H94" s="1056">
        <v>0.433</v>
      </c>
      <c r="I94" s="110" t="s">
        <v>122</v>
      </c>
      <c r="J94" s="202">
        <f t="shared" si="8"/>
        <v>0</v>
      </c>
      <c r="K94" s="3" t="s">
        <v>591</v>
      </c>
      <c r="N94" s="353"/>
    </row>
    <row r="95" spans="2:14" s="4" customFormat="1" ht="15" customHeight="1">
      <c r="B95" s="362">
        <v>15</v>
      </c>
      <c r="C95" s="116" t="s">
        <v>961</v>
      </c>
      <c r="D95" s="113" t="s">
        <v>556</v>
      </c>
      <c r="E95" s="163" t="s">
        <v>146</v>
      </c>
      <c r="F95" s="200"/>
      <c r="G95" s="110" t="s">
        <v>120</v>
      </c>
      <c r="H95" s="1056">
        <v>0.44400000000000001</v>
      </c>
      <c r="I95" s="110" t="s">
        <v>122</v>
      </c>
      <c r="J95" s="201">
        <f t="shared" ref="J95:J104" si="10">ROUND(F95*H95,0)</f>
        <v>0</v>
      </c>
      <c r="K95" s="3" t="s">
        <v>590</v>
      </c>
      <c r="N95" s="353"/>
    </row>
    <row r="96" spans="2:14" s="4" customFormat="1" ht="15" customHeight="1">
      <c r="B96" s="131"/>
      <c r="C96" s="365"/>
      <c r="D96" s="113" t="s">
        <v>552</v>
      </c>
      <c r="E96" s="163" t="s">
        <v>145</v>
      </c>
      <c r="F96" s="200"/>
      <c r="G96" s="110" t="s">
        <v>120</v>
      </c>
      <c r="H96" s="1056">
        <v>0.442</v>
      </c>
      <c r="I96" s="110" t="s">
        <v>122</v>
      </c>
      <c r="J96" s="202">
        <f t="shared" si="10"/>
        <v>0</v>
      </c>
      <c r="K96" s="3" t="s">
        <v>611</v>
      </c>
      <c r="N96" s="353"/>
    </row>
    <row r="97" spans="1:14" s="4" customFormat="1" ht="15" customHeight="1">
      <c r="B97" s="362">
        <v>16</v>
      </c>
      <c r="C97" s="116" t="s">
        <v>1051</v>
      </c>
      <c r="D97" s="113" t="s">
        <v>556</v>
      </c>
      <c r="E97" s="163" t="s">
        <v>146</v>
      </c>
      <c r="F97" s="200"/>
      <c r="G97" s="110" t="s">
        <v>120</v>
      </c>
      <c r="H97" s="216">
        <v>0.45</v>
      </c>
      <c r="I97" s="110" t="s">
        <v>122</v>
      </c>
      <c r="J97" s="201">
        <f t="shared" si="10"/>
        <v>0</v>
      </c>
      <c r="K97" s="3" t="s">
        <v>610</v>
      </c>
      <c r="N97" s="353"/>
    </row>
    <row r="98" spans="1:14" s="4" customFormat="1" ht="15" customHeight="1">
      <c r="B98" s="131"/>
      <c r="C98" s="365"/>
      <c r="D98" s="113" t="s">
        <v>552</v>
      </c>
      <c r="E98" s="163" t="s">
        <v>145</v>
      </c>
      <c r="F98" s="200"/>
      <c r="G98" s="110" t="s">
        <v>120</v>
      </c>
      <c r="H98" s="216">
        <v>0.45</v>
      </c>
      <c r="I98" s="110" t="s">
        <v>122</v>
      </c>
      <c r="J98" s="202">
        <f t="shared" si="10"/>
        <v>0</v>
      </c>
      <c r="K98" s="3" t="s">
        <v>609</v>
      </c>
      <c r="N98" s="353"/>
    </row>
    <row r="99" spans="1:14" s="4" customFormat="1" ht="15" customHeight="1">
      <c r="B99" s="799">
        <v>17</v>
      </c>
      <c r="C99" s="116" t="s">
        <v>1100</v>
      </c>
      <c r="D99" s="113" t="s">
        <v>556</v>
      </c>
      <c r="E99" s="163" t="s">
        <v>146</v>
      </c>
      <c r="F99" s="200"/>
      <c r="G99" s="798" t="s">
        <v>120</v>
      </c>
      <c r="H99" s="216">
        <v>0.45</v>
      </c>
      <c r="I99" s="798" t="s">
        <v>122</v>
      </c>
      <c r="J99" s="201">
        <f t="shared" ref="J99:J102" si="11">ROUND(F99*H99,0)</f>
        <v>0</v>
      </c>
      <c r="K99" s="3" t="s">
        <v>608</v>
      </c>
      <c r="N99" s="353"/>
    </row>
    <row r="100" spans="1:14" s="4" customFormat="1" ht="15" customHeight="1">
      <c r="B100" s="131"/>
      <c r="C100" s="797"/>
      <c r="D100" s="113" t="s">
        <v>552</v>
      </c>
      <c r="E100" s="163" t="s">
        <v>145</v>
      </c>
      <c r="F100" s="200"/>
      <c r="G100" s="798" t="s">
        <v>120</v>
      </c>
      <c r="H100" s="216">
        <v>0.45</v>
      </c>
      <c r="I100" s="798" t="s">
        <v>122</v>
      </c>
      <c r="J100" s="202">
        <f t="shared" si="11"/>
        <v>0</v>
      </c>
      <c r="K100" s="3" t="s">
        <v>607</v>
      </c>
      <c r="N100" s="353"/>
    </row>
    <row r="101" spans="1:14" s="4" customFormat="1" ht="15" customHeight="1">
      <c r="B101" s="1050">
        <v>18</v>
      </c>
      <c r="C101" s="116" t="s">
        <v>1330</v>
      </c>
      <c r="D101" s="113" t="s">
        <v>556</v>
      </c>
      <c r="E101" s="163" t="s">
        <v>146</v>
      </c>
      <c r="F101" s="200"/>
      <c r="G101" s="798" t="s">
        <v>120</v>
      </c>
      <c r="H101" s="216">
        <v>0.45</v>
      </c>
      <c r="I101" s="798" t="s">
        <v>122</v>
      </c>
      <c r="J101" s="201">
        <f t="shared" si="11"/>
        <v>0</v>
      </c>
      <c r="K101" s="3" t="s">
        <v>1045</v>
      </c>
      <c r="N101" s="353"/>
    </row>
    <row r="102" spans="1:14" s="4" customFormat="1" ht="15" customHeight="1">
      <c r="B102" s="131"/>
      <c r="C102" s="1049"/>
      <c r="D102" s="113" t="s">
        <v>552</v>
      </c>
      <c r="E102" s="163" t="s">
        <v>145</v>
      </c>
      <c r="F102" s="200"/>
      <c r="G102" s="798" t="s">
        <v>120</v>
      </c>
      <c r="H102" s="216">
        <v>0.45</v>
      </c>
      <c r="I102" s="798" t="s">
        <v>122</v>
      </c>
      <c r="J102" s="202">
        <f t="shared" si="11"/>
        <v>0</v>
      </c>
      <c r="K102" s="3" t="s">
        <v>1380</v>
      </c>
      <c r="N102" s="353"/>
    </row>
    <row r="103" spans="1:14" s="4" customFormat="1" ht="15" customHeight="1">
      <c r="B103" s="1047">
        <v>19</v>
      </c>
      <c r="C103" s="1052" t="s">
        <v>1672</v>
      </c>
      <c r="D103" s="1053" t="s">
        <v>556</v>
      </c>
      <c r="E103" s="1054" t="s">
        <v>146</v>
      </c>
      <c r="F103" s="200"/>
      <c r="G103" s="1055" t="s">
        <v>120</v>
      </c>
      <c r="H103" s="1056">
        <v>0.45</v>
      </c>
      <c r="I103" s="1055" t="s">
        <v>122</v>
      </c>
      <c r="J103" s="201">
        <f t="shared" si="10"/>
        <v>0</v>
      </c>
      <c r="K103" s="257" t="s">
        <v>604</v>
      </c>
      <c r="N103" s="353"/>
    </row>
    <row r="104" spans="1:14" s="4" customFormat="1" ht="15" customHeight="1" thickBot="1">
      <c r="B104" s="708"/>
      <c r="C104" s="1051"/>
      <c r="D104" s="1053" t="s">
        <v>552</v>
      </c>
      <c r="E104" s="1054" t="s">
        <v>145</v>
      </c>
      <c r="F104" s="200"/>
      <c r="G104" s="1055" t="s">
        <v>120</v>
      </c>
      <c r="H104" s="1056">
        <v>0.45</v>
      </c>
      <c r="I104" s="1055" t="s">
        <v>122</v>
      </c>
      <c r="J104" s="202">
        <f t="shared" si="10"/>
        <v>0</v>
      </c>
      <c r="K104" s="257" t="s">
        <v>619</v>
      </c>
      <c r="N104" s="353"/>
    </row>
    <row r="105" spans="1:14" s="4" customFormat="1" ht="15" customHeight="1" thickBot="1">
      <c r="B105" s="1367" t="s">
        <v>121</v>
      </c>
      <c r="C105" s="1368"/>
      <c r="D105" s="1338"/>
      <c r="E105" s="1339"/>
      <c r="F105" s="205"/>
      <c r="G105" s="140"/>
      <c r="H105" s="206"/>
      <c r="I105" s="359"/>
      <c r="J105" s="207">
        <f>SUM(J72:J104)</f>
        <v>0</v>
      </c>
      <c r="K105" s="3" t="s">
        <v>1191</v>
      </c>
      <c r="L105" s="4" t="s">
        <v>1163</v>
      </c>
    </row>
    <row r="106" spans="1:14" s="4" customFormat="1" ht="6.75" customHeight="1">
      <c r="F106" s="208"/>
      <c r="H106" s="174"/>
      <c r="J106" s="209"/>
    </row>
    <row r="107" spans="1:14" ht="15" customHeight="1">
      <c r="A107" s="392"/>
      <c r="B107" s="1355" t="s">
        <v>2073</v>
      </c>
      <c r="C107" s="1355"/>
      <c r="D107" s="1355"/>
      <c r="E107" s="1355"/>
      <c r="H107" s="174"/>
    </row>
    <row r="108" spans="1:14" ht="15" customHeight="1">
      <c r="A108" s="392"/>
      <c r="B108" s="1355"/>
      <c r="C108" s="1355"/>
      <c r="D108" s="1355"/>
      <c r="E108" s="1355"/>
      <c r="H108" s="174"/>
    </row>
    <row r="109" spans="1:14" ht="15" customHeight="1" thickBot="1">
      <c r="A109" s="392"/>
      <c r="B109" s="1355"/>
      <c r="C109" s="1355"/>
      <c r="D109" s="1355"/>
      <c r="E109" s="1355"/>
      <c r="H109" s="174" t="s">
        <v>166</v>
      </c>
    </row>
    <row r="110" spans="1:14" s="4" customFormat="1" ht="18.75" customHeight="1" thickBot="1">
      <c r="A110" s="99"/>
      <c r="B110" s="1355"/>
      <c r="C110" s="1355"/>
      <c r="D110" s="1355"/>
      <c r="E110" s="1355"/>
      <c r="F110" s="393"/>
      <c r="G110" s="101" t="s">
        <v>1163</v>
      </c>
      <c r="H110" s="102">
        <v>0.75</v>
      </c>
      <c r="I110" s="101" t="s">
        <v>1164</v>
      </c>
      <c r="J110" s="207">
        <f>ROUND(F110*H110,0)</f>
        <v>0</v>
      </c>
      <c r="K110" s="3" t="s">
        <v>1192</v>
      </c>
      <c r="L110" s="4" t="s">
        <v>1163</v>
      </c>
    </row>
    <row r="111" spans="1:14" ht="15" customHeight="1">
      <c r="A111" s="104"/>
      <c r="J111" s="209" t="s">
        <v>186</v>
      </c>
    </row>
    <row r="112" spans="1:14" ht="7.9" customHeight="1">
      <c r="A112" s="104"/>
    </row>
    <row r="113" spans="1:32" ht="18.75" customHeight="1">
      <c r="A113" s="99"/>
      <c r="B113" s="4" t="s">
        <v>195</v>
      </c>
    </row>
    <row r="114" spans="1:32" ht="7.5" customHeight="1">
      <c r="A114" s="104"/>
    </row>
    <row r="115" spans="1:32" ht="18.75" customHeight="1">
      <c r="A115" s="104"/>
      <c r="B115" s="1356" t="s">
        <v>184</v>
      </c>
      <c r="C115" s="1357"/>
      <c r="D115" s="1356" t="s">
        <v>142</v>
      </c>
      <c r="E115" s="1357"/>
      <c r="F115" s="390" t="s">
        <v>141</v>
      </c>
      <c r="G115" s="109"/>
      <c r="H115" s="167" t="s">
        <v>140</v>
      </c>
      <c r="I115" s="109"/>
      <c r="J115" s="390" t="s">
        <v>91</v>
      </c>
      <c r="K115" s="3"/>
    </row>
    <row r="116" spans="1:32" ht="15" customHeight="1">
      <c r="A116" s="104"/>
      <c r="B116" s="361"/>
      <c r="C116" s="123"/>
      <c r="D116" s="364"/>
      <c r="E116" s="365"/>
      <c r="F116" s="397"/>
      <c r="G116" s="121"/>
      <c r="H116" s="166"/>
      <c r="I116" s="121"/>
      <c r="J116" s="391" t="s">
        <v>1168</v>
      </c>
      <c r="K116" s="3"/>
    </row>
    <row r="117" spans="1:32" s="4" customFormat="1" ht="15" customHeight="1">
      <c r="B117" s="362">
        <v>1</v>
      </c>
      <c r="C117" s="116" t="s">
        <v>131</v>
      </c>
      <c r="D117" s="1338"/>
      <c r="E117" s="1339"/>
      <c r="F117" s="200"/>
      <c r="G117" s="110" t="s">
        <v>1163</v>
      </c>
      <c r="H117" s="1056">
        <v>0.379</v>
      </c>
      <c r="I117" s="110" t="s">
        <v>1164</v>
      </c>
      <c r="J117" s="201">
        <f t="shared" ref="J117:J133" si="12">ROUND(F117*H117,0)</f>
        <v>0</v>
      </c>
      <c r="K117" s="3" t="s">
        <v>1170</v>
      </c>
      <c r="M117" s="4">
        <v>0.5595</v>
      </c>
      <c r="N117" s="353">
        <f t="shared" ref="N117:N133" si="13">ROUND(M117,3)</f>
        <v>0.56000000000000005</v>
      </c>
      <c r="P117" s="4">
        <v>0.4103</v>
      </c>
      <c r="Q117" s="4">
        <v>0.45079999999999998</v>
      </c>
      <c r="R117" s="4">
        <v>0.45079999999999998</v>
      </c>
      <c r="S117" s="4">
        <v>0.51229999999999998</v>
      </c>
      <c r="T117" s="4">
        <v>0.46650000000000003</v>
      </c>
      <c r="U117" s="4">
        <v>0.55349999999999999</v>
      </c>
      <c r="V117" s="4">
        <v>0.4718</v>
      </c>
      <c r="W117" s="4">
        <v>0.57679999999999998</v>
      </c>
      <c r="X117" s="4">
        <v>0.49580000000000002</v>
      </c>
      <c r="Y117" s="4">
        <v>0.60150000000000003</v>
      </c>
      <c r="Z117" s="4">
        <v>0.52280000000000004</v>
      </c>
      <c r="AA117" s="4">
        <v>0.62180000000000002</v>
      </c>
      <c r="AB117" s="4">
        <v>0.59550000000000003</v>
      </c>
      <c r="AC117" s="4">
        <v>0.65400000000000003</v>
      </c>
      <c r="AD117" s="4">
        <v>0.63449999999999995</v>
      </c>
      <c r="AE117" s="4">
        <v>0.67879999999999996</v>
      </c>
      <c r="AF117" s="4">
        <v>0.66300000000000003</v>
      </c>
    </row>
    <row r="118" spans="1:32" s="4" customFormat="1" ht="15" customHeight="1">
      <c r="B118" s="362">
        <v>2</v>
      </c>
      <c r="C118" s="116" t="s">
        <v>130</v>
      </c>
      <c r="D118" s="1338"/>
      <c r="E118" s="1339"/>
      <c r="F118" s="200"/>
      <c r="G118" s="110" t="s">
        <v>120</v>
      </c>
      <c r="H118" s="1056">
        <v>0.42</v>
      </c>
      <c r="I118" s="110" t="s">
        <v>122</v>
      </c>
      <c r="J118" s="201">
        <f t="shared" si="12"/>
        <v>0</v>
      </c>
      <c r="K118" s="3" t="s">
        <v>135</v>
      </c>
      <c r="M118" s="4">
        <v>0.5948</v>
      </c>
      <c r="N118" s="353">
        <f t="shared" si="13"/>
        <v>0.59499999999999997</v>
      </c>
    </row>
    <row r="119" spans="1:32" s="4" customFormat="1" ht="15" customHeight="1">
      <c r="B119" s="362">
        <v>3</v>
      </c>
      <c r="C119" s="116" t="s">
        <v>129</v>
      </c>
      <c r="D119" s="1338"/>
      <c r="E119" s="1339"/>
      <c r="F119" s="200"/>
      <c r="G119" s="110" t="s">
        <v>120</v>
      </c>
      <c r="H119" s="1056">
        <v>0.41899999999999998</v>
      </c>
      <c r="I119" s="110" t="s">
        <v>122</v>
      </c>
      <c r="J119" s="201">
        <f t="shared" si="12"/>
        <v>0</v>
      </c>
      <c r="K119" s="3" t="s">
        <v>133</v>
      </c>
      <c r="M119" s="4">
        <v>0.6038</v>
      </c>
      <c r="N119" s="353">
        <f t="shared" si="13"/>
        <v>0.60399999999999998</v>
      </c>
      <c r="P119" s="4">
        <v>0.4103</v>
      </c>
      <c r="Q119" s="4">
        <f>ROUND(P119,3)</f>
        <v>0.41</v>
      </c>
    </row>
    <row r="120" spans="1:32" s="4" customFormat="1" ht="15" customHeight="1">
      <c r="B120" s="362">
        <v>4</v>
      </c>
      <c r="C120" s="116" t="s">
        <v>128</v>
      </c>
      <c r="D120" s="1338"/>
      <c r="E120" s="1339"/>
      <c r="F120" s="200"/>
      <c r="G120" s="110" t="s">
        <v>120</v>
      </c>
      <c r="H120" s="1056">
        <v>0.48299999999999998</v>
      </c>
      <c r="I120" s="110" t="s">
        <v>122</v>
      </c>
      <c r="J120" s="201">
        <f t="shared" si="12"/>
        <v>0</v>
      </c>
      <c r="K120" s="3" t="s">
        <v>561</v>
      </c>
      <c r="M120" s="4">
        <v>0.64949999999999997</v>
      </c>
      <c r="N120" s="353">
        <f t="shared" si="13"/>
        <v>0.65</v>
      </c>
      <c r="P120" s="4">
        <v>0.45079999999999998</v>
      </c>
      <c r="Q120" s="4">
        <f t="shared" ref="Q120:Q135" si="14">ROUND(P120,3)</f>
        <v>0.45100000000000001</v>
      </c>
    </row>
    <row r="121" spans="1:32" s="4" customFormat="1" ht="15" customHeight="1">
      <c r="B121" s="119">
        <v>5</v>
      </c>
      <c r="C121" s="112" t="s">
        <v>127</v>
      </c>
      <c r="D121" s="1338"/>
      <c r="E121" s="1339"/>
      <c r="F121" s="200"/>
      <c r="G121" s="110" t="s">
        <v>120</v>
      </c>
      <c r="H121" s="1056">
        <v>0.43099999999999999</v>
      </c>
      <c r="I121" s="110" t="s">
        <v>122</v>
      </c>
      <c r="J121" s="201">
        <f t="shared" si="12"/>
        <v>0</v>
      </c>
      <c r="K121" s="3" t="s">
        <v>560</v>
      </c>
      <c r="M121" s="4">
        <v>0.63300000000000001</v>
      </c>
      <c r="N121" s="353">
        <f t="shared" si="13"/>
        <v>0.63300000000000001</v>
      </c>
      <c r="P121" s="4">
        <v>0.45079999999999998</v>
      </c>
      <c r="Q121" s="4">
        <f t="shared" si="14"/>
        <v>0.45100000000000001</v>
      </c>
    </row>
    <row r="122" spans="1:32" s="4" customFormat="1" ht="15" customHeight="1">
      <c r="B122" s="362">
        <v>6</v>
      </c>
      <c r="C122" s="116" t="s">
        <v>126</v>
      </c>
      <c r="D122" s="113" t="s">
        <v>556</v>
      </c>
      <c r="E122" s="163" t="s">
        <v>146</v>
      </c>
      <c r="F122" s="200"/>
      <c r="G122" s="110" t="s">
        <v>120</v>
      </c>
      <c r="H122" s="1056">
        <v>0.52600000000000002</v>
      </c>
      <c r="I122" s="110" t="s">
        <v>122</v>
      </c>
      <c r="J122" s="201">
        <f t="shared" si="12"/>
        <v>0</v>
      </c>
      <c r="K122" s="3" t="s">
        <v>559</v>
      </c>
      <c r="M122" s="4">
        <v>0.6855</v>
      </c>
      <c r="N122" s="353">
        <f t="shared" si="13"/>
        <v>0.68600000000000005</v>
      </c>
      <c r="P122" s="4">
        <v>0.51229999999999998</v>
      </c>
      <c r="Q122" s="4">
        <f t="shared" si="14"/>
        <v>0.51200000000000001</v>
      </c>
    </row>
    <row r="123" spans="1:32" s="4" customFormat="1" ht="15" customHeight="1">
      <c r="B123" s="131"/>
      <c r="C123" s="365"/>
      <c r="D123" s="113" t="s">
        <v>552</v>
      </c>
      <c r="E123" s="163" t="s">
        <v>145</v>
      </c>
      <c r="F123" s="200"/>
      <c r="G123" s="110" t="s">
        <v>120</v>
      </c>
      <c r="H123" s="1056">
        <v>0.434</v>
      </c>
      <c r="I123" s="110" t="s">
        <v>122</v>
      </c>
      <c r="J123" s="201">
        <f t="shared" si="12"/>
        <v>0</v>
      </c>
      <c r="K123" s="3" t="s">
        <v>558</v>
      </c>
      <c r="M123" s="4">
        <v>0.64949999999999997</v>
      </c>
      <c r="N123" s="353">
        <f t="shared" si="13"/>
        <v>0.65</v>
      </c>
      <c r="P123" s="4">
        <v>0.46650000000000003</v>
      </c>
      <c r="Q123" s="4">
        <f t="shared" si="14"/>
        <v>0.46700000000000003</v>
      </c>
    </row>
    <row r="124" spans="1:32" s="4" customFormat="1" ht="15" customHeight="1">
      <c r="B124" s="362">
        <v>7</v>
      </c>
      <c r="C124" s="116" t="s">
        <v>125</v>
      </c>
      <c r="D124" s="113" t="s">
        <v>556</v>
      </c>
      <c r="E124" s="163" t="s">
        <v>146</v>
      </c>
      <c r="F124" s="200"/>
      <c r="G124" s="110" t="s">
        <v>120</v>
      </c>
      <c r="H124" s="1056">
        <v>0.54900000000000004</v>
      </c>
      <c r="I124" s="110" t="s">
        <v>122</v>
      </c>
      <c r="J124" s="201">
        <f t="shared" si="12"/>
        <v>0</v>
      </c>
      <c r="K124" s="3" t="s">
        <v>557</v>
      </c>
      <c r="M124" s="4">
        <v>0.70879999999999999</v>
      </c>
      <c r="N124" s="353">
        <f t="shared" si="13"/>
        <v>0.70899999999999996</v>
      </c>
      <c r="P124" s="4">
        <v>0.55349999999999999</v>
      </c>
      <c r="Q124" s="4">
        <f t="shared" si="14"/>
        <v>0.55400000000000005</v>
      </c>
    </row>
    <row r="125" spans="1:32" s="4" customFormat="1" ht="15" customHeight="1">
      <c r="B125" s="131"/>
      <c r="C125" s="365"/>
      <c r="D125" s="113" t="s">
        <v>552</v>
      </c>
      <c r="E125" s="163" t="s">
        <v>145</v>
      </c>
      <c r="F125" s="200"/>
      <c r="G125" s="110" t="s">
        <v>120</v>
      </c>
      <c r="H125" s="1056">
        <v>0.45800000000000002</v>
      </c>
      <c r="I125" s="110" t="s">
        <v>122</v>
      </c>
      <c r="J125" s="202">
        <f t="shared" si="12"/>
        <v>0</v>
      </c>
      <c r="K125" s="3" t="s">
        <v>553</v>
      </c>
      <c r="M125" s="4">
        <v>0.67800000000000005</v>
      </c>
      <c r="N125" s="353">
        <f t="shared" si="13"/>
        <v>0.67800000000000005</v>
      </c>
      <c r="P125" s="4">
        <v>0.4718</v>
      </c>
      <c r="Q125" s="4">
        <f t="shared" si="14"/>
        <v>0.47199999999999998</v>
      </c>
    </row>
    <row r="126" spans="1:32" s="4" customFormat="1" ht="15" customHeight="1">
      <c r="B126" s="362">
        <v>8</v>
      </c>
      <c r="C126" s="116" t="s">
        <v>124</v>
      </c>
      <c r="D126" s="113" t="s">
        <v>556</v>
      </c>
      <c r="E126" s="163" t="s">
        <v>146</v>
      </c>
      <c r="F126" s="200"/>
      <c r="G126" s="110" t="s">
        <v>120</v>
      </c>
      <c r="H126" s="1056">
        <v>0.57499999999999996</v>
      </c>
      <c r="I126" s="110" t="s">
        <v>122</v>
      </c>
      <c r="J126" s="201">
        <f t="shared" si="12"/>
        <v>0</v>
      </c>
      <c r="K126" s="3" t="s">
        <v>551</v>
      </c>
      <c r="M126" s="4">
        <v>0.73199999999999998</v>
      </c>
      <c r="N126" s="353">
        <f t="shared" si="13"/>
        <v>0.73199999999999998</v>
      </c>
      <c r="P126" s="4">
        <v>0.57679999999999998</v>
      </c>
      <c r="Q126" s="4">
        <f t="shared" si="14"/>
        <v>0.57699999999999996</v>
      </c>
    </row>
    <row r="127" spans="1:32" s="4" customFormat="1" ht="15" customHeight="1">
      <c r="B127" s="131"/>
      <c r="C127" s="365"/>
      <c r="D127" s="113" t="s">
        <v>552</v>
      </c>
      <c r="E127" s="163" t="s">
        <v>145</v>
      </c>
      <c r="F127" s="200"/>
      <c r="G127" s="110" t="s">
        <v>120</v>
      </c>
      <c r="H127" s="1056">
        <v>0.48499999999999999</v>
      </c>
      <c r="I127" s="110" t="s">
        <v>122</v>
      </c>
      <c r="J127" s="202">
        <f t="shared" si="12"/>
        <v>0</v>
      </c>
      <c r="K127" s="3" t="s">
        <v>582</v>
      </c>
      <c r="M127" s="4">
        <v>0.70950000000000002</v>
      </c>
      <c r="N127" s="353">
        <f t="shared" si="13"/>
        <v>0.71</v>
      </c>
      <c r="P127" s="4">
        <v>0.49580000000000002</v>
      </c>
      <c r="Q127" s="4">
        <f t="shared" si="14"/>
        <v>0.496</v>
      </c>
    </row>
    <row r="128" spans="1:32" s="4" customFormat="1" ht="15" customHeight="1">
      <c r="B128" s="362">
        <v>9</v>
      </c>
      <c r="C128" s="116" t="s">
        <v>123</v>
      </c>
      <c r="D128" s="113" t="s">
        <v>556</v>
      </c>
      <c r="E128" s="163" t="s">
        <v>146</v>
      </c>
      <c r="F128" s="200"/>
      <c r="G128" s="110" t="s">
        <v>120</v>
      </c>
      <c r="H128" s="1056">
        <v>0.59299999999999997</v>
      </c>
      <c r="I128" s="110" t="s">
        <v>122</v>
      </c>
      <c r="J128" s="201">
        <f t="shared" si="12"/>
        <v>0</v>
      </c>
      <c r="K128" s="3" t="s">
        <v>581</v>
      </c>
      <c r="M128" s="4">
        <v>0.73950000000000005</v>
      </c>
      <c r="N128" s="353">
        <f t="shared" si="13"/>
        <v>0.74</v>
      </c>
      <c r="P128" s="4">
        <v>0.60150000000000003</v>
      </c>
      <c r="Q128" s="4">
        <f t="shared" si="14"/>
        <v>0.60199999999999998</v>
      </c>
    </row>
    <row r="129" spans="1:17" s="4" customFormat="1" ht="15" customHeight="1">
      <c r="B129" s="131"/>
      <c r="C129" s="365"/>
      <c r="D129" s="113" t="s">
        <v>552</v>
      </c>
      <c r="E129" s="163" t="s">
        <v>145</v>
      </c>
      <c r="F129" s="200"/>
      <c r="G129" s="110" t="s">
        <v>120</v>
      </c>
      <c r="H129" s="1056">
        <v>0.56299999999999994</v>
      </c>
      <c r="I129" s="110" t="s">
        <v>122</v>
      </c>
      <c r="J129" s="202">
        <f t="shared" si="12"/>
        <v>0</v>
      </c>
      <c r="K129" s="3" t="s">
        <v>580</v>
      </c>
      <c r="M129" s="4">
        <v>0.73580000000000001</v>
      </c>
      <c r="N129" s="353">
        <f t="shared" si="13"/>
        <v>0.73599999999999999</v>
      </c>
      <c r="P129" s="4">
        <v>0.52280000000000004</v>
      </c>
      <c r="Q129" s="4">
        <f t="shared" si="14"/>
        <v>0.52300000000000002</v>
      </c>
    </row>
    <row r="130" spans="1:17" s="4" customFormat="1" ht="15" customHeight="1">
      <c r="B130" s="362">
        <v>10</v>
      </c>
      <c r="C130" s="116" t="s">
        <v>498</v>
      </c>
      <c r="D130" s="113" t="s">
        <v>556</v>
      </c>
      <c r="E130" s="163" t="s">
        <v>146</v>
      </c>
      <c r="F130" s="200"/>
      <c r="G130" s="110" t="s">
        <v>120</v>
      </c>
      <c r="H130" s="1056">
        <v>0.626</v>
      </c>
      <c r="I130" s="110" t="s">
        <v>122</v>
      </c>
      <c r="J130" s="201">
        <f t="shared" si="12"/>
        <v>0</v>
      </c>
      <c r="K130" s="3" t="s">
        <v>600</v>
      </c>
      <c r="M130" s="4">
        <v>0.75</v>
      </c>
      <c r="N130" s="353">
        <f t="shared" si="13"/>
        <v>0.75</v>
      </c>
      <c r="P130" s="4">
        <v>0.62180000000000002</v>
      </c>
      <c r="Q130" s="4">
        <f t="shared" si="14"/>
        <v>0.622</v>
      </c>
    </row>
    <row r="131" spans="1:17" s="4" customFormat="1" ht="15" customHeight="1">
      <c r="B131" s="131"/>
      <c r="C131" s="365"/>
      <c r="D131" s="113" t="s">
        <v>552</v>
      </c>
      <c r="E131" s="163" t="s">
        <v>145</v>
      </c>
      <c r="F131" s="200"/>
      <c r="G131" s="110" t="s">
        <v>120</v>
      </c>
      <c r="H131" s="1056">
        <v>0.60299999999999998</v>
      </c>
      <c r="I131" s="110" t="s">
        <v>122</v>
      </c>
      <c r="J131" s="202">
        <f t="shared" si="12"/>
        <v>0</v>
      </c>
      <c r="K131" s="3" t="s">
        <v>599</v>
      </c>
      <c r="M131" s="4">
        <v>0.75</v>
      </c>
      <c r="N131" s="353">
        <f t="shared" si="13"/>
        <v>0.75</v>
      </c>
      <c r="P131" s="4">
        <v>0.59550000000000003</v>
      </c>
      <c r="Q131" s="4">
        <f t="shared" si="14"/>
        <v>0.59599999999999997</v>
      </c>
    </row>
    <row r="132" spans="1:17" s="4" customFormat="1" ht="15" customHeight="1">
      <c r="B132" s="362">
        <v>11</v>
      </c>
      <c r="C132" s="116" t="s">
        <v>535</v>
      </c>
      <c r="D132" s="113" t="s">
        <v>556</v>
      </c>
      <c r="E132" s="163" t="s">
        <v>146</v>
      </c>
      <c r="F132" s="200"/>
      <c r="G132" s="110" t="s">
        <v>120</v>
      </c>
      <c r="H132" s="1056">
        <v>0.65300000000000002</v>
      </c>
      <c r="I132" s="110" t="s">
        <v>122</v>
      </c>
      <c r="J132" s="201">
        <f t="shared" si="12"/>
        <v>0</v>
      </c>
      <c r="K132" s="3" t="s">
        <v>598</v>
      </c>
      <c r="M132" s="4">
        <v>0.75</v>
      </c>
      <c r="N132" s="353">
        <f t="shared" si="13"/>
        <v>0.75</v>
      </c>
      <c r="P132" s="4">
        <v>0.65400000000000003</v>
      </c>
      <c r="Q132" s="4">
        <f t="shared" si="14"/>
        <v>0.65400000000000003</v>
      </c>
    </row>
    <row r="133" spans="1:17" s="4" customFormat="1" ht="15" customHeight="1" thickBot="1">
      <c r="B133" s="131"/>
      <c r="C133" s="365"/>
      <c r="D133" s="113" t="s">
        <v>552</v>
      </c>
      <c r="E133" s="163" t="s">
        <v>145</v>
      </c>
      <c r="F133" s="200"/>
      <c r="G133" s="110" t="s">
        <v>120</v>
      </c>
      <c r="H133" s="1056">
        <v>0.63300000000000001</v>
      </c>
      <c r="I133" s="110" t="s">
        <v>122</v>
      </c>
      <c r="J133" s="202">
        <f t="shared" si="12"/>
        <v>0</v>
      </c>
      <c r="K133" s="3" t="s">
        <v>597</v>
      </c>
      <c r="M133" s="4">
        <v>0.75</v>
      </c>
      <c r="N133" s="353">
        <f t="shared" si="13"/>
        <v>0.75</v>
      </c>
      <c r="P133" s="4">
        <v>0.63449999999999995</v>
      </c>
      <c r="Q133" s="4">
        <f t="shared" si="14"/>
        <v>0.63500000000000001</v>
      </c>
    </row>
    <row r="134" spans="1:17" s="4" customFormat="1" ht="15" customHeight="1" thickBot="1">
      <c r="B134" s="1367" t="s">
        <v>121</v>
      </c>
      <c r="C134" s="1368"/>
      <c r="D134" s="1338"/>
      <c r="E134" s="1339"/>
      <c r="F134" s="205"/>
      <c r="G134" s="140"/>
      <c r="H134" s="817"/>
      <c r="I134" s="359"/>
      <c r="J134" s="207">
        <f>SUM(J117:J133)</f>
        <v>0</v>
      </c>
      <c r="K134" s="3" t="s">
        <v>1193</v>
      </c>
      <c r="L134" s="4" t="s">
        <v>1163</v>
      </c>
      <c r="P134" s="4">
        <v>0.67879999999999996</v>
      </c>
      <c r="Q134" s="4">
        <f t="shared" si="14"/>
        <v>0.67900000000000005</v>
      </c>
    </row>
    <row r="135" spans="1:17" s="4" customFormat="1" ht="18.75" customHeight="1">
      <c r="F135" s="208"/>
      <c r="H135" s="174"/>
      <c r="J135" s="209"/>
      <c r="P135" s="4">
        <v>0.66300000000000003</v>
      </c>
      <c r="Q135" s="4">
        <f t="shared" si="14"/>
        <v>0.66300000000000003</v>
      </c>
    </row>
    <row r="136" spans="1:17" ht="15" customHeight="1">
      <c r="A136" s="392"/>
      <c r="B136" s="398" t="s">
        <v>1169</v>
      </c>
      <c r="C136" s="1369" t="s">
        <v>2074</v>
      </c>
      <c r="D136" s="1369"/>
      <c r="E136" s="1369"/>
      <c r="F136" s="399"/>
      <c r="G136" s="360"/>
      <c r="H136" s="360"/>
      <c r="I136" s="360"/>
      <c r="J136" s="399"/>
    </row>
    <row r="137" spans="1:17" ht="15" customHeight="1">
      <c r="A137" s="392"/>
      <c r="B137" s="398"/>
      <c r="C137" s="1369"/>
      <c r="D137" s="1369"/>
      <c r="E137" s="1369"/>
      <c r="F137" s="399"/>
      <c r="G137" s="360"/>
      <c r="H137" s="360"/>
      <c r="I137" s="360"/>
      <c r="J137" s="399"/>
    </row>
    <row r="138" spans="1:17" ht="15" customHeight="1" thickBot="1">
      <c r="A138" s="392"/>
      <c r="B138" s="398"/>
      <c r="C138" s="1369"/>
      <c r="D138" s="1369"/>
      <c r="E138" s="1369"/>
      <c r="H138" s="174" t="s">
        <v>166</v>
      </c>
    </row>
    <row r="139" spans="1:17" s="4" customFormat="1" ht="18.75" customHeight="1" thickBot="1">
      <c r="A139" s="99"/>
      <c r="B139" s="398"/>
      <c r="C139" s="1369"/>
      <c r="D139" s="1369"/>
      <c r="E139" s="1369"/>
      <c r="F139" s="393"/>
      <c r="G139" s="101" t="s">
        <v>1163</v>
      </c>
      <c r="H139" s="102">
        <v>0.6</v>
      </c>
      <c r="I139" s="101" t="s">
        <v>1164</v>
      </c>
      <c r="J139" s="207">
        <f>ROUND(F139*H139,0)</f>
        <v>0</v>
      </c>
      <c r="K139" s="3" t="s">
        <v>1194</v>
      </c>
      <c r="L139" s="4" t="s">
        <v>1163</v>
      </c>
    </row>
    <row r="140" spans="1:17" ht="15" customHeight="1">
      <c r="A140" s="104"/>
      <c r="C140" s="400"/>
      <c r="D140" s="400"/>
      <c r="E140" s="400"/>
      <c r="J140" s="209" t="s">
        <v>186</v>
      </c>
    </row>
    <row r="141" spans="1:17" ht="8.25" customHeight="1">
      <c r="A141" s="104"/>
      <c r="J141" s="209"/>
    </row>
    <row r="142" spans="1:17" ht="16.5" customHeight="1">
      <c r="A142" s="392"/>
      <c r="B142" s="398" t="s">
        <v>1171</v>
      </c>
      <c r="C142" s="1370" t="s">
        <v>2075</v>
      </c>
      <c r="D142" s="1370"/>
      <c r="E142" s="1370"/>
      <c r="H142" s="174"/>
    </row>
    <row r="143" spans="1:17" ht="16.5" customHeight="1">
      <c r="A143" s="392"/>
      <c r="B143" s="398"/>
      <c r="C143" s="1370"/>
      <c r="D143" s="1370"/>
      <c r="E143" s="1370"/>
      <c r="H143" s="174"/>
    </row>
    <row r="144" spans="1:17" ht="16.5" customHeight="1">
      <c r="A144" s="392"/>
      <c r="B144" s="398"/>
      <c r="C144" s="1370"/>
      <c r="D144" s="1370"/>
      <c r="E144" s="1370"/>
      <c r="H144" s="174"/>
    </row>
    <row r="145" spans="1:14" ht="16.5" customHeight="1">
      <c r="A145" s="392"/>
      <c r="B145" s="398"/>
      <c r="C145" s="1370"/>
      <c r="D145" s="1370"/>
      <c r="E145" s="1370"/>
      <c r="H145" s="174"/>
    </row>
    <row r="146" spans="1:14" ht="16.5" customHeight="1">
      <c r="A146" s="392"/>
      <c r="B146" s="398"/>
      <c r="C146" s="1370"/>
      <c r="D146" s="1370"/>
      <c r="E146" s="1370"/>
      <c r="H146" s="174"/>
    </row>
    <row r="147" spans="1:14" ht="15" customHeight="1" thickBot="1">
      <c r="A147" s="392"/>
      <c r="B147" s="398"/>
      <c r="C147" s="1370"/>
      <c r="D147" s="1370"/>
      <c r="E147" s="1370"/>
      <c r="H147" s="174" t="s">
        <v>166</v>
      </c>
    </row>
    <row r="148" spans="1:14" s="4" customFormat="1" ht="18" customHeight="1" thickBot="1">
      <c r="A148" s="99"/>
      <c r="B148" s="398"/>
      <c r="C148" s="1370"/>
      <c r="D148" s="1370"/>
      <c r="E148" s="1370"/>
      <c r="F148" s="393"/>
      <c r="G148" s="101" t="s">
        <v>1163</v>
      </c>
      <c r="H148" s="276">
        <v>0.3</v>
      </c>
      <c r="I148" s="101" t="s">
        <v>1164</v>
      </c>
      <c r="J148" s="207">
        <f>ROUND(F148*H148,0)</f>
        <v>0</v>
      </c>
      <c r="K148" s="3" t="s">
        <v>1195</v>
      </c>
      <c r="L148" s="4" t="s">
        <v>1163</v>
      </c>
    </row>
    <row r="149" spans="1:14" ht="15" customHeight="1">
      <c r="A149" s="104"/>
      <c r="J149" s="209" t="s">
        <v>186</v>
      </c>
    </row>
    <row r="150" spans="1:14" ht="5.25" customHeight="1">
      <c r="A150" s="104"/>
    </row>
    <row r="151" spans="1:14" ht="18.75" customHeight="1">
      <c r="A151" s="99"/>
      <c r="B151" s="4" t="s">
        <v>194</v>
      </c>
    </row>
    <row r="152" spans="1:14" ht="7.5" customHeight="1">
      <c r="A152" s="104"/>
    </row>
    <row r="153" spans="1:14" ht="18.75" customHeight="1">
      <c r="A153" s="104"/>
      <c r="B153" s="1356" t="s">
        <v>184</v>
      </c>
      <c r="C153" s="1357"/>
      <c r="D153" s="1356" t="s">
        <v>142</v>
      </c>
      <c r="E153" s="1357"/>
      <c r="F153" s="390" t="s">
        <v>141</v>
      </c>
      <c r="G153" s="109"/>
      <c r="H153" s="167" t="s">
        <v>140</v>
      </c>
      <c r="I153" s="109"/>
      <c r="J153" s="390" t="s">
        <v>91</v>
      </c>
      <c r="K153" s="3"/>
    </row>
    <row r="154" spans="1:14" ht="15" customHeight="1">
      <c r="A154" s="104"/>
      <c r="B154" s="361"/>
      <c r="C154" s="123"/>
      <c r="D154" s="364"/>
      <c r="E154" s="365"/>
      <c r="F154" s="397"/>
      <c r="G154" s="121"/>
      <c r="H154" s="166"/>
      <c r="I154" s="121"/>
      <c r="J154" s="391" t="s">
        <v>1168</v>
      </c>
      <c r="K154" s="3"/>
    </row>
    <row r="155" spans="1:14" s="4" customFormat="1" ht="15" customHeight="1">
      <c r="B155" s="362">
        <v>1</v>
      </c>
      <c r="C155" s="116" t="s">
        <v>131</v>
      </c>
      <c r="D155" s="1338"/>
      <c r="E155" s="1339"/>
      <c r="F155" s="200"/>
      <c r="G155" s="110" t="s">
        <v>1163</v>
      </c>
      <c r="H155" s="1057">
        <v>0.30299999999999999</v>
      </c>
      <c r="I155" s="110" t="s">
        <v>1164</v>
      </c>
      <c r="J155" s="201">
        <f t="shared" ref="J155:J171" si="15">ROUND(F155*H155,0)</f>
        <v>0</v>
      </c>
      <c r="K155" s="3" t="s">
        <v>1170</v>
      </c>
      <c r="M155" s="4">
        <v>0.4476</v>
      </c>
      <c r="N155" s="353">
        <f t="shared" ref="N155:N171" si="16">ROUND(M155,3)</f>
        <v>0.44800000000000001</v>
      </c>
    </row>
    <row r="156" spans="1:14" s="4" customFormat="1" ht="15" customHeight="1">
      <c r="B156" s="362">
        <v>2</v>
      </c>
      <c r="C156" s="116" t="s">
        <v>130</v>
      </c>
      <c r="D156" s="1338"/>
      <c r="E156" s="1339"/>
      <c r="F156" s="200"/>
      <c r="G156" s="110" t="s">
        <v>120</v>
      </c>
      <c r="H156" s="1056">
        <v>0.33600000000000002</v>
      </c>
      <c r="I156" s="110" t="s">
        <v>122</v>
      </c>
      <c r="J156" s="201">
        <f t="shared" si="15"/>
        <v>0</v>
      </c>
      <c r="K156" s="3" t="s">
        <v>135</v>
      </c>
      <c r="M156" s="4">
        <v>0.4758</v>
      </c>
      <c r="N156" s="353">
        <f t="shared" si="16"/>
        <v>0.47599999999999998</v>
      </c>
    </row>
    <row r="157" spans="1:14" s="4" customFormat="1" ht="15" customHeight="1">
      <c r="B157" s="362">
        <v>3</v>
      </c>
      <c r="C157" s="116" t="s">
        <v>129</v>
      </c>
      <c r="D157" s="1338"/>
      <c r="E157" s="1339"/>
      <c r="F157" s="200"/>
      <c r="G157" s="110" t="s">
        <v>120</v>
      </c>
      <c r="H157" s="1056">
        <v>0.25700000000000001</v>
      </c>
      <c r="I157" s="110" t="s">
        <v>122</v>
      </c>
      <c r="J157" s="201">
        <f t="shared" si="15"/>
        <v>0</v>
      </c>
      <c r="K157" s="3" t="s">
        <v>133</v>
      </c>
      <c r="M157" s="4">
        <v>0.36499999999999999</v>
      </c>
      <c r="N157" s="353">
        <f t="shared" si="16"/>
        <v>0.36499999999999999</v>
      </c>
    </row>
    <row r="158" spans="1:14" s="4" customFormat="1" ht="15" customHeight="1">
      <c r="B158" s="362">
        <v>4</v>
      </c>
      <c r="C158" s="116" t="s">
        <v>128</v>
      </c>
      <c r="D158" s="1338"/>
      <c r="E158" s="1339"/>
      <c r="F158" s="200"/>
      <c r="G158" s="110" t="s">
        <v>120</v>
      </c>
      <c r="H158" s="1056">
        <v>0.28999999999999998</v>
      </c>
      <c r="I158" s="110" t="s">
        <v>122</v>
      </c>
      <c r="J158" s="201">
        <f t="shared" si="15"/>
        <v>0</v>
      </c>
      <c r="K158" s="3" t="s">
        <v>561</v>
      </c>
      <c r="M158" s="4">
        <v>0.38969999999999999</v>
      </c>
      <c r="N158" s="353">
        <f t="shared" si="16"/>
        <v>0.39</v>
      </c>
    </row>
    <row r="159" spans="1:14" s="4" customFormat="1" ht="15" customHeight="1">
      <c r="B159" s="119">
        <v>5</v>
      </c>
      <c r="C159" s="112" t="s">
        <v>127</v>
      </c>
      <c r="D159" s="1338"/>
      <c r="E159" s="1339"/>
      <c r="F159" s="200"/>
      <c r="G159" s="110" t="s">
        <v>120</v>
      </c>
      <c r="H159" s="1056">
        <v>0.25900000000000001</v>
      </c>
      <c r="I159" s="110" t="s">
        <v>122</v>
      </c>
      <c r="J159" s="201">
        <f t="shared" si="15"/>
        <v>0</v>
      </c>
      <c r="K159" s="3" t="s">
        <v>560</v>
      </c>
      <c r="M159" s="4">
        <v>0.37980000000000003</v>
      </c>
      <c r="N159" s="353">
        <f t="shared" si="16"/>
        <v>0.38</v>
      </c>
    </row>
    <row r="160" spans="1:14" s="4" customFormat="1" ht="15" customHeight="1">
      <c r="B160" s="362">
        <v>6</v>
      </c>
      <c r="C160" s="116" t="s">
        <v>126</v>
      </c>
      <c r="D160" s="113" t="s">
        <v>556</v>
      </c>
      <c r="E160" s="163" t="s">
        <v>146</v>
      </c>
      <c r="F160" s="200"/>
      <c r="G160" s="110" t="s">
        <v>120</v>
      </c>
      <c r="H160" s="1056">
        <v>0.316</v>
      </c>
      <c r="I160" s="110" t="s">
        <v>122</v>
      </c>
      <c r="J160" s="201">
        <f t="shared" si="15"/>
        <v>0</v>
      </c>
      <c r="K160" s="3" t="s">
        <v>559</v>
      </c>
      <c r="M160" s="4">
        <v>0.4113</v>
      </c>
      <c r="N160" s="353">
        <f t="shared" si="16"/>
        <v>0.41099999999999998</v>
      </c>
    </row>
    <row r="161" spans="1:14" s="4" customFormat="1" ht="15" customHeight="1">
      <c r="B161" s="131"/>
      <c r="C161" s="365"/>
      <c r="D161" s="113" t="s">
        <v>552</v>
      </c>
      <c r="E161" s="163" t="s">
        <v>145</v>
      </c>
      <c r="F161" s="200"/>
      <c r="G161" s="110" t="s">
        <v>120</v>
      </c>
      <c r="H161" s="1056">
        <v>0.26100000000000001</v>
      </c>
      <c r="I161" s="110" t="s">
        <v>122</v>
      </c>
      <c r="J161" s="201">
        <f t="shared" si="15"/>
        <v>0</v>
      </c>
      <c r="K161" s="3" t="s">
        <v>558</v>
      </c>
      <c r="M161" s="4">
        <v>0.38969999999999999</v>
      </c>
      <c r="N161" s="353">
        <f t="shared" si="16"/>
        <v>0.39</v>
      </c>
    </row>
    <row r="162" spans="1:14" s="4" customFormat="1" ht="15" customHeight="1">
      <c r="B162" s="362">
        <v>7</v>
      </c>
      <c r="C162" s="116" t="s">
        <v>125</v>
      </c>
      <c r="D162" s="113" t="s">
        <v>556</v>
      </c>
      <c r="E162" s="163" t="s">
        <v>146</v>
      </c>
      <c r="F162" s="200"/>
      <c r="G162" s="110" t="s">
        <v>120</v>
      </c>
      <c r="H162" s="1056">
        <v>0.32900000000000001</v>
      </c>
      <c r="I162" s="110" t="s">
        <v>122</v>
      </c>
      <c r="J162" s="201">
        <f t="shared" si="15"/>
        <v>0</v>
      </c>
      <c r="K162" s="3" t="s">
        <v>557</v>
      </c>
      <c r="M162" s="4">
        <v>0.42530000000000001</v>
      </c>
      <c r="N162" s="353">
        <f t="shared" si="16"/>
        <v>0.42499999999999999</v>
      </c>
    </row>
    <row r="163" spans="1:14" s="4" customFormat="1" ht="15" customHeight="1">
      <c r="B163" s="131"/>
      <c r="C163" s="365"/>
      <c r="D163" s="113" t="s">
        <v>552</v>
      </c>
      <c r="E163" s="163" t="s">
        <v>145</v>
      </c>
      <c r="F163" s="200"/>
      <c r="G163" s="110" t="s">
        <v>120</v>
      </c>
      <c r="H163" s="1056">
        <v>0.27500000000000002</v>
      </c>
      <c r="I163" s="110" t="s">
        <v>122</v>
      </c>
      <c r="J163" s="202">
        <f t="shared" si="15"/>
        <v>0</v>
      </c>
      <c r="K163" s="3" t="s">
        <v>553</v>
      </c>
      <c r="M163" s="4">
        <v>0.40679999999999999</v>
      </c>
      <c r="N163" s="353">
        <f t="shared" si="16"/>
        <v>0.40699999999999997</v>
      </c>
    </row>
    <row r="164" spans="1:14" s="4" customFormat="1" ht="15" customHeight="1">
      <c r="B164" s="362">
        <v>8</v>
      </c>
      <c r="C164" s="116" t="s">
        <v>124</v>
      </c>
      <c r="D164" s="113" t="s">
        <v>556</v>
      </c>
      <c r="E164" s="163" t="s">
        <v>146</v>
      </c>
      <c r="F164" s="200"/>
      <c r="G164" s="110" t="s">
        <v>120</v>
      </c>
      <c r="H164" s="1056">
        <v>0.34499999999999997</v>
      </c>
      <c r="I164" s="110" t="s">
        <v>122</v>
      </c>
      <c r="J164" s="201">
        <f t="shared" si="15"/>
        <v>0</v>
      </c>
      <c r="K164" s="3" t="s">
        <v>551</v>
      </c>
      <c r="M164" s="4">
        <v>0.43919999999999998</v>
      </c>
      <c r="N164" s="353">
        <f t="shared" si="16"/>
        <v>0.439</v>
      </c>
    </row>
    <row r="165" spans="1:14" s="4" customFormat="1" ht="15" customHeight="1">
      <c r="B165" s="131"/>
      <c r="C165" s="365"/>
      <c r="D165" s="113" t="s">
        <v>552</v>
      </c>
      <c r="E165" s="163" t="s">
        <v>145</v>
      </c>
      <c r="F165" s="200"/>
      <c r="G165" s="110" t="s">
        <v>120</v>
      </c>
      <c r="H165" s="1056">
        <v>0.29099999999999998</v>
      </c>
      <c r="I165" s="110" t="s">
        <v>122</v>
      </c>
      <c r="J165" s="202">
        <f t="shared" si="15"/>
        <v>0</v>
      </c>
      <c r="K165" s="3" t="s">
        <v>582</v>
      </c>
      <c r="M165" s="4">
        <v>0.42570000000000002</v>
      </c>
      <c r="N165" s="353">
        <f t="shared" si="16"/>
        <v>0.42599999999999999</v>
      </c>
    </row>
    <row r="166" spans="1:14" s="4" customFormat="1" ht="15" customHeight="1">
      <c r="B166" s="362">
        <v>9</v>
      </c>
      <c r="C166" s="116" t="s">
        <v>123</v>
      </c>
      <c r="D166" s="113" t="s">
        <v>556</v>
      </c>
      <c r="E166" s="163" t="s">
        <v>146</v>
      </c>
      <c r="F166" s="200"/>
      <c r="G166" s="110" t="s">
        <v>120</v>
      </c>
      <c r="H166" s="1056">
        <v>0.35599999999999998</v>
      </c>
      <c r="I166" s="110" t="s">
        <v>122</v>
      </c>
      <c r="J166" s="201">
        <f t="shared" si="15"/>
        <v>0</v>
      </c>
      <c r="K166" s="3" t="s">
        <v>581</v>
      </c>
      <c r="M166" s="4">
        <v>0.44369999999999998</v>
      </c>
      <c r="N166" s="353">
        <f t="shared" si="16"/>
        <v>0.44400000000000001</v>
      </c>
    </row>
    <row r="167" spans="1:14" s="4" customFormat="1" ht="15" customHeight="1">
      <c r="B167" s="131"/>
      <c r="C167" s="365"/>
      <c r="D167" s="113" t="s">
        <v>552</v>
      </c>
      <c r="E167" s="163" t="s">
        <v>145</v>
      </c>
      <c r="F167" s="200"/>
      <c r="G167" s="110" t="s">
        <v>120</v>
      </c>
      <c r="H167" s="1056">
        <v>0.33800000000000002</v>
      </c>
      <c r="I167" s="110" t="s">
        <v>122</v>
      </c>
      <c r="J167" s="202">
        <f t="shared" si="15"/>
        <v>0</v>
      </c>
      <c r="K167" s="3" t="s">
        <v>580</v>
      </c>
      <c r="M167" s="4">
        <v>0.4415</v>
      </c>
      <c r="N167" s="353">
        <f t="shared" si="16"/>
        <v>0.442</v>
      </c>
    </row>
    <row r="168" spans="1:14" s="4" customFormat="1" ht="15" customHeight="1">
      <c r="B168" s="362">
        <v>10</v>
      </c>
      <c r="C168" s="116" t="s">
        <v>498</v>
      </c>
      <c r="D168" s="113" t="s">
        <v>556</v>
      </c>
      <c r="E168" s="163" t="s">
        <v>146</v>
      </c>
      <c r="F168" s="200"/>
      <c r="G168" s="110" t="s">
        <v>120</v>
      </c>
      <c r="H168" s="1056">
        <v>0.376</v>
      </c>
      <c r="I168" s="110" t="s">
        <v>122</v>
      </c>
      <c r="J168" s="201">
        <f t="shared" si="15"/>
        <v>0</v>
      </c>
      <c r="K168" s="3" t="s">
        <v>600</v>
      </c>
      <c r="M168" s="4">
        <v>0.45</v>
      </c>
      <c r="N168" s="353">
        <f t="shared" si="16"/>
        <v>0.45</v>
      </c>
    </row>
    <row r="169" spans="1:14" s="4" customFormat="1" ht="15" customHeight="1">
      <c r="B169" s="131"/>
      <c r="C169" s="365"/>
      <c r="D169" s="113" t="s">
        <v>552</v>
      </c>
      <c r="E169" s="163" t="s">
        <v>145</v>
      </c>
      <c r="F169" s="200"/>
      <c r="G169" s="110" t="s">
        <v>120</v>
      </c>
      <c r="H169" s="1056">
        <v>0.36199999999999999</v>
      </c>
      <c r="I169" s="110" t="s">
        <v>122</v>
      </c>
      <c r="J169" s="202">
        <f t="shared" si="15"/>
        <v>0</v>
      </c>
      <c r="K169" s="3" t="s">
        <v>599</v>
      </c>
      <c r="M169" s="4">
        <v>0.45</v>
      </c>
      <c r="N169" s="353">
        <f t="shared" si="16"/>
        <v>0.45</v>
      </c>
    </row>
    <row r="170" spans="1:14" s="4" customFormat="1" ht="15" customHeight="1">
      <c r="B170" s="362">
        <v>11</v>
      </c>
      <c r="C170" s="116" t="s">
        <v>535</v>
      </c>
      <c r="D170" s="113" t="s">
        <v>556</v>
      </c>
      <c r="E170" s="163" t="s">
        <v>146</v>
      </c>
      <c r="F170" s="200"/>
      <c r="G170" s="110" t="s">
        <v>120</v>
      </c>
      <c r="H170" s="1056">
        <v>0.39200000000000002</v>
      </c>
      <c r="I170" s="110" t="s">
        <v>122</v>
      </c>
      <c r="J170" s="201">
        <f t="shared" si="15"/>
        <v>0</v>
      </c>
      <c r="K170" s="3" t="s">
        <v>598</v>
      </c>
      <c r="M170" s="4">
        <v>0.45</v>
      </c>
      <c r="N170" s="353">
        <f t="shared" si="16"/>
        <v>0.45</v>
      </c>
    </row>
    <row r="171" spans="1:14" s="4" customFormat="1" ht="15" customHeight="1" thickBot="1">
      <c r="B171" s="131"/>
      <c r="C171" s="365"/>
      <c r="D171" s="113" t="s">
        <v>552</v>
      </c>
      <c r="E171" s="163" t="s">
        <v>145</v>
      </c>
      <c r="F171" s="200"/>
      <c r="G171" s="110" t="s">
        <v>120</v>
      </c>
      <c r="H171" s="1056">
        <v>0.38</v>
      </c>
      <c r="I171" s="110" t="s">
        <v>122</v>
      </c>
      <c r="J171" s="202">
        <f t="shared" si="15"/>
        <v>0</v>
      </c>
      <c r="K171" s="3" t="s">
        <v>597</v>
      </c>
      <c r="M171" s="4">
        <v>0.45</v>
      </c>
      <c r="N171" s="353">
        <f t="shared" si="16"/>
        <v>0.45</v>
      </c>
    </row>
    <row r="172" spans="1:14" s="4" customFormat="1" ht="15" customHeight="1" thickBot="1">
      <c r="B172" s="1367" t="s">
        <v>121</v>
      </c>
      <c r="C172" s="1368"/>
      <c r="D172" s="1338"/>
      <c r="E172" s="1339"/>
      <c r="F172" s="205"/>
      <c r="G172" s="140"/>
      <c r="H172" s="206"/>
      <c r="I172" s="359"/>
      <c r="J172" s="207">
        <f>SUM(J155:J171)</f>
        <v>0</v>
      </c>
      <c r="K172" s="3" t="s">
        <v>1196</v>
      </c>
      <c r="L172" s="4" t="s">
        <v>1163</v>
      </c>
    </row>
    <row r="173" spans="1:14" s="4" customFormat="1" ht="15" customHeight="1">
      <c r="F173" s="208"/>
      <c r="H173" s="174"/>
      <c r="J173" s="209"/>
    </row>
    <row r="174" spans="1:14" ht="15" customHeight="1">
      <c r="A174" s="392"/>
      <c r="B174" s="1355" t="s">
        <v>2076</v>
      </c>
      <c r="C174" s="1355"/>
      <c r="D174" s="1355"/>
      <c r="E174" s="1355"/>
      <c r="H174" s="174"/>
    </row>
    <row r="175" spans="1:14" ht="15" customHeight="1" thickBot="1">
      <c r="A175" s="392"/>
      <c r="B175" s="1355"/>
      <c r="C175" s="1355"/>
      <c r="D175" s="1355"/>
      <c r="E175" s="1355"/>
      <c r="H175" s="174" t="s">
        <v>166</v>
      </c>
    </row>
    <row r="176" spans="1:14" s="4" customFormat="1" ht="18.75" customHeight="1" thickBot="1">
      <c r="A176" s="99"/>
      <c r="B176" s="1355"/>
      <c r="C176" s="1355"/>
      <c r="D176" s="1355"/>
      <c r="E176" s="1355"/>
      <c r="F176" s="393"/>
      <c r="G176" s="101" t="s">
        <v>1163</v>
      </c>
      <c r="H176" s="102">
        <v>0.6</v>
      </c>
      <c r="I176" s="101" t="s">
        <v>1164</v>
      </c>
      <c r="J176" s="207">
        <f>ROUND(F176*H176,0)</f>
        <v>0</v>
      </c>
      <c r="K176" s="3" t="s">
        <v>1197</v>
      </c>
      <c r="L176" s="4" t="s">
        <v>1163</v>
      </c>
    </row>
    <row r="177" spans="1:15" ht="15" customHeight="1">
      <c r="A177" s="104"/>
      <c r="J177" s="209" t="s">
        <v>186</v>
      </c>
    </row>
    <row r="178" spans="1:15" ht="18.75" customHeight="1">
      <c r="A178" s="104"/>
    </row>
    <row r="179" spans="1:15" ht="18.75" customHeight="1">
      <c r="A179" s="99"/>
      <c r="B179" s="4" t="s">
        <v>193</v>
      </c>
    </row>
    <row r="180" spans="1:15" ht="7.5" customHeight="1">
      <c r="A180" s="104"/>
    </row>
    <row r="181" spans="1:15" ht="18.75" customHeight="1">
      <c r="A181" s="104"/>
      <c r="B181" s="1356" t="s">
        <v>190</v>
      </c>
      <c r="C181" s="1357"/>
      <c r="D181" s="1356" t="s">
        <v>142</v>
      </c>
      <c r="E181" s="1357"/>
      <c r="F181" s="390" t="s">
        <v>189</v>
      </c>
      <c r="G181" s="109"/>
      <c r="H181" s="167" t="s">
        <v>140</v>
      </c>
      <c r="I181" s="109"/>
      <c r="J181" s="390" t="s">
        <v>91</v>
      </c>
      <c r="K181" s="3"/>
    </row>
    <row r="182" spans="1:15" ht="15" customHeight="1">
      <c r="A182" s="104"/>
      <c r="B182" s="361"/>
      <c r="C182" s="123"/>
      <c r="D182" s="364"/>
      <c r="E182" s="365"/>
      <c r="F182" s="397"/>
      <c r="G182" s="121"/>
      <c r="H182" s="166"/>
      <c r="I182" s="121"/>
      <c r="J182" s="391" t="s">
        <v>1168</v>
      </c>
      <c r="K182" s="3"/>
    </row>
    <row r="183" spans="1:15" s="4" customFormat="1" ht="15" customHeight="1">
      <c r="B183" s="362">
        <v>1</v>
      </c>
      <c r="C183" s="116" t="s">
        <v>131</v>
      </c>
      <c r="D183" s="1338"/>
      <c r="E183" s="1339"/>
      <c r="F183" s="200"/>
      <c r="G183" s="110" t="s">
        <v>1163</v>
      </c>
      <c r="H183" s="1057">
        <v>0.30299999999999999</v>
      </c>
      <c r="I183" s="110" t="s">
        <v>1164</v>
      </c>
      <c r="J183" s="201">
        <f>ROUND(F183*H183,0)</f>
        <v>0</v>
      </c>
      <c r="K183" s="3" t="s">
        <v>1170</v>
      </c>
      <c r="M183" s="4">
        <v>0.4476</v>
      </c>
      <c r="N183" s="353">
        <f>ROUND(M183,3)</f>
        <v>0.44800000000000001</v>
      </c>
    </row>
    <row r="184" spans="1:15" s="4" customFormat="1" ht="15" customHeight="1" thickBot="1">
      <c r="B184" s="362">
        <v>2</v>
      </c>
      <c r="C184" s="116" t="s">
        <v>130</v>
      </c>
      <c r="D184" s="1338"/>
      <c r="E184" s="1339"/>
      <c r="F184" s="200"/>
      <c r="G184" s="110" t="s">
        <v>120</v>
      </c>
      <c r="H184" s="1056">
        <v>0.33600000000000002</v>
      </c>
      <c r="I184" s="110" t="s">
        <v>122</v>
      </c>
      <c r="J184" s="202">
        <f>ROUND(F184*H184,0)</f>
        <v>0</v>
      </c>
      <c r="K184" s="3" t="s">
        <v>135</v>
      </c>
      <c r="M184" s="4">
        <v>0.4758</v>
      </c>
      <c r="N184" s="353">
        <f>ROUND(M184,3)</f>
        <v>0.47599999999999998</v>
      </c>
    </row>
    <row r="185" spans="1:15" s="4" customFormat="1" ht="15" customHeight="1" thickBot="1">
      <c r="B185" s="1367" t="s">
        <v>121</v>
      </c>
      <c r="C185" s="1368"/>
      <c r="D185" s="1338"/>
      <c r="E185" s="1339"/>
      <c r="F185" s="205"/>
      <c r="G185" s="140"/>
      <c r="H185" s="206"/>
      <c r="I185" s="359"/>
      <c r="J185" s="207">
        <f>SUM(J183:J184)</f>
        <v>0</v>
      </c>
      <c r="K185" s="3" t="s">
        <v>1198</v>
      </c>
      <c r="L185" s="4" t="s">
        <v>1163</v>
      </c>
    </row>
    <row r="186" spans="1:15" s="4" customFormat="1" ht="18.75" customHeight="1">
      <c r="F186" s="208"/>
      <c r="H186" s="174"/>
      <c r="J186" s="209"/>
    </row>
    <row r="187" spans="1:15" ht="18.75" customHeight="1">
      <c r="A187" s="99"/>
      <c r="B187" s="4" t="s">
        <v>192</v>
      </c>
    </row>
    <row r="188" spans="1:15" ht="7.5" customHeight="1">
      <c r="A188" s="104"/>
    </row>
    <row r="189" spans="1:15" ht="18.75" customHeight="1">
      <c r="A189" s="104"/>
      <c r="B189" s="1356" t="s">
        <v>184</v>
      </c>
      <c r="C189" s="1357"/>
      <c r="D189" s="1356" t="s">
        <v>142</v>
      </c>
      <c r="E189" s="1357"/>
      <c r="F189" s="390" t="s">
        <v>141</v>
      </c>
      <c r="G189" s="109"/>
      <c r="H189" s="167" t="s">
        <v>140</v>
      </c>
      <c r="I189" s="109"/>
      <c r="J189" s="390" t="s">
        <v>91</v>
      </c>
      <c r="K189" s="3"/>
    </row>
    <row r="190" spans="1:15" ht="15" customHeight="1">
      <c r="A190" s="104"/>
      <c r="B190" s="361"/>
      <c r="C190" s="123"/>
      <c r="D190" s="364"/>
      <c r="E190" s="365"/>
      <c r="F190" s="397"/>
      <c r="G190" s="121"/>
      <c r="H190" s="166"/>
      <c r="I190" s="121"/>
      <c r="J190" s="391" t="s">
        <v>1168</v>
      </c>
      <c r="K190" s="3"/>
    </row>
    <row r="191" spans="1:15" s="4" customFormat="1" ht="15" customHeight="1">
      <c r="B191" s="362">
        <v>1</v>
      </c>
      <c r="C191" s="116" t="s">
        <v>130</v>
      </c>
      <c r="D191" s="1338"/>
      <c r="E191" s="1339"/>
      <c r="F191" s="200"/>
      <c r="G191" s="110" t="s">
        <v>1163</v>
      </c>
      <c r="H191" s="1056">
        <v>0.33600000000000002</v>
      </c>
      <c r="I191" s="110" t="s">
        <v>1164</v>
      </c>
      <c r="J191" s="201">
        <f t="shared" ref="J191:J196" si="17">ROUND(F191*H191,0)</f>
        <v>0</v>
      </c>
      <c r="K191" s="3" t="s">
        <v>1170</v>
      </c>
      <c r="M191" s="4">
        <v>0.4758</v>
      </c>
      <c r="N191" s="353">
        <f t="shared" ref="N191:N196" si="18">ROUND(M191,3)</f>
        <v>0.47599999999999998</v>
      </c>
      <c r="O191" s="4">
        <v>0.36099999999999999</v>
      </c>
    </row>
    <row r="192" spans="1:15" s="4" customFormat="1" ht="15" customHeight="1">
      <c r="B192" s="362">
        <v>2</v>
      </c>
      <c r="C192" s="116" t="s">
        <v>129</v>
      </c>
      <c r="D192" s="1338"/>
      <c r="E192" s="1339"/>
      <c r="F192" s="200"/>
      <c r="G192" s="110" t="s">
        <v>120</v>
      </c>
      <c r="H192" s="1056">
        <v>0.25700000000000001</v>
      </c>
      <c r="I192" s="110" t="s">
        <v>122</v>
      </c>
      <c r="J192" s="201">
        <f t="shared" si="17"/>
        <v>0</v>
      </c>
      <c r="K192" s="3" t="s">
        <v>135</v>
      </c>
      <c r="M192" s="4">
        <v>0.36499999999999999</v>
      </c>
      <c r="N192" s="353">
        <f t="shared" si="18"/>
        <v>0.36499999999999999</v>
      </c>
      <c r="O192" s="4">
        <v>0.27600000000000002</v>
      </c>
    </row>
    <row r="193" spans="1:15" s="4" customFormat="1" ht="15" customHeight="1">
      <c r="B193" s="362">
        <v>3</v>
      </c>
      <c r="C193" s="116" t="s">
        <v>128</v>
      </c>
      <c r="D193" s="1338"/>
      <c r="E193" s="1339"/>
      <c r="F193" s="200"/>
      <c r="G193" s="110" t="s">
        <v>120</v>
      </c>
      <c r="H193" s="1056">
        <v>0.28999999999999998</v>
      </c>
      <c r="I193" s="110" t="s">
        <v>122</v>
      </c>
      <c r="J193" s="201">
        <f t="shared" si="17"/>
        <v>0</v>
      </c>
      <c r="K193" s="3" t="s">
        <v>133</v>
      </c>
      <c r="M193" s="4">
        <v>0.38969999999999999</v>
      </c>
      <c r="N193" s="353">
        <f t="shared" si="18"/>
        <v>0.39</v>
      </c>
      <c r="O193" s="4">
        <v>0.307</v>
      </c>
    </row>
    <row r="194" spans="1:15" s="4" customFormat="1" ht="15" customHeight="1">
      <c r="B194" s="119">
        <v>4</v>
      </c>
      <c r="C194" s="112" t="s">
        <v>127</v>
      </c>
      <c r="D194" s="1338"/>
      <c r="E194" s="1339"/>
      <c r="F194" s="200"/>
      <c r="G194" s="110" t="s">
        <v>120</v>
      </c>
      <c r="H194" s="1056">
        <v>0.25900000000000001</v>
      </c>
      <c r="I194" s="110" t="s">
        <v>122</v>
      </c>
      <c r="J194" s="201">
        <f t="shared" si="17"/>
        <v>0</v>
      </c>
      <c r="K194" s="3" t="s">
        <v>561</v>
      </c>
      <c r="M194" s="4">
        <v>0.37980000000000003</v>
      </c>
      <c r="N194" s="353">
        <f t="shared" si="18"/>
        <v>0.38</v>
      </c>
      <c r="O194" s="4">
        <v>0.28000000000000003</v>
      </c>
    </row>
    <row r="195" spans="1:15" s="4" customFormat="1" ht="15" customHeight="1">
      <c r="B195" s="362">
        <v>5</v>
      </c>
      <c r="C195" s="116" t="s">
        <v>126</v>
      </c>
      <c r="D195" s="113" t="s">
        <v>556</v>
      </c>
      <c r="E195" s="163" t="s">
        <v>146</v>
      </c>
      <c r="F195" s="200"/>
      <c r="G195" s="110" t="s">
        <v>120</v>
      </c>
      <c r="H195" s="1056">
        <v>0.316</v>
      </c>
      <c r="I195" s="110" t="s">
        <v>122</v>
      </c>
      <c r="J195" s="201">
        <f t="shared" si="17"/>
        <v>0</v>
      </c>
      <c r="K195" s="3" t="s">
        <v>560</v>
      </c>
      <c r="M195" s="4">
        <v>0.4113</v>
      </c>
      <c r="N195" s="353">
        <f t="shared" si="18"/>
        <v>0.41099999999999998</v>
      </c>
      <c r="O195" s="4">
        <v>0.33200000000000002</v>
      </c>
    </row>
    <row r="196" spans="1:15" s="4" customFormat="1" ht="15" customHeight="1" thickBot="1">
      <c r="B196" s="131"/>
      <c r="C196" s="365"/>
      <c r="D196" s="113" t="s">
        <v>552</v>
      </c>
      <c r="E196" s="163" t="s">
        <v>145</v>
      </c>
      <c r="F196" s="200"/>
      <c r="G196" s="110" t="s">
        <v>120</v>
      </c>
      <c r="H196" s="1056">
        <v>0.26100000000000001</v>
      </c>
      <c r="I196" s="110" t="s">
        <v>122</v>
      </c>
      <c r="J196" s="201">
        <f t="shared" si="17"/>
        <v>0</v>
      </c>
      <c r="K196" s="3" t="s">
        <v>559</v>
      </c>
      <c r="M196" s="4">
        <v>0.38969999999999999</v>
      </c>
      <c r="N196" s="353">
        <f t="shared" si="18"/>
        <v>0.39</v>
      </c>
      <c r="O196" s="4">
        <v>0.28299999999999997</v>
      </c>
    </row>
    <row r="197" spans="1:15" s="4" customFormat="1" ht="15" customHeight="1" thickBot="1">
      <c r="B197" s="1367" t="s">
        <v>121</v>
      </c>
      <c r="C197" s="1368"/>
      <c r="D197" s="1338"/>
      <c r="E197" s="1339"/>
      <c r="F197" s="205"/>
      <c r="G197" s="140"/>
      <c r="H197" s="206"/>
      <c r="I197" s="359"/>
      <c r="J197" s="207">
        <f>SUM(J191:J196)</f>
        <v>0</v>
      </c>
      <c r="K197" s="3" t="s">
        <v>1199</v>
      </c>
      <c r="L197" s="4" t="s">
        <v>1163</v>
      </c>
      <c r="O197" s="4">
        <v>0.34599999999999997</v>
      </c>
    </row>
    <row r="198" spans="1:15" s="4" customFormat="1" ht="18.75" customHeight="1">
      <c r="F198" s="208"/>
      <c r="H198" s="174"/>
      <c r="J198" s="209"/>
      <c r="O198" s="4">
        <v>0.29799999999999999</v>
      </c>
    </row>
    <row r="199" spans="1:15" ht="18.75" customHeight="1">
      <c r="A199" s="99"/>
      <c r="B199" s="4" t="s">
        <v>191</v>
      </c>
      <c r="O199" s="2">
        <v>0.36099999999999999</v>
      </c>
    </row>
    <row r="200" spans="1:15" ht="7.5" customHeight="1">
      <c r="A200" s="104"/>
      <c r="O200" s="2">
        <v>0.314</v>
      </c>
    </row>
    <row r="201" spans="1:15" ht="18.75" customHeight="1">
      <c r="A201" s="104"/>
      <c r="B201" s="1356" t="s">
        <v>190</v>
      </c>
      <c r="C201" s="1357"/>
      <c r="D201" s="1356" t="s">
        <v>142</v>
      </c>
      <c r="E201" s="1357"/>
      <c r="F201" s="390" t="s">
        <v>189</v>
      </c>
      <c r="G201" s="109"/>
      <c r="H201" s="167" t="s">
        <v>140</v>
      </c>
      <c r="I201" s="109"/>
      <c r="J201" s="390" t="s">
        <v>91</v>
      </c>
      <c r="K201" s="3"/>
      <c r="O201" s="2">
        <v>0.373</v>
      </c>
    </row>
    <row r="202" spans="1:15" ht="15" customHeight="1">
      <c r="A202" s="104"/>
      <c r="B202" s="361"/>
      <c r="C202" s="123"/>
      <c r="D202" s="364"/>
      <c r="E202" s="365"/>
      <c r="F202" s="397"/>
      <c r="G202" s="121"/>
      <c r="H202" s="166"/>
      <c r="I202" s="121"/>
      <c r="J202" s="391" t="s">
        <v>1168</v>
      </c>
      <c r="K202" s="3"/>
      <c r="O202" s="2">
        <v>0.35699999999999998</v>
      </c>
    </row>
    <row r="203" spans="1:15" s="4" customFormat="1" ht="15" customHeight="1">
      <c r="B203" s="119">
        <v>1</v>
      </c>
      <c r="C203" s="112" t="s">
        <v>127</v>
      </c>
      <c r="D203" s="1338"/>
      <c r="E203" s="1339"/>
      <c r="F203" s="200"/>
      <c r="G203" s="110" t="s">
        <v>1163</v>
      </c>
      <c r="H203" s="1056">
        <v>0.25900000000000001</v>
      </c>
      <c r="I203" s="110" t="s">
        <v>1164</v>
      </c>
      <c r="J203" s="201">
        <f>ROUND(F203*H203,0)</f>
        <v>0</v>
      </c>
      <c r="K203" s="3" t="s">
        <v>1170</v>
      </c>
      <c r="M203" s="4">
        <v>0.37980000000000003</v>
      </c>
      <c r="N203" s="353">
        <f>ROUND(M203,3)</f>
        <v>0.38</v>
      </c>
      <c r="O203" s="4">
        <v>0.39200000000000002</v>
      </c>
    </row>
    <row r="204" spans="1:15" s="4" customFormat="1" ht="15" customHeight="1">
      <c r="B204" s="362">
        <v>2</v>
      </c>
      <c r="C204" s="116" t="s">
        <v>126</v>
      </c>
      <c r="D204" s="113" t="s">
        <v>556</v>
      </c>
      <c r="E204" s="163" t="s">
        <v>146</v>
      </c>
      <c r="F204" s="200"/>
      <c r="G204" s="110" t="s">
        <v>120</v>
      </c>
      <c r="H204" s="1056">
        <v>0.316</v>
      </c>
      <c r="I204" s="110" t="s">
        <v>122</v>
      </c>
      <c r="J204" s="201">
        <f>ROUND(F204*H204,0)</f>
        <v>0</v>
      </c>
      <c r="K204" s="3" t="s">
        <v>135</v>
      </c>
      <c r="M204" s="4">
        <v>0.4113</v>
      </c>
      <c r="N204" s="353">
        <f>ROUND(M204,3)</f>
        <v>0.41099999999999998</v>
      </c>
      <c r="O204" s="4">
        <v>0.38100000000000001</v>
      </c>
    </row>
    <row r="205" spans="1:15" s="4" customFormat="1" ht="15" customHeight="1" thickBot="1">
      <c r="B205" s="131"/>
      <c r="C205" s="365"/>
      <c r="D205" s="113" t="s">
        <v>552</v>
      </c>
      <c r="E205" s="163" t="s">
        <v>145</v>
      </c>
      <c r="F205" s="200"/>
      <c r="G205" s="110" t="s">
        <v>120</v>
      </c>
      <c r="H205" s="1056">
        <v>0.26100000000000001</v>
      </c>
      <c r="I205" s="110" t="s">
        <v>122</v>
      </c>
      <c r="J205" s="202">
        <f>ROUND(F205*H205,0)</f>
        <v>0</v>
      </c>
      <c r="K205" s="3" t="s">
        <v>133</v>
      </c>
      <c r="M205" s="4">
        <v>0.38969999999999999</v>
      </c>
      <c r="N205" s="353">
        <f>ROUND(M205,3)</f>
        <v>0.39</v>
      </c>
      <c r="O205" s="4">
        <v>0.40699999999999997</v>
      </c>
    </row>
    <row r="206" spans="1:15" s="4" customFormat="1" ht="15" customHeight="1" thickBot="1">
      <c r="B206" s="1367" t="s">
        <v>121</v>
      </c>
      <c r="C206" s="1368"/>
      <c r="D206" s="1338"/>
      <c r="E206" s="1339"/>
      <c r="F206" s="205"/>
      <c r="G206" s="140"/>
      <c r="H206" s="206"/>
      <c r="I206" s="359"/>
      <c r="J206" s="207">
        <f>SUM(J203:J205)</f>
        <v>0</v>
      </c>
      <c r="K206" s="3" t="s">
        <v>1200</v>
      </c>
      <c r="L206" s="4" t="s">
        <v>1163</v>
      </c>
      <c r="O206" s="4">
        <v>0.39800000000000002</v>
      </c>
    </row>
    <row r="207" spans="1:15" s="4" customFormat="1" ht="18.75" customHeight="1">
      <c r="F207" s="208"/>
      <c r="H207" s="174"/>
      <c r="J207" s="209"/>
    </row>
    <row r="208" spans="1:15" ht="18.75" customHeight="1">
      <c r="A208" s="99"/>
      <c r="B208" s="4" t="s">
        <v>188</v>
      </c>
    </row>
    <row r="209" spans="1:14" ht="7.5" customHeight="1">
      <c r="A209" s="104"/>
    </row>
    <row r="210" spans="1:14" ht="18.75" customHeight="1">
      <c r="A210" s="104"/>
      <c r="B210" s="1356" t="s">
        <v>170</v>
      </c>
      <c r="C210" s="1357"/>
      <c r="D210" s="1356" t="s">
        <v>142</v>
      </c>
      <c r="E210" s="1357"/>
      <c r="F210" s="390" t="s">
        <v>187</v>
      </c>
      <c r="G210" s="109"/>
      <c r="H210" s="167" t="s">
        <v>140</v>
      </c>
      <c r="I210" s="109"/>
      <c r="J210" s="390" t="s">
        <v>91</v>
      </c>
      <c r="K210" s="3"/>
    </row>
    <row r="211" spans="1:14" ht="15" customHeight="1">
      <c r="A211" s="104"/>
      <c r="B211" s="361"/>
      <c r="C211" s="123"/>
      <c r="D211" s="364"/>
      <c r="E211" s="365"/>
      <c r="F211" s="397"/>
      <c r="G211" s="121"/>
      <c r="H211" s="166"/>
      <c r="I211" s="121"/>
      <c r="J211" s="391" t="s">
        <v>1168</v>
      </c>
      <c r="K211" s="3"/>
    </row>
    <row r="212" spans="1:14" s="4" customFormat="1" ht="15" customHeight="1">
      <c r="B212" s="362">
        <v>1</v>
      </c>
      <c r="C212" s="116" t="s">
        <v>125</v>
      </c>
      <c r="D212" s="113" t="s">
        <v>1169</v>
      </c>
      <c r="E212" s="163" t="s">
        <v>146</v>
      </c>
      <c r="F212" s="200"/>
      <c r="G212" s="110" t="s">
        <v>1163</v>
      </c>
      <c r="H212" s="1056">
        <v>0.32900000000000001</v>
      </c>
      <c r="I212" s="110" t="s">
        <v>1164</v>
      </c>
      <c r="J212" s="201">
        <f t="shared" ref="J212:J227" si="19">ROUND(F212*H212,0)</f>
        <v>0</v>
      </c>
      <c r="K212" s="3" t="s">
        <v>1170</v>
      </c>
      <c r="M212" s="4">
        <v>0.42530000000000001</v>
      </c>
      <c r="N212" s="353">
        <f t="shared" ref="N212:N223" si="20">ROUND(M212,3)</f>
        <v>0.42499999999999999</v>
      </c>
    </row>
    <row r="213" spans="1:14" s="4" customFormat="1" ht="15" customHeight="1">
      <c r="B213" s="131"/>
      <c r="C213" s="365"/>
      <c r="D213" s="113" t="s">
        <v>552</v>
      </c>
      <c r="E213" s="163" t="s">
        <v>145</v>
      </c>
      <c r="F213" s="200"/>
      <c r="G213" s="110" t="s">
        <v>120</v>
      </c>
      <c r="H213" s="1056">
        <v>0.27500000000000002</v>
      </c>
      <c r="I213" s="110" t="s">
        <v>122</v>
      </c>
      <c r="J213" s="202">
        <f t="shared" si="19"/>
        <v>0</v>
      </c>
      <c r="K213" s="3" t="s">
        <v>135</v>
      </c>
      <c r="M213" s="4">
        <v>0.40679999999999999</v>
      </c>
      <c r="N213" s="353">
        <f t="shared" si="20"/>
        <v>0.40699999999999997</v>
      </c>
    </row>
    <row r="214" spans="1:14" s="4" customFormat="1" ht="15" customHeight="1">
      <c r="B214" s="362">
        <v>2</v>
      </c>
      <c r="C214" s="116" t="s">
        <v>124</v>
      </c>
      <c r="D214" s="113" t="s">
        <v>556</v>
      </c>
      <c r="E214" s="163" t="s">
        <v>146</v>
      </c>
      <c r="F214" s="200"/>
      <c r="G214" s="110" t="s">
        <v>120</v>
      </c>
      <c r="H214" s="1056">
        <v>0.34499999999999997</v>
      </c>
      <c r="I214" s="110" t="s">
        <v>122</v>
      </c>
      <c r="J214" s="201">
        <f t="shared" si="19"/>
        <v>0</v>
      </c>
      <c r="K214" s="3" t="s">
        <v>133</v>
      </c>
      <c r="M214" s="4">
        <v>0.43919999999999998</v>
      </c>
      <c r="N214" s="353">
        <f t="shared" si="20"/>
        <v>0.439</v>
      </c>
    </row>
    <row r="215" spans="1:14" s="4" customFormat="1" ht="15" customHeight="1">
      <c r="B215" s="131"/>
      <c r="C215" s="365"/>
      <c r="D215" s="113" t="s">
        <v>552</v>
      </c>
      <c r="E215" s="163" t="s">
        <v>145</v>
      </c>
      <c r="F215" s="200"/>
      <c r="G215" s="110" t="s">
        <v>120</v>
      </c>
      <c r="H215" s="1056">
        <v>0.29099999999999998</v>
      </c>
      <c r="I215" s="110" t="s">
        <v>122</v>
      </c>
      <c r="J215" s="202">
        <f t="shared" si="19"/>
        <v>0</v>
      </c>
      <c r="K215" s="3" t="s">
        <v>561</v>
      </c>
      <c r="M215" s="4">
        <v>0.42570000000000002</v>
      </c>
      <c r="N215" s="353">
        <f t="shared" si="20"/>
        <v>0.42599999999999999</v>
      </c>
    </row>
    <row r="216" spans="1:14" s="4" customFormat="1" ht="15" customHeight="1">
      <c r="B216" s="362">
        <v>3</v>
      </c>
      <c r="C216" s="116" t="s">
        <v>123</v>
      </c>
      <c r="D216" s="113" t="s">
        <v>556</v>
      </c>
      <c r="E216" s="163" t="s">
        <v>146</v>
      </c>
      <c r="F216" s="200"/>
      <c r="G216" s="110" t="s">
        <v>120</v>
      </c>
      <c r="H216" s="1056">
        <v>0.35599999999999998</v>
      </c>
      <c r="I216" s="110" t="s">
        <v>122</v>
      </c>
      <c r="J216" s="201">
        <f t="shared" si="19"/>
        <v>0</v>
      </c>
      <c r="K216" s="3" t="s">
        <v>560</v>
      </c>
      <c r="M216" s="4">
        <v>0.44369999999999998</v>
      </c>
      <c r="N216" s="353">
        <f t="shared" si="20"/>
        <v>0.44400000000000001</v>
      </c>
    </row>
    <row r="217" spans="1:14" s="4" customFormat="1" ht="15" customHeight="1">
      <c r="B217" s="131"/>
      <c r="C217" s="365"/>
      <c r="D217" s="113" t="s">
        <v>552</v>
      </c>
      <c r="E217" s="163" t="s">
        <v>145</v>
      </c>
      <c r="F217" s="200"/>
      <c r="G217" s="110" t="s">
        <v>120</v>
      </c>
      <c r="H217" s="1056">
        <v>0.33800000000000002</v>
      </c>
      <c r="I217" s="110" t="s">
        <v>122</v>
      </c>
      <c r="J217" s="202">
        <f t="shared" si="19"/>
        <v>0</v>
      </c>
      <c r="K217" s="3" t="s">
        <v>559</v>
      </c>
      <c r="M217" s="4">
        <v>0.4415</v>
      </c>
      <c r="N217" s="353">
        <f t="shared" si="20"/>
        <v>0.442</v>
      </c>
    </row>
    <row r="218" spans="1:14" s="4" customFormat="1" ht="15" customHeight="1">
      <c r="B218" s="362">
        <v>4</v>
      </c>
      <c r="C218" s="116" t="s">
        <v>498</v>
      </c>
      <c r="D218" s="113" t="s">
        <v>556</v>
      </c>
      <c r="E218" s="163" t="s">
        <v>146</v>
      </c>
      <c r="F218" s="200"/>
      <c r="G218" s="110" t="s">
        <v>120</v>
      </c>
      <c r="H218" s="1056">
        <v>0.376</v>
      </c>
      <c r="I218" s="110" t="s">
        <v>122</v>
      </c>
      <c r="J218" s="201">
        <f t="shared" si="19"/>
        <v>0</v>
      </c>
      <c r="K218" s="3" t="s">
        <v>558</v>
      </c>
      <c r="M218" s="4">
        <v>0.45</v>
      </c>
      <c r="N218" s="353">
        <f t="shared" si="20"/>
        <v>0.45</v>
      </c>
    </row>
    <row r="219" spans="1:14" s="4" customFormat="1" ht="15" customHeight="1">
      <c r="B219" s="131"/>
      <c r="C219" s="365"/>
      <c r="D219" s="113" t="s">
        <v>552</v>
      </c>
      <c r="E219" s="163" t="s">
        <v>145</v>
      </c>
      <c r="F219" s="200"/>
      <c r="G219" s="110" t="s">
        <v>120</v>
      </c>
      <c r="H219" s="1056">
        <v>0.36199999999999999</v>
      </c>
      <c r="I219" s="110" t="s">
        <v>122</v>
      </c>
      <c r="J219" s="202">
        <f t="shared" si="19"/>
        <v>0</v>
      </c>
      <c r="K219" s="3" t="s">
        <v>557</v>
      </c>
      <c r="M219" s="4">
        <v>0.45</v>
      </c>
      <c r="N219" s="353">
        <f t="shared" si="20"/>
        <v>0.45</v>
      </c>
    </row>
    <row r="220" spans="1:14" s="4" customFormat="1" ht="15" customHeight="1">
      <c r="B220" s="362">
        <v>5</v>
      </c>
      <c r="C220" s="116" t="s">
        <v>535</v>
      </c>
      <c r="D220" s="113" t="s">
        <v>556</v>
      </c>
      <c r="E220" s="163" t="s">
        <v>146</v>
      </c>
      <c r="F220" s="200"/>
      <c r="G220" s="110" t="s">
        <v>120</v>
      </c>
      <c r="H220" s="1056">
        <v>0.39200000000000002</v>
      </c>
      <c r="I220" s="110" t="s">
        <v>122</v>
      </c>
      <c r="J220" s="201">
        <f t="shared" si="19"/>
        <v>0</v>
      </c>
      <c r="K220" s="3" t="s">
        <v>553</v>
      </c>
      <c r="M220" s="4">
        <v>0.45</v>
      </c>
      <c r="N220" s="353">
        <f t="shared" si="20"/>
        <v>0.45</v>
      </c>
    </row>
    <row r="221" spans="1:14" s="4" customFormat="1" ht="15" customHeight="1">
      <c r="B221" s="131"/>
      <c r="C221" s="365"/>
      <c r="D221" s="113" t="s">
        <v>552</v>
      </c>
      <c r="E221" s="163" t="s">
        <v>145</v>
      </c>
      <c r="F221" s="200"/>
      <c r="G221" s="110" t="s">
        <v>120</v>
      </c>
      <c r="H221" s="1056">
        <v>0.38</v>
      </c>
      <c r="I221" s="110" t="s">
        <v>122</v>
      </c>
      <c r="J221" s="202">
        <f t="shared" si="19"/>
        <v>0</v>
      </c>
      <c r="K221" s="3" t="s">
        <v>551</v>
      </c>
      <c r="M221" s="4">
        <v>0.45</v>
      </c>
      <c r="N221" s="353">
        <f t="shared" si="20"/>
        <v>0.45</v>
      </c>
    </row>
    <row r="222" spans="1:14" s="4" customFormat="1" ht="15" customHeight="1">
      <c r="B222" s="362">
        <v>6</v>
      </c>
      <c r="C222" s="116" t="s">
        <v>653</v>
      </c>
      <c r="D222" s="113" t="s">
        <v>556</v>
      </c>
      <c r="E222" s="163" t="s">
        <v>146</v>
      </c>
      <c r="F222" s="200"/>
      <c r="G222" s="110" t="s">
        <v>120</v>
      </c>
      <c r="H222" s="1056">
        <v>0.40699999999999997</v>
      </c>
      <c r="I222" s="110" t="s">
        <v>122</v>
      </c>
      <c r="J222" s="201">
        <f t="shared" si="19"/>
        <v>0</v>
      </c>
      <c r="K222" s="3" t="s">
        <v>582</v>
      </c>
      <c r="M222" s="4">
        <v>0.45</v>
      </c>
      <c r="N222" s="353">
        <f t="shared" si="20"/>
        <v>0.45</v>
      </c>
    </row>
    <row r="223" spans="1:14" s="4" customFormat="1" ht="15" customHeight="1">
      <c r="B223" s="131"/>
      <c r="C223" s="365"/>
      <c r="D223" s="113" t="s">
        <v>552</v>
      </c>
      <c r="E223" s="163" t="s">
        <v>145</v>
      </c>
      <c r="F223" s="200"/>
      <c r="G223" s="110" t="s">
        <v>120</v>
      </c>
      <c r="H223" s="1056">
        <v>0.39700000000000002</v>
      </c>
      <c r="I223" s="110" t="s">
        <v>122</v>
      </c>
      <c r="J223" s="202">
        <f t="shared" si="19"/>
        <v>0</v>
      </c>
      <c r="K223" s="3" t="s">
        <v>581</v>
      </c>
      <c r="M223" s="4">
        <v>0.45</v>
      </c>
      <c r="N223" s="353">
        <f t="shared" si="20"/>
        <v>0.45</v>
      </c>
    </row>
    <row r="224" spans="1:14" s="4" customFormat="1" ht="15" customHeight="1">
      <c r="B224" s="362">
        <v>7</v>
      </c>
      <c r="C224" s="116" t="s">
        <v>784</v>
      </c>
      <c r="D224" s="113" t="s">
        <v>556</v>
      </c>
      <c r="E224" s="163" t="s">
        <v>146</v>
      </c>
      <c r="F224" s="200"/>
      <c r="G224" s="110" t="s">
        <v>120</v>
      </c>
      <c r="H224" s="1056">
        <v>0.42199999999999999</v>
      </c>
      <c r="I224" s="110" t="s">
        <v>122</v>
      </c>
      <c r="J224" s="201">
        <f t="shared" si="19"/>
        <v>0</v>
      </c>
      <c r="K224" s="3" t="s">
        <v>580</v>
      </c>
      <c r="M224" s="4">
        <v>0.45</v>
      </c>
      <c r="N224" s="353">
        <f>ROUND(M224,3)</f>
        <v>0.45</v>
      </c>
    </row>
    <row r="225" spans="1:14" s="4" customFormat="1" ht="15" customHeight="1">
      <c r="B225" s="131"/>
      <c r="C225" s="365"/>
      <c r="D225" s="113" t="s">
        <v>552</v>
      </c>
      <c r="E225" s="163" t="s">
        <v>145</v>
      </c>
      <c r="F225" s="200"/>
      <c r="G225" s="110" t="s">
        <v>120</v>
      </c>
      <c r="H225" s="1056">
        <v>0.41399999999999998</v>
      </c>
      <c r="I225" s="110" t="s">
        <v>122</v>
      </c>
      <c r="J225" s="202">
        <f t="shared" si="19"/>
        <v>0</v>
      </c>
      <c r="K225" s="3" t="s">
        <v>600</v>
      </c>
      <c r="M225" s="4">
        <v>0.45</v>
      </c>
      <c r="N225" s="353">
        <f>ROUND(M225,3)</f>
        <v>0.45</v>
      </c>
    </row>
    <row r="226" spans="1:14" s="4" customFormat="1" ht="15" customHeight="1">
      <c r="B226" s="362">
        <v>8</v>
      </c>
      <c r="C226" s="116" t="s">
        <v>833</v>
      </c>
      <c r="D226" s="113" t="s">
        <v>556</v>
      </c>
      <c r="E226" s="163" t="s">
        <v>146</v>
      </c>
      <c r="F226" s="200"/>
      <c r="G226" s="110" t="s">
        <v>120</v>
      </c>
      <c r="H226" s="1056">
        <v>0.438</v>
      </c>
      <c r="I226" s="110" t="s">
        <v>122</v>
      </c>
      <c r="J226" s="202">
        <f t="shared" si="19"/>
        <v>0</v>
      </c>
      <c r="K226" s="3" t="s">
        <v>599</v>
      </c>
      <c r="N226" s="353"/>
    </row>
    <row r="227" spans="1:14" s="4" customFormat="1" ht="15" customHeight="1">
      <c r="B227" s="131"/>
      <c r="C227" s="365"/>
      <c r="D227" s="113" t="s">
        <v>552</v>
      </c>
      <c r="E227" s="163" t="s">
        <v>145</v>
      </c>
      <c r="F227" s="200"/>
      <c r="G227" s="110" t="s">
        <v>120</v>
      </c>
      <c r="H227" s="1056">
        <v>0.433</v>
      </c>
      <c r="I227" s="110" t="s">
        <v>122</v>
      </c>
      <c r="J227" s="202">
        <f t="shared" si="19"/>
        <v>0</v>
      </c>
      <c r="K227" s="3" t="s">
        <v>598</v>
      </c>
      <c r="N227" s="353"/>
    </row>
    <row r="228" spans="1:14" s="4" customFormat="1" ht="15" customHeight="1">
      <c r="B228" s="362">
        <v>9</v>
      </c>
      <c r="C228" s="116" t="s">
        <v>961</v>
      </c>
      <c r="D228" s="113" t="s">
        <v>556</v>
      </c>
      <c r="E228" s="163" t="s">
        <v>146</v>
      </c>
      <c r="F228" s="200"/>
      <c r="G228" s="110" t="s">
        <v>120</v>
      </c>
      <c r="H228" s="1056">
        <v>0.44400000000000001</v>
      </c>
      <c r="I228" s="110" t="s">
        <v>122</v>
      </c>
      <c r="J228" s="202">
        <f t="shared" ref="J228:J237" si="21">ROUND(F228*H228,0)</f>
        <v>0</v>
      </c>
      <c r="K228" s="3" t="s">
        <v>597</v>
      </c>
      <c r="N228" s="353"/>
    </row>
    <row r="229" spans="1:14" s="4" customFormat="1" ht="15" customHeight="1">
      <c r="B229" s="131"/>
      <c r="C229" s="365"/>
      <c r="D229" s="113" t="s">
        <v>552</v>
      </c>
      <c r="E229" s="163" t="s">
        <v>145</v>
      </c>
      <c r="F229" s="200"/>
      <c r="G229" s="110" t="s">
        <v>120</v>
      </c>
      <c r="H229" s="1056">
        <v>0.442</v>
      </c>
      <c r="I229" s="110" t="s">
        <v>122</v>
      </c>
      <c r="J229" s="202">
        <f t="shared" si="21"/>
        <v>0</v>
      </c>
      <c r="K229" s="3" t="s">
        <v>596</v>
      </c>
      <c r="N229" s="353"/>
    </row>
    <row r="230" spans="1:14" s="4" customFormat="1" ht="15" customHeight="1">
      <c r="B230" s="362">
        <v>10</v>
      </c>
      <c r="C230" s="116" t="s">
        <v>1051</v>
      </c>
      <c r="D230" s="113" t="s">
        <v>556</v>
      </c>
      <c r="E230" s="163" t="s">
        <v>146</v>
      </c>
      <c r="F230" s="200"/>
      <c r="G230" s="110" t="s">
        <v>120</v>
      </c>
      <c r="H230" s="216">
        <v>0.45</v>
      </c>
      <c r="I230" s="110" t="s">
        <v>122</v>
      </c>
      <c r="J230" s="202">
        <f t="shared" si="21"/>
        <v>0</v>
      </c>
      <c r="K230" s="3" t="s">
        <v>595</v>
      </c>
      <c r="N230" s="353"/>
    </row>
    <row r="231" spans="1:14" s="4" customFormat="1" ht="15" customHeight="1">
      <c r="B231" s="131"/>
      <c r="C231" s="365"/>
      <c r="D231" s="113" t="s">
        <v>552</v>
      </c>
      <c r="E231" s="163" t="s">
        <v>145</v>
      </c>
      <c r="F231" s="200"/>
      <c r="G231" s="110" t="s">
        <v>120</v>
      </c>
      <c r="H231" s="216">
        <v>0.45</v>
      </c>
      <c r="I231" s="110" t="s">
        <v>122</v>
      </c>
      <c r="J231" s="202">
        <f t="shared" si="21"/>
        <v>0</v>
      </c>
      <c r="K231" s="3" t="s">
        <v>594</v>
      </c>
      <c r="N231" s="353"/>
    </row>
    <row r="232" spans="1:14" s="4" customFormat="1" ht="15" customHeight="1">
      <c r="B232" s="799">
        <v>11</v>
      </c>
      <c r="C232" s="116" t="s">
        <v>1100</v>
      </c>
      <c r="D232" s="113" t="s">
        <v>556</v>
      </c>
      <c r="E232" s="163" t="s">
        <v>146</v>
      </c>
      <c r="F232" s="200"/>
      <c r="G232" s="798" t="s">
        <v>120</v>
      </c>
      <c r="H232" s="216">
        <v>0.45</v>
      </c>
      <c r="I232" s="798" t="s">
        <v>122</v>
      </c>
      <c r="J232" s="202">
        <f t="shared" ref="J232:J235" si="22">ROUND(F232*H232,0)</f>
        <v>0</v>
      </c>
      <c r="K232" s="3" t="s">
        <v>593</v>
      </c>
      <c r="N232" s="353"/>
    </row>
    <row r="233" spans="1:14" s="4" customFormat="1" ht="15" customHeight="1">
      <c r="B233" s="131"/>
      <c r="C233" s="797"/>
      <c r="D233" s="113" t="s">
        <v>552</v>
      </c>
      <c r="E233" s="163" t="s">
        <v>145</v>
      </c>
      <c r="F233" s="200"/>
      <c r="G233" s="798" t="s">
        <v>120</v>
      </c>
      <c r="H233" s="216">
        <v>0.45</v>
      </c>
      <c r="I233" s="798" t="s">
        <v>122</v>
      </c>
      <c r="J233" s="202">
        <f t="shared" si="22"/>
        <v>0</v>
      </c>
      <c r="K233" s="3" t="s">
        <v>592</v>
      </c>
      <c r="N233" s="353"/>
    </row>
    <row r="234" spans="1:14" s="4" customFormat="1" ht="15" customHeight="1">
      <c r="B234" s="1050">
        <v>12</v>
      </c>
      <c r="C234" s="116" t="s">
        <v>1330</v>
      </c>
      <c r="D234" s="113" t="s">
        <v>556</v>
      </c>
      <c r="E234" s="163" t="s">
        <v>146</v>
      </c>
      <c r="F234" s="200"/>
      <c r="G234" s="798" t="s">
        <v>120</v>
      </c>
      <c r="H234" s="216">
        <v>0.45</v>
      </c>
      <c r="I234" s="798" t="s">
        <v>122</v>
      </c>
      <c r="J234" s="202">
        <f t="shared" si="22"/>
        <v>0</v>
      </c>
      <c r="K234" s="3" t="s">
        <v>1352</v>
      </c>
      <c r="N234" s="353"/>
    </row>
    <row r="235" spans="1:14" s="4" customFormat="1" ht="15" customHeight="1">
      <c r="B235" s="131"/>
      <c r="C235" s="1049"/>
      <c r="D235" s="113" t="s">
        <v>552</v>
      </c>
      <c r="E235" s="163" t="s">
        <v>145</v>
      </c>
      <c r="F235" s="200"/>
      <c r="G235" s="798" t="s">
        <v>120</v>
      </c>
      <c r="H235" s="216">
        <v>0.45</v>
      </c>
      <c r="I235" s="798" t="s">
        <v>122</v>
      </c>
      <c r="J235" s="202">
        <f t="shared" si="22"/>
        <v>0</v>
      </c>
      <c r="K235" s="3" t="s">
        <v>590</v>
      </c>
      <c r="N235" s="353"/>
    </row>
    <row r="236" spans="1:14" s="4" customFormat="1" ht="15" customHeight="1">
      <c r="B236" s="1047">
        <v>13</v>
      </c>
      <c r="C236" s="1052" t="s">
        <v>1672</v>
      </c>
      <c r="D236" s="1053" t="s">
        <v>556</v>
      </c>
      <c r="E236" s="1054" t="s">
        <v>146</v>
      </c>
      <c r="F236" s="200"/>
      <c r="G236" s="1055" t="s">
        <v>120</v>
      </c>
      <c r="H236" s="1056">
        <v>0.45</v>
      </c>
      <c r="I236" s="1055" t="s">
        <v>122</v>
      </c>
      <c r="J236" s="202">
        <f t="shared" si="21"/>
        <v>0</v>
      </c>
      <c r="K236" s="257" t="s">
        <v>611</v>
      </c>
      <c r="N236" s="353"/>
    </row>
    <row r="237" spans="1:14" s="4" customFormat="1" ht="15" customHeight="1" thickBot="1">
      <c r="B237" s="708"/>
      <c r="C237" s="1051"/>
      <c r="D237" s="1053" t="s">
        <v>552</v>
      </c>
      <c r="E237" s="1054" t="s">
        <v>145</v>
      </c>
      <c r="F237" s="200"/>
      <c r="G237" s="1055" t="s">
        <v>120</v>
      </c>
      <c r="H237" s="1056">
        <v>0.45</v>
      </c>
      <c r="I237" s="1055" t="s">
        <v>122</v>
      </c>
      <c r="J237" s="202">
        <f t="shared" si="21"/>
        <v>0</v>
      </c>
      <c r="K237" s="257" t="s">
        <v>1367</v>
      </c>
      <c r="N237" s="353"/>
    </row>
    <row r="238" spans="1:14" s="4" customFormat="1" ht="15" customHeight="1" thickBot="1">
      <c r="B238" s="1367" t="s">
        <v>121</v>
      </c>
      <c r="C238" s="1368"/>
      <c r="D238" s="1338"/>
      <c r="E238" s="1339"/>
      <c r="F238" s="205"/>
      <c r="G238" s="140"/>
      <c r="H238" s="206"/>
      <c r="I238" s="359"/>
      <c r="J238" s="207">
        <f>SUM(J212:J237)</f>
        <v>0</v>
      </c>
      <c r="K238" s="3" t="s">
        <v>1201</v>
      </c>
      <c r="L238" s="4" t="s">
        <v>1163</v>
      </c>
    </row>
    <row r="239" spans="1:14" s="4" customFormat="1" ht="18.75" customHeight="1">
      <c r="F239" s="208"/>
      <c r="H239" s="174"/>
      <c r="J239" s="209"/>
    </row>
    <row r="240" spans="1:14" ht="15" customHeight="1">
      <c r="A240" s="392"/>
      <c r="B240" s="1355" t="s">
        <v>2077</v>
      </c>
      <c r="C240" s="1355"/>
      <c r="D240" s="1355"/>
      <c r="E240" s="1355"/>
      <c r="H240" s="174"/>
    </row>
    <row r="241" spans="1:14" ht="15" customHeight="1" thickBot="1">
      <c r="A241" s="392"/>
      <c r="B241" s="1355"/>
      <c r="C241" s="1355"/>
      <c r="D241" s="1355"/>
      <c r="E241" s="1355"/>
      <c r="H241" s="174" t="s">
        <v>166</v>
      </c>
    </row>
    <row r="242" spans="1:14" s="4" customFormat="1" ht="18.75" customHeight="1" thickBot="1">
      <c r="A242" s="99"/>
      <c r="B242" s="1355"/>
      <c r="C242" s="1355"/>
      <c r="D242" s="1355"/>
      <c r="E242" s="1355"/>
      <c r="F242" s="393"/>
      <c r="G242" s="101" t="s">
        <v>1163</v>
      </c>
      <c r="H242" s="102">
        <v>0.3</v>
      </c>
      <c r="I242" s="101" t="s">
        <v>1164</v>
      </c>
      <c r="J242" s="207">
        <f>ROUND(F242*H242,0)</f>
        <v>0</v>
      </c>
      <c r="K242" s="3" t="s">
        <v>1202</v>
      </c>
      <c r="L242" s="4" t="s">
        <v>1163</v>
      </c>
    </row>
    <row r="243" spans="1:14" ht="15" customHeight="1">
      <c r="A243" s="104"/>
      <c r="J243" s="209" t="s">
        <v>186</v>
      </c>
    </row>
    <row r="244" spans="1:14" ht="11.25" customHeight="1">
      <c r="A244" s="104"/>
    </row>
    <row r="245" spans="1:14" ht="15" customHeight="1">
      <c r="A245" s="392"/>
      <c r="B245" s="1355" t="s">
        <v>2078</v>
      </c>
      <c r="C245" s="1355"/>
      <c r="D245" s="1355"/>
      <c r="E245" s="1355"/>
      <c r="H245" s="174"/>
    </row>
    <row r="246" spans="1:14" ht="15" customHeight="1" thickBot="1">
      <c r="A246" s="392"/>
      <c r="B246" s="1355"/>
      <c r="C246" s="1355"/>
      <c r="D246" s="1355"/>
      <c r="E246" s="1355"/>
      <c r="H246" s="174" t="s">
        <v>166</v>
      </c>
    </row>
    <row r="247" spans="1:14" s="4" customFormat="1" ht="18.75" customHeight="1" thickBot="1">
      <c r="A247" s="99"/>
      <c r="B247" s="1355"/>
      <c r="C247" s="1355"/>
      <c r="D247" s="1355"/>
      <c r="E247" s="1355"/>
      <c r="F247" s="393"/>
      <c r="G247" s="101" t="s">
        <v>1163</v>
      </c>
      <c r="H247" s="102">
        <v>0.6</v>
      </c>
      <c r="I247" s="101" t="s">
        <v>1164</v>
      </c>
      <c r="J247" s="207">
        <f>ROUND(F247*H247,0)</f>
        <v>0</v>
      </c>
      <c r="K247" s="3" t="s">
        <v>1203</v>
      </c>
      <c r="L247" s="4" t="s">
        <v>1163</v>
      </c>
    </row>
    <row r="248" spans="1:14" ht="15" customHeight="1">
      <c r="A248" s="104"/>
      <c r="J248" s="209" t="s">
        <v>186</v>
      </c>
    </row>
    <row r="249" spans="1:14" ht="11.25" customHeight="1">
      <c r="A249" s="104"/>
    </row>
    <row r="250" spans="1:14" ht="18.75" customHeight="1">
      <c r="A250" s="99"/>
      <c r="B250" s="4" t="s">
        <v>185</v>
      </c>
    </row>
    <row r="251" spans="1:14" ht="7.5" customHeight="1">
      <c r="A251" s="104"/>
    </row>
    <row r="252" spans="1:14" ht="18.75" customHeight="1">
      <c r="A252" s="104"/>
      <c r="B252" s="1356" t="s">
        <v>184</v>
      </c>
      <c r="C252" s="1357"/>
      <c r="D252" s="1356" t="s">
        <v>142</v>
      </c>
      <c r="E252" s="1357"/>
      <c r="F252" s="390" t="s">
        <v>141</v>
      </c>
      <c r="G252" s="109"/>
      <c r="H252" s="167" t="s">
        <v>140</v>
      </c>
      <c r="I252" s="109"/>
      <c r="J252" s="390" t="s">
        <v>91</v>
      </c>
      <c r="K252" s="3"/>
    </row>
    <row r="253" spans="1:14" ht="15" customHeight="1">
      <c r="A253" s="104"/>
      <c r="B253" s="361"/>
      <c r="C253" s="123"/>
      <c r="D253" s="364"/>
      <c r="E253" s="365"/>
      <c r="F253" s="397"/>
      <c r="G253" s="121"/>
      <c r="H253" s="166"/>
      <c r="I253" s="121"/>
      <c r="J253" s="391" t="s">
        <v>1168</v>
      </c>
      <c r="K253" s="3"/>
    </row>
    <row r="254" spans="1:14" s="4" customFormat="1" ht="15" customHeight="1">
      <c r="B254" s="362">
        <v>1</v>
      </c>
      <c r="C254" s="116" t="s">
        <v>131</v>
      </c>
      <c r="D254" s="1338"/>
      <c r="E254" s="1339"/>
      <c r="F254" s="200"/>
      <c r="G254" s="110" t="s">
        <v>1163</v>
      </c>
      <c r="H254" s="1057">
        <v>0.30299999999999999</v>
      </c>
      <c r="I254" s="110" t="s">
        <v>1164</v>
      </c>
      <c r="J254" s="201">
        <f t="shared" ref="J254:J270" si="23">ROUND(F254*H254,0)</f>
        <v>0</v>
      </c>
      <c r="K254" s="3" t="s">
        <v>1170</v>
      </c>
      <c r="M254" s="4">
        <v>0.4476</v>
      </c>
      <c r="N254" s="353">
        <f t="shared" ref="N254:N270" si="24">ROUND(M254,3)</f>
        <v>0.44800000000000001</v>
      </c>
    </row>
    <row r="255" spans="1:14" s="4" customFormat="1" ht="15" customHeight="1">
      <c r="B255" s="362">
        <v>2</v>
      </c>
      <c r="C255" s="116" t="s">
        <v>130</v>
      </c>
      <c r="D255" s="1338"/>
      <c r="E255" s="1339"/>
      <c r="F255" s="200"/>
      <c r="G255" s="110" t="s">
        <v>120</v>
      </c>
      <c r="H255" s="1056">
        <v>0.33600000000000002</v>
      </c>
      <c r="I255" s="110" t="s">
        <v>122</v>
      </c>
      <c r="J255" s="201">
        <f t="shared" si="23"/>
        <v>0</v>
      </c>
      <c r="K255" s="3" t="s">
        <v>135</v>
      </c>
      <c r="M255" s="4">
        <v>0.4758</v>
      </c>
      <c r="N255" s="353">
        <f t="shared" si="24"/>
        <v>0.47599999999999998</v>
      </c>
    </row>
    <row r="256" spans="1:14" s="4" customFormat="1" ht="15" customHeight="1">
      <c r="B256" s="362">
        <v>3</v>
      </c>
      <c r="C256" s="116" t="s">
        <v>129</v>
      </c>
      <c r="D256" s="1338"/>
      <c r="E256" s="1339"/>
      <c r="F256" s="200"/>
      <c r="G256" s="110" t="s">
        <v>120</v>
      </c>
      <c r="H256" s="1056">
        <v>0.25700000000000001</v>
      </c>
      <c r="I256" s="110" t="s">
        <v>122</v>
      </c>
      <c r="J256" s="201">
        <f t="shared" si="23"/>
        <v>0</v>
      </c>
      <c r="K256" s="3" t="s">
        <v>133</v>
      </c>
      <c r="M256" s="4">
        <v>0.36499999999999999</v>
      </c>
      <c r="N256" s="353">
        <f t="shared" si="24"/>
        <v>0.36499999999999999</v>
      </c>
    </row>
    <row r="257" spans="2:14" s="4" customFormat="1" ht="15" customHeight="1">
      <c r="B257" s="362">
        <v>4</v>
      </c>
      <c r="C257" s="116" t="s">
        <v>128</v>
      </c>
      <c r="D257" s="1338"/>
      <c r="E257" s="1339"/>
      <c r="F257" s="200"/>
      <c r="G257" s="110" t="s">
        <v>120</v>
      </c>
      <c r="H257" s="1056">
        <v>0.28999999999999998</v>
      </c>
      <c r="I257" s="110" t="s">
        <v>122</v>
      </c>
      <c r="J257" s="201">
        <f t="shared" si="23"/>
        <v>0</v>
      </c>
      <c r="K257" s="3" t="s">
        <v>561</v>
      </c>
      <c r="M257" s="4">
        <v>0.38969999999999999</v>
      </c>
      <c r="N257" s="353">
        <f t="shared" si="24"/>
        <v>0.39</v>
      </c>
    </row>
    <row r="258" spans="2:14" s="4" customFormat="1" ht="15" customHeight="1">
      <c r="B258" s="119">
        <v>5</v>
      </c>
      <c r="C258" s="112" t="s">
        <v>127</v>
      </c>
      <c r="D258" s="1338"/>
      <c r="E258" s="1339"/>
      <c r="F258" s="200"/>
      <c r="G258" s="110" t="s">
        <v>120</v>
      </c>
      <c r="H258" s="1056">
        <v>0.25900000000000001</v>
      </c>
      <c r="I258" s="110" t="s">
        <v>122</v>
      </c>
      <c r="J258" s="201">
        <f t="shared" si="23"/>
        <v>0</v>
      </c>
      <c r="K258" s="3" t="s">
        <v>560</v>
      </c>
      <c r="M258" s="4">
        <v>0.37980000000000003</v>
      </c>
      <c r="N258" s="353">
        <f t="shared" si="24"/>
        <v>0.38</v>
      </c>
    </row>
    <row r="259" spans="2:14" s="4" customFormat="1" ht="15" customHeight="1">
      <c r="B259" s="362">
        <v>6</v>
      </c>
      <c r="C259" s="116" t="s">
        <v>126</v>
      </c>
      <c r="D259" s="113" t="s">
        <v>556</v>
      </c>
      <c r="E259" s="163" t="s">
        <v>146</v>
      </c>
      <c r="F259" s="200"/>
      <c r="G259" s="110" t="s">
        <v>120</v>
      </c>
      <c r="H259" s="1056">
        <v>0.316</v>
      </c>
      <c r="I259" s="110" t="s">
        <v>122</v>
      </c>
      <c r="J259" s="201">
        <f t="shared" si="23"/>
        <v>0</v>
      </c>
      <c r="K259" s="3" t="s">
        <v>559</v>
      </c>
      <c r="M259" s="4">
        <v>0.4113</v>
      </c>
      <c r="N259" s="353">
        <f t="shared" si="24"/>
        <v>0.41099999999999998</v>
      </c>
    </row>
    <row r="260" spans="2:14" s="4" customFormat="1" ht="15" customHeight="1">
      <c r="B260" s="131"/>
      <c r="C260" s="365"/>
      <c r="D260" s="113" t="s">
        <v>552</v>
      </c>
      <c r="E260" s="163" t="s">
        <v>145</v>
      </c>
      <c r="F260" s="200"/>
      <c r="G260" s="110" t="s">
        <v>120</v>
      </c>
      <c r="H260" s="1056">
        <v>0.26100000000000001</v>
      </c>
      <c r="I260" s="110" t="s">
        <v>122</v>
      </c>
      <c r="J260" s="201">
        <f t="shared" si="23"/>
        <v>0</v>
      </c>
      <c r="K260" s="3" t="s">
        <v>558</v>
      </c>
      <c r="M260" s="4">
        <v>0.38969999999999999</v>
      </c>
      <c r="N260" s="353">
        <f t="shared" si="24"/>
        <v>0.39</v>
      </c>
    </row>
    <row r="261" spans="2:14" s="4" customFormat="1" ht="15" customHeight="1">
      <c r="B261" s="362">
        <v>7</v>
      </c>
      <c r="C261" s="116" t="s">
        <v>125</v>
      </c>
      <c r="D261" s="113" t="s">
        <v>556</v>
      </c>
      <c r="E261" s="163" t="s">
        <v>146</v>
      </c>
      <c r="F261" s="200"/>
      <c r="G261" s="110" t="s">
        <v>120</v>
      </c>
      <c r="H261" s="1056">
        <v>0.32900000000000001</v>
      </c>
      <c r="I261" s="110" t="s">
        <v>122</v>
      </c>
      <c r="J261" s="201">
        <f t="shared" si="23"/>
        <v>0</v>
      </c>
      <c r="K261" s="3" t="s">
        <v>557</v>
      </c>
      <c r="M261" s="4">
        <v>0.42530000000000001</v>
      </c>
      <c r="N261" s="353">
        <f t="shared" si="24"/>
        <v>0.42499999999999999</v>
      </c>
    </row>
    <row r="262" spans="2:14" s="4" customFormat="1" ht="15" customHeight="1">
      <c r="B262" s="131"/>
      <c r="C262" s="365"/>
      <c r="D262" s="113" t="s">
        <v>552</v>
      </c>
      <c r="E262" s="163" t="s">
        <v>145</v>
      </c>
      <c r="F262" s="200"/>
      <c r="G262" s="110" t="s">
        <v>120</v>
      </c>
      <c r="H262" s="1056">
        <v>0.27500000000000002</v>
      </c>
      <c r="I262" s="110" t="s">
        <v>122</v>
      </c>
      <c r="J262" s="202">
        <f t="shared" si="23"/>
        <v>0</v>
      </c>
      <c r="K262" s="3" t="s">
        <v>553</v>
      </c>
      <c r="M262" s="4">
        <v>0.40679999999999999</v>
      </c>
      <c r="N262" s="353">
        <f t="shared" si="24"/>
        <v>0.40699999999999997</v>
      </c>
    </row>
    <row r="263" spans="2:14" s="4" customFormat="1" ht="15" customHeight="1">
      <c r="B263" s="362">
        <v>8</v>
      </c>
      <c r="C263" s="116" t="s">
        <v>124</v>
      </c>
      <c r="D263" s="113" t="s">
        <v>556</v>
      </c>
      <c r="E263" s="163" t="s">
        <v>146</v>
      </c>
      <c r="F263" s="200"/>
      <c r="G263" s="110" t="s">
        <v>120</v>
      </c>
      <c r="H263" s="1056">
        <v>0.34499999999999997</v>
      </c>
      <c r="I263" s="110" t="s">
        <v>122</v>
      </c>
      <c r="J263" s="201">
        <f t="shared" si="23"/>
        <v>0</v>
      </c>
      <c r="K263" s="3" t="s">
        <v>551</v>
      </c>
      <c r="M263" s="4">
        <v>0.43919999999999998</v>
      </c>
      <c r="N263" s="353">
        <f t="shared" si="24"/>
        <v>0.439</v>
      </c>
    </row>
    <row r="264" spans="2:14" s="4" customFormat="1" ht="15" customHeight="1">
      <c r="B264" s="131"/>
      <c r="C264" s="365"/>
      <c r="D264" s="113" t="s">
        <v>552</v>
      </c>
      <c r="E264" s="163" t="s">
        <v>145</v>
      </c>
      <c r="F264" s="200"/>
      <c r="G264" s="110" t="s">
        <v>120</v>
      </c>
      <c r="H264" s="1056">
        <v>0.29099999999999998</v>
      </c>
      <c r="I264" s="110" t="s">
        <v>122</v>
      </c>
      <c r="J264" s="202">
        <f t="shared" si="23"/>
        <v>0</v>
      </c>
      <c r="K264" s="3" t="s">
        <v>582</v>
      </c>
      <c r="M264" s="4">
        <v>0.42570000000000002</v>
      </c>
      <c r="N264" s="353">
        <f t="shared" si="24"/>
        <v>0.42599999999999999</v>
      </c>
    </row>
    <row r="265" spans="2:14" s="4" customFormat="1" ht="15" customHeight="1">
      <c r="B265" s="362">
        <v>9</v>
      </c>
      <c r="C265" s="116" t="s">
        <v>123</v>
      </c>
      <c r="D265" s="113" t="s">
        <v>556</v>
      </c>
      <c r="E265" s="163" t="s">
        <v>146</v>
      </c>
      <c r="F265" s="200"/>
      <c r="G265" s="110" t="s">
        <v>120</v>
      </c>
      <c r="H265" s="1056">
        <v>0.35599999999999998</v>
      </c>
      <c r="I265" s="110" t="s">
        <v>122</v>
      </c>
      <c r="J265" s="201">
        <f t="shared" si="23"/>
        <v>0</v>
      </c>
      <c r="K265" s="3" t="s">
        <v>581</v>
      </c>
      <c r="M265" s="4">
        <v>0.44369999999999998</v>
      </c>
      <c r="N265" s="353">
        <f t="shared" si="24"/>
        <v>0.44400000000000001</v>
      </c>
    </row>
    <row r="266" spans="2:14" s="4" customFormat="1" ht="15" customHeight="1">
      <c r="B266" s="131"/>
      <c r="C266" s="365"/>
      <c r="D266" s="113" t="s">
        <v>552</v>
      </c>
      <c r="E266" s="163" t="s">
        <v>145</v>
      </c>
      <c r="F266" s="200"/>
      <c r="G266" s="110" t="s">
        <v>120</v>
      </c>
      <c r="H266" s="1056">
        <v>0.33800000000000002</v>
      </c>
      <c r="I266" s="110" t="s">
        <v>122</v>
      </c>
      <c r="J266" s="202">
        <f t="shared" si="23"/>
        <v>0</v>
      </c>
      <c r="K266" s="3" t="s">
        <v>580</v>
      </c>
      <c r="M266" s="4">
        <v>0.4415</v>
      </c>
      <c r="N266" s="353">
        <f t="shared" si="24"/>
        <v>0.442</v>
      </c>
    </row>
    <row r="267" spans="2:14" s="4" customFormat="1" ht="15" customHeight="1">
      <c r="B267" s="362">
        <v>10</v>
      </c>
      <c r="C267" s="116" t="s">
        <v>498</v>
      </c>
      <c r="D267" s="113" t="s">
        <v>556</v>
      </c>
      <c r="E267" s="163" t="s">
        <v>146</v>
      </c>
      <c r="F267" s="200"/>
      <c r="G267" s="110" t="s">
        <v>120</v>
      </c>
      <c r="H267" s="1056">
        <v>0.376</v>
      </c>
      <c r="I267" s="110" t="s">
        <v>122</v>
      </c>
      <c r="J267" s="201">
        <f t="shared" si="23"/>
        <v>0</v>
      </c>
      <c r="K267" s="3" t="s">
        <v>600</v>
      </c>
      <c r="M267" s="4">
        <v>0.45</v>
      </c>
      <c r="N267" s="353">
        <f t="shared" si="24"/>
        <v>0.45</v>
      </c>
    </row>
    <row r="268" spans="2:14" s="4" customFormat="1" ht="15" customHeight="1">
      <c r="B268" s="131"/>
      <c r="C268" s="365"/>
      <c r="D268" s="113" t="s">
        <v>552</v>
      </c>
      <c r="E268" s="163" t="s">
        <v>145</v>
      </c>
      <c r="F268" s="200"/>
      <c r="G268" s="110" t="s">
        <v>120</v>
      </c>
      <c r="H268" s="1056">
        <v>0.36199999999999999</v>
      </c>
      <c r="I268" s="110" t="s">
        <v>122</v>
      </c>
      <c r="J268" s="202">
        <f t="shared" si="23"/>
        <v>0</v>
      </c>
      <c r="K268" s="3" t="s">
        <v>599</v>
      </c>
      <c r="M268" s="4">
        <v>0.45</v>
      </c>
      <c r="N268" s="353">
        <f t="shared" si="24"/>
        <v>0.45</v>
      </c>
    </row>
    <row r="269" spans="2:14" s="4" customFormat="1" ht="15" customHeight="1">
      <c r="B269" s="362">
        <v>11</v>
      </c>
      <c r="C269" s="116" t="s">
        <v>535</v>
      </c>
      <c r="D269" s="113" t="s">
        <v>556</v>
      </c>
      <c r="E269" s="163" t="s">
        <v>146</v>
      </c>
      <c r="F269" s="200"/>
      <c r="G269" s="110" t="s">
        <v>120</v>
      </c>
      <c r="H269" s="1056">
        <v>0.39200000000000002</v>
      </c>
      <c r="I269" s="110" t="s">
        <v>122</v>
      </c>
      <c r="J269" s="201">
        <f t="shared" si="23"/>
        <v>0</v>
      </c>
      <c r="K269" s="3" t="s">
        <v>598</v>
      </c>
      <c r="M269" s="4">
        <v>0.45</v>
      </c>
      <c r="N269" s="353">
        <f t="shared" si="24"/>
        <v>0.45</v>
      </c>
    </row>
    <row r="270" spans="2:14" s="4" customFormat="1" ht="15" customHeight="1" thickBot="1">
      <c r="B270" s="131"/>
      <c r="C270" s="365"/>
      <c r="D270" s="113" t="s">
        <v>552</v>
      </c>
      <c r="E270" s="163" t="s">
        <v>145</v>
      </c>
      <c r="F270" s="200"/>
      <c r="G270" s="110" t="s">
        <v>120</v>
      </c>
      <c r="H270" s="1056">
        <v>0.38</v>
      </c>
      <c r="I270" s="110" t="s">
        <v>122</v>
      </c>
      <c r="J270" s="202">
        <f t="shared" si="23"/>
        <v>0</v>
      </c>
      <c r="K270" s="3" t="s">
        <v>597</v>
      </c>
      <c r="M270" s="4">
        <v>0.45</v>
      </c>
      <c r="N270" s="353">
        <f t="shared" si="24"/>
        <v>0.45</v>
      </c>
    </row>
    <row r="271" spans="2:14" s="4" customFormat="1" ht="15" customHeight="1" thickBot="1">
      <c r="B271" s="1367" t="s">
        <v>121</v>
      </c>
      <c r="C271" s="1368"/>
      <c r="D271" s="1338"/>
      <c r="E271" s="1339"/>
      <c r="F271" s="205"/>
      <c r="G271" s="140"/>
      <c r="H271" s="206"/>
      <c r="I271" s="359"/>
      <c r="J271" s="207">
        <f>SUM(J254:J270)</f>
        <v>0</v>
      </c>
      <c r="K271" s="3" t="s">
        <v>1204</v>
      </c>
      <c r="L271" s="4" t="s">
        <v>1163</v>
      </c>
    </row>
    <row r="272" spans="2:14" s="4" customFormat="1" ht="18.75" customHeight="1">
      <c r="F272" s="208"/>
      <c r="H272" s="174"/>
      <c r="J272" s="209"/>
    </row>
    <row r="273" spans="1:14" ht="18.75" customHeight="1">
      <c r="A273" s="99"/>
      <c r="B273" s="4" t="s">
        <v>183</v>
      </c>
    </row>
    <row r="274" spans="1:14" ht="7.5" customHeight="1">
      <c r="A274" s="104"/>
    </row>
    <row r="275" spans="1:14" ht="18.75" customHeight="1">
      <c r="A275" s="104"/>
      <c r="B275" s="1356" t="s">
        <v>182</v>
      </c>
      <c r="C275" s="1357"/>
      <c r="D275" s="1356" t="s">
        <v>142</v>
      </c>
      <c r="E275" s="1357"/>
      <c r="F275" s="390" t="s">
        <v>141</v>
      </c>
      <c r="G275" s="109"/>
      <c r="H275" s="167" t="s">
        <v>140</v>
      </c>
      <c r="I275" s="109"/>
      <c r="J275" s="390" t="s">
        <v>91</v>
      </c>
      <c r="K275" s="3"/>
    </row>
    <row r="276" spans="1:14" ht="15" customHeight="1">
      <c r="A276" s="104"/>
      <c r="B276" s="361"/>
      <c r="C276" s="123"/>
      <c r="D276" s="364"/>
      <c r="E276" s="365"/>
      <c r="F276" s="391" t="s">
        <v>1205</v>
      </c>
      <c r="G276" s="121"/>
      <c r="H276" s="166"/>
      <c r="I276" s="121"/>
      <c r="J276" s="391" t="s">
        <v>1206</v>
      </c>
      <c r="K276" s="3"/>
    </row>
    <row r="277" spans="1:14" s="4" customFormat="1" ht="15" customHeight="1">
      <c r="B277" s="1047">
        <v>1</v>
      </c>
      <c r="C277" s="116" t="s">
        <v>129</v>
      </c>
      <c r="D277" s="1338"/>
      <c r="E277" s="1339"/>
      <c r="F277" s="200"/>
      <c r="G277" s="110" t="s">
        <v>120</v>
      </c>
      <c r="H277" s="1056">
        <v>0.25700000000000001</v>
      </c>
      <c r="I277" s="110" t="s">
        <v>122</v>
      </c>
      <c r="J277" s="201">
        <f t="shared" ref="J277:J291" si="25">ROUND(F277*H277,0)</f>
        <v>0</v>
      </c>
      <c r="K277" s="257" t="s">
        <v>1207</v>
      </c>
      <c r="M277" s="4">
        <v>0.36499999999999999</v>
      </c>
      <c r="N277" s="353">
        <f t="shared" ref="N277:N291" si="26">ROUND(M277,3)</f>
        <v>0.36499999999999999</v>
      </c>
    </row>
    <row r="278" spans="1:14" s="4" customFormat="1" ht="15" customHeight="1">
      <c r="B278" s="1047">
        <f>B277+1</f>
        <v>2</v>
      </c>
      <c r="C278" s="116" t="s">
        <v>128</v>
      </c>
      <c r="D278" s="1338"/>
      <c r="E278" s="1339"/>
      <c r="F278" s="200"/>
      <c r="G278" s="110" t="s">
        <v>120</v>
      </c>
      <c r="H278" s="1056">
        <v>0.28999999999999998</v>
      </c>
      <c r="I278" s="110" t="s">
        <v>122</v>
      </c>
      <c r="J278" s="201">
        <f t="shared" si="25"/>
        <v>0</v>
      </c>
      <c r="K278" s="257" t="s">
        <v>135</v>
      </c>
      <c r="M278" s="4">
        <v>0.38969999999999999</v>
      </c>
      <c r="N278" s="353">
        <f t="shared" si="26"/>
        <v>0.39</v>
      </c>
    </row>
    <row r="279" spans="1:14" s="4" customFormat="1" ht="15" customHeight="1">
      <c r="B279" s="1047">
        <f>B278+1</f>
        <v>3</v>
      </c>
      <c r="C279" s="112" t="s">
        <v>127</v>
      </c>
      <c r="D279" s="1338"/>
      <c r="E279" s="1339"/>
      <c r="F279" s="200"/>
      <c r="G279" s="110" t="s">
        <v>120</v>
      </c>
      <c r="H279" s="1056">
        <v>0.25900000000000001</v>
      </c>
      <c r="I279" s="110" t="s">
        <v>122</v>
      </c>
      <c r="J279" s="201">
        <f t="shared" si="25"/>
        <v>0</v>
      </c>
      <c r="K279" s="257" t="s">
        <v>133</v>
      </c>
      <c r="M279" s="4">
        <v>0.37980000000000003</v>
      </c>
      <c r="N279" s="353">
        <f t="shared" si="26"/>
        <v>0.38</v>
      </c>
    </row>
    <row r="280" spans="1:14" s="4" customFormat="1" ht="15" customHeight="1">
      <c r="B280" s="1047">
        <f>B279+1</f>
        <v>4</v>
      </c>
      <c r="C280" s="116" t="s">
        <v>126</v>
      </c>
      <c r="D280" s="113" t="s">
        <v>556</v>
      </c>
      <c r="E280" s="163" t="s">
        <v>146</v>
      </c>
      <c r="F280" s="200"/>
      <c r="G280" s="110" t="s">
        <v>120</v>
      </c>
      <c r="H280" s="1056">
        <v>0.316</v>
      </c>
      <c r="I280" s="110" t="s">
        <v>122</v>
      </c>
      <c r="J280" s="201">
        <f t="shared" si="25"/>
        <v>0</v>
      </c>
      <c r="K280" s="257" t="s">
        <v>561</v>
      </c>
      <c r="M280" s="4">
        <v>0.4113</v>
      </c>
      <c r="N280" s="353">
        <f t="shared" si="26"/>
        <v>0.41099999999999998</v>
      </c>
    </row>
    <row r="281" spans="1:14" s="4" customFormat="1" ht="15" customHeight="1">
      <c r="B281" s="708"/>
      <c r="C281" s="365"/>
      <c r="D281" s="113" t="s">
        <v>552</v>
      </c>
      <c r="E281" s="163" t="s">
        <v>145</v>
      </c>
      <c r="F281" s="200"/>
      <c r="G281" s="110" t="s">
        <v>120</v>
      </c>
      <c r="H281" s="1056">
        <v>0.26100000000000001</v>
      </c>
      <c r="I281" s="110" t="s">
        <v>122</v>
      </c>
      <c r="J281" s="201">
        <f t="shared" si="25"/>
        <v>0</v>
      </c>
      <c r="K281" s="257" t="s">
        <v>560</v>
      </c>
      <c r="M281" s="4">
        <v>0.38969999999999999</v>
      </c>
      <c r="N281" s="353">
        <f t="shared" si="26"/>
        <v>0.39</v>
      </c>
    </row>
    <row r="282" spans="1:14" s="4" customFormat="1" ht="15" customHeight="1">
      <c r="B282" s="1047">
        <f>B280+1</f>
        <v>5</v>
      </c>
      <c r="C282" s="116" t="s">
        <v>125</v>
      </c>
      <c r="D282" s="113" t="s">
        <v>556</v>
      </c>
      <c r="E282" s="163" t="s">
        <v>146</v>
      </c>
      <c r="F282" s="200"/>
      <c r="G282" s="110" t="s">
        <v>120</v>
      </c>
      <c r="H282" s="1056">
        <v>0.32900000000000001</v>
      </c>
      <c r="I282" s="110" t="s">
        <v>122</v>
      </c>
      <c r="J282" s="201">
        <f t="shared" si="25"/>
        <v>0</v>
      </c>
      <c r="K282" s="257" t="s">
        <v>559</v>
      </c>
      <c r="M282" s="4">
        <v>0.42530000000000001</v>
      </c>
      <c r="N282" s="353">
        <f t="shared" si="26"/>
        <v>0.42499999999999999</v>
      </c>
    </row>
    <row r="283" spans="1:14" s="4" customFormat="1" ht="15" customHeight="1">
      <c r="B283" s="708"/>
      <c r="C283" s="365"/>
      <c r="D283" s="113" t="s">
        <v>552</v>
      </c>
      <c r="E283" s="163" t="s">
        <v>145</v>
      </c>
      <c r="F283" s="200"/>
      <c r="G283" s="110" t="s">
        <v>120</v>
      </c>
      <c r="H283" s="1056">
        <v>0.27500000000000002</v>
      </c>
      <c r="I283" s="110" t="s">
        <v>122</v>
      </c>
      <c r="J283" s="202">
        <f t="shared" si="25"/>
        <v>0</v>
      </c>
      <c r="K283" s="257" t="s">
        <v>558</v>
      </c>
      <c r="M283" s="4">
        <v>0.40679999999999999</v>
      </c>
      <c r="N283" s="353">
        <f t="shared" si="26"/>
        <v>0.40699999999999997</v>
      </c>
    </row>
    <row r="284" spans="1:14" s="4" customFormat="1" ht="15" customHeight="1">
      <c r="B284" s="1047">
        <f>B282+1</f>
        <v>6</v>
      </c>
      <c r="C284" s="116" t="s">
        <v>124</v>
      </c>
      <c r="D284" s="113" t="s">
        <v>556</v>
      </c>
      <c r="E284" s="163" t="s">
        <v>146</v>
      </c>
      <c r="F284" s="200"/>
      <c r="G284" s="110" t="s">
        <v>120</v>
      </c>
      <c r="H284" s="1056">
        <v>0.34499999999999997</v>
      </c>
      <c r="I284" s="110" t="s">
        <v>122</v>
      </c>
      <c r="J284" s="201">
        <f t="shared" si="25"/>
        <v>0</v>
      </c>
      <c r="K284" s="257" t="s">
        <v>557</v>
      </c>
      <c r="M284" s="4">
        <v>0.43919999999999998</v>
      </c>
      <c r="N284" s="353">
        <f t="shared" si="26"/>
        <v>0.439</v>
      </c>
    </row>
    <row r="285" spans="1:14" s="4" customFormat="1" ht="15" customHeight="1">
      <c r="B285" s="708"/>
      <c r="C285" s="365"/>
      <c r="D285" s="113" t="s">
        <v>552</v>
      </c>
      <c r="E285" s="163" t="s">
        <v>145</v>
      </c>
      <c r="F285" s="200"/>
      <c r="G285" s="110" t="s">
        <v>120</v>
      </c>
      <c r="H285" s="1056">
        <v>0.29099999999999998</v>
      </c>
      <c r="I285" s="110" t="s">
        <v>122</v>
      </c>
      <c r="J285" s="202">
        <f t="shared" si="25"/>
        <v>0</v>
      </c>
      <c r="K285" s="257" t="s">
        <v>553</v>
      </c>
      <c r="M285" s="4">
        <v>0.42570000000000002</v>
      </c>
      <c r="N285" s="353">
        <f t="shared" si="26"/>
        <v>0.42599999999999999</v>
      </c>
    </row>
    <row r="286" spans="1:14" s="4" customFormat="1" ht="15" customHeight="1">
      <c r="B286" s="1047">
        <f>B284+1</f>
        <v>7</v>
      </c>
      <c r="C286" s="116" t="s">
        <v>123</v>
      </c>
      <c r="D286" s="113" t="s">
        <v>556</v>
      </c>
      <c r="E286" s="163" t="s">
        <v>146</v>
      </c>
      <c r="F286" s="200"/>
      <c r="G286" s="110" t="s">
        <v>120</v>
      </c>
      <c r="H286" s="1056">
        <v>0.35599999999999998</v>
      </c>
      <c r="I286" s="110" t="s">
        <v>122</v>
      </c>
      <c r="J286" s="201">
        <f t="shared" si="25"/>
        <v>0</v>
      </c>
      <c r="K286" s="257" t="s">
        <v>551</v>
      </c>
      <c r="M286" s="4">
        <v>0.44369999999999998</v>
      </c>
      <c r="N286" s="353">
        <f t="shared" si="26"/>
        <v>0.44400000000000001</v>
      </c>
    </row>
    <row r="287" spans="1:14" s="4" customFormat="1" ht="15" customHeight="1">
      <c r="B287" s="708"/>
      <c r="C287" s="365"/>
      <c r="D287" s="113" t="s">
        <v>552</v>
      </c>
      <c r="E287" s="163" t="s">
        <v>145</v>
      </c>
      <c r="F287" s="200"/>
      <c r="G287" s="110" t="s">
        <v>120</v>
      </c>
      <c r="H287" s="1056">
        <v>0.33800000000000002</v>
      </c>
      <c r="I287" s="110" t="s">
        <v>122</v>
      </c>
      <c r="J287" s="202">
        <f t="shared" si="25"/>
        <v>0</v>
      </c>
      <c r="K287" s="257" t="s">
        <v>582</v>
      </c>
      <c r="M287" s="4">
        <v>0.4415</v>
      </c>
      <c r="N287" s="353">
        <f t="shared" si="26"/>
        <v>0.442</v>
      </c>
    </row>
    <row r="288" spans="1:14" s="4" customFormat="1" ht="15" customHeight="1">
      <c r="B288" s="1047">
        <f>B286+1</f>
        <v>8</v>
      </c>
      <c r="C288" s="116" t="s">
        <v>498</v>
      </c>
      <c r="D288" s="113" t="s">
        <v>556</v>
      </c>
      <c r="E288" s="163" t="s">
        <v>146</v>
      </c>
      <c r="F288" s="200"/>
      <c r="G288" s="110" t="s">
        <v>120</v>
      </c>
      <c r="H288" s="1056">
        <v>0.376</v>
      </c>
      <c r="I288" s="110" t="s">
        <v>122</v>
      </c>
      <c r="J288" s="201">
        <f t="shared" si="25"/>
        <v>0</v>
      </c>
      <c r="K288" s="257" t="s">
        <v>581</v>
      </c>
      <c r="M288" s="4">
        <v>0.45</v>
      </c>
      <c r="N288" s="353">
        <f t="shared" si="26"/>
        <v>0.45</v>
      </c>
    </row>
    <row r="289" spans="1:59" s="4" customFormat="1" ht="15" customHeight="1">
      <c r="B289" s="708"/>
      <c r="C289" s="365"/>
      <c r="D289" s="113" t="s">
        <v>552</v>
      </c>
      <c r="E289" s="163" t="s">
        <v>145</v>
      </c>
      <c r="F289" s="200"/>
      <c r="G289" s="110" t="s">
        <v>120</v>
      </c>
      <c r="H289" s="1056">
        <v>0.36199999999999999</v>
      </c>
      <c r="I289" s="110" t="s">
        <v>122</v>
      </c>
      <c r="J289" s="202">
        <f t="shared" si="25"/>
        <v>0</v>
      </c>
      <c r="K289" s="257" t="s">
        <v>580</v>
      </c>
      <c r="M289" s="4">
        <v>0.45</v>
      </c>
      <c r="N289" s="353">
        <f t="shared" si="26"/>
        <v>0.45</v>
      </c>
    </row>
    <row r="290" spans="1:59" s="4" customFormat="1" ht="15" customHeight="1">
      <c r="B290" s="1047">
        <f>B288+1</f>
        <v>9</v>
      </c>
      <c r="C290" s="116" t="s">
        <v>535</v>
      </c>
      <c r="D290" s="113" t="s">
        <v>556</v>
      </c>
      <c r="E290" s="163" t="s">
        <v>146</v>
      </c>
      <c r="F290" s="200"/>
      <c r="G290" s="110" t="s">
        <v>120</v>
      </c>
      <c r="H290" s="1056">
        <v>0.39200000000000002</v>
      </c>
      <c r="I290" s="110" t="s">
        <v>122</v>
      </c>
      <c r="J290" s="201">
        <f t="shared" si="25"/>
        <v>0</v>
      </c>
      <c r="K290" s="257" t="s">
        <v>600</v>
      </c>
      <c r="M290" s="4">
        <v>0.45</v>
      </c>
      <c r="N290" s="353">
        <f t="shared" si="26"/>
        <v>0.45</v>
      </c>
    </row>
    <row r="291" spans="1:59" s="4" customFormat="1" ht="15" customHeight="1" thickBot="1">
      <c r="B291" s="131"/>
      <c r="C291" s="365"/>
      <c r="D291" s="113" t="s">
        <v>552</v>
      </c>
      <c r="E291" s="163" t="s">
        <v>145</v>
      </c>
      <c r="F291" s="200"/>
      <c r="G291" s="110" t="s">
        <v>120</v>
      </c>
      <c r="H291" s="1056">
        <v>0.38</v>
      </c>
      <c r="I291" s="110" t="s">
        <v>122</v>
      </c>
      <c r="J291" s="202">
        <f t="shared" si="25"/>
        <v>0</v>
      </c>
      <c r="K291" s="257" t="s">
        <v>599</v>
      </c>
      <c r="M291" s="4">
        <v>0.45</v>
      </c>
      <c r="N291" s="353">
        <f t="shared" si="26"/>
        <v>0.45</v>
      </c>
    </row>
    <row r="292" spans="1:59" s="4" customFormat="1" ht="15" customHeight="1" thickBot="1">
      <c r="B292" s="1367" t="s">
        <v>121</v>
      </c>
      <c r="C292" s="1368"/>
      <c r="D292" s="1338"/>
      <c r="E292" s="1339"/>
      <c r="F292" s="205"/>
      <c r="G292" s="140"/>
      <c r="H292" s="206"/>
      <c r="I292" s="359"/>
      <c r="J292" s="207">
        <f>SUM(J277:J291)</f>
        <v>0</v>
      </c>
      <c r="K292" s="3" t="s">
        <v>1208</v>
      </c>
      <c r="L292" s="4" t="s">
        <v>1163</v>
      </c>
    </row>
    <row r="293" spans="1:59" s="4" customFormat="1" ht="18.75" customHeight="1">
      <c r="F293" s="208"/>
      <c r="H293" s="174"/>
      <c r="J293" s="209"/>
    </row>
    <row r="294" spans="1:59" ht="11.25" customHeight="1">
      <c r="A294" s="104"/>
    </row>
    <row r="295" spans="1:59" ht="12.75" customHeight="1">
      <c r="A295" s="99"/>
      <c r="B295" s="4" t="s">
        <v>181</v>
      </c>
    </row>
    <row r="296" spans="1:59" ht="3.75" customHeight="1">
      <c r="A296" s="104"/>
    </row>
    <row r="297" spans="1:59" ht="18.75" customHeight="1">
      <c r="A297" s="104"/>
      <c r="B297" s="1356" t="s">
        <v>171</v>
      </c>
      <c r="C297" s="1357"/>
      <c r="D297" s="1356" t="s">
        <v>142</v>
      </c>
      <c r="E297" s="1357"/>
      <c r="F297" s="390" t="s">
        <v>141</v>
      </c>
      <c r="G297" s="109"/>
      <c r="H297" s="167" t="s">
        <v>140</v>
      </c>
      <c r="I297" s="109"/>
      <c r="J297" s="390" t="s">
        <v>91</v>
      </c>
      <c r="K297" s="3"/>
    </row>
    <row r="298" spans="1:59" ht="15" customHeight="1">
      <c r="A298" s="104"/>
      <c r="B298" s="361"/>
      <c r="C298" s="123"/>
      <c r="D298" s="364"/>
      <c r="E298" s="365"/>
      <c r="F298" s="391" t="s">
        <v>1167</v>
      </c>
      <c r="G298" s="121"/>
      <c r="H298" s="166"/>
      <c r="I298" s="121"/>
      <c r="J298" s="391" t="s">
        <v>1168</v>
      </c>
      <c r="K298" s="3"/>
      <c r="P298" s="2">
        <v>2.8799999999999999E-2</v>
      </c>
      <c r="Q298" s="2">
        <v>4.0800000000000003E-2</v>
      </c>
      <c r="R298" s="2">
        <v>6.4799999999999996E-2</v>
      </c>
      <c r="S298" s="2">
        <v>8.8800000000000004E-2</v>
      </c>
      <c r="T298" s="2">
        <v>0.1008</v>
      </c>
      <c r="U298" s="2">
        <v>0.1128</v>
      </c>
      <c r="V298" s="2">
        <v>0.12479999999999999</v>
      </c>
      <c r="W298" s="2">
        <v>0.1368</v>
      </c>
      <c r="X298" s="2">
        <v>0.14879999999999999</v>
      </c>
      <c r="Y298" s="2">
        <v>0.156</v>
      </c>
      <c r="Z298" s="2">
        <v>0.28000000000000003</v>
      </c>
      <c r="AA298" s="2">
        <v>0.16800000000000001</v>
      </c>
      <c r="AB298" s="2">
        <v>0.27</v>
      </c>
      <c r="AC298" s="2">
        <v>0.18</v>
      </c>
      <c r="AD298" s="2">
        <v>0.30740000000000001</v>
      </c>
      <c r="AE298" s="2">
        <v>0.2049</v>
      </c>
      <c r="AF298" s="2">
        <v>0.27989999999999998</v>
      </c>
      <c r="AG298" s="2">
        <v>0.18659999999999999</v>
      </c>
      <c r="AH298" s="2">
        <v>0.33210000000000001</v>
      </c>
      <c r="AI298" s="2">
        <v>0.28310000000000002</v>
      </c>
      <c r="AJ298" s="2">
        <v>0.22140000000000001</v>
      </c>
      <c r="AK298" s="2">
        <v>0.18870000000000001</v>
      </c>
      <c r="AL298" s="2">
        <v>0.34610000000000002</v>
      </c>
      <c r="AM298" s="2">
        <v>0.29749999999999999</v>
      </c>
      <c r="AN298" s="2">
        <v>0.23069999999999999</v>
      </c>
      <c r="AO298" s="2">
        <v>0.1983</v>
      </c>
      <c r="AP298" s="2">
        <v>0.3609</v>
      </c>
      <c r="AQ298" s="2">
        <v>0.31369999999999998</v>
      </c>
      <c r="AR298" s="2">
        <v>0.24060000000000001</v>
      </c>
      <c r="AS298" s="2">
        <v>0.20910000000000001</v>
      </c>
      <c r="AT298" s="2">
        <v>0.37309999999999999</v>
      </c>
      <c r="AU298" s="2">
        <v>0.35730000000000001</v>
      </c>
      <c r="AV298" s="2">
        <v>0.2487</v>
      </c>
      <c r="AW298" s="2">
        <v>0.2382</v>
      </c>
      <c r="AX298" s="2">
        <v>0.39240000000000003</v>
      </c>
      <c r="AY298" s="2">
        <v>0.38069999999999998</v>
      </c>
      <c r="AZ298" s="2">
        <v>0.2616</v>
      </c>
      <c r="BA298" s="2">
        <v>0.25380000000000003</v>
      </c>
      <c r="BB298" s="2">
        <v>0.4073</v>
      </c>
      <c r="BC298" s="2">
        <v>0.39779999999999999</v>
      </c>
      <c r="BD298" s="2">
        <v>0.27150000000000002</v>
      </c>
      <c r="BE298" s="2">
        <v>0.26519999999999999</v>
      </c>
    </row>
    <row r="299" spans="1:59" s="4" customFormat="1" ht="15" customHeight="1">
      <c r="B299" s="362">
        <v>1</v>
      </c>
      <c r="C299" s="116" t="s">
        <v>158</v>
      </c>
      <c r="D299" s="1338"/>
      <c r="E299" s="1339"/>
      <c r="F299" s="200"/>
      <c r="G299" s="110" t="s">
        <v>1163</v>
      </c>
      <c r="H299" s="1056">
        <v>1.7000000000000001E-2</v>
      </c>
      <c r="I299" s="110" t="s">
        <v>1164</v>
      </c>
      <c r="J299" s="201">
        <f t="shared" ref="J299:J339" si="27">ROUND(F299*H299,0)</f>
        <v>0</v>
      </c>
      <c r="K299" s="3" t="s">
        <v>1170</v>
      </c>
      <c r="M299" s="4">
        <v>2.8799999999999999E-2</v>
      </c>
      <c r="N299" s="353">
        <f t="shared" ref="N299:N339" si="28">ROUND(M299,3)</f>
        <v>2.9000000000000001E-2</v>
      </c>
      <c r="P299" s="2">
        <v>2.8799999999999999E-2</v>
      </c>
    </row>
    <row r="300" spans="1:59" s="4" customFormat="1" ht="15" customHeight="1">
      <c r="B300" s="362">
        <v>2</v>
      </c>
      <c r="C300" s="116" t="s">
        <v>157</v>
      </c>
      <c r="D300" s="1338"/>
      <c r="E300" s="1339"/>
      <c r="F300" s="200"/>
      <c r="G300" s="110" t="s">
        <v>120</v>
      </c>
      <c r="H300" s="1056">
        <v>2.9000000000000001E-2</v>
      </c>
      <c r="I300" s="110" t="s">
        <v>122</v>
      </c>
      <c r="J300" s="201">
        <f t="shared" si="27"/>
        <v>0</v>
      </c>
      <c r="K300" s="3" t="s">
        <v>135</v>
      </c>
      <c r="M300" s="4">
        <v>4.0800000000000003E-2</v>
      </c>
      <c r="N300" s="353">
        <f t="shared" si="28"/>
        <v>4.1000000000000002E-2</v>
      </c>
      <c r="P300" s="2">
        <v>4.0800000000000003E-2</v>
      </c>
    </row>
    <row r="301" spans="1:59" s="4" customFormat="1" ht="15" customHeight="1">
      <c r="B301" s="362">
        <v>3</v>
      </c>
      <c r="C301" s="116" t="s">
        <v>152</v>
      </c>
      <c r="D301" s="1338"/>
      <c r="E301" s="1339"/>
      <c r="F301" s="200"/>
      <c r="G301" s="110" t="s">
        <v>120</v>
      </c>
      <c r="H301" s="1056">
        <v>7.6999999999999999E-2</v>
      </c>
      <c r="I301" s="110" t="s">
        <v>122</v>
      </c>
      <c r="J301" s="201">
        <f t="shared" si="27"/>
        <v>0</v>
      </c>
      <c r="K301" s="3" t="s">
        <v>133</v>
      </c>
      <c r="M301" s="4">
        <v>8.8800000000000004E-2</v>
      </c>
      <c r="N301" s="353">
        <f t="shared" si="28"/>
        <v>8.8999999999999996E-2</v>
      </c>
      <c r="P301" s="2">
        <v>6.4799999999999996E-2</v>
      </c>
      <c r="R301" s="4">
        <v>2.8799999999999999E-2</v>
      </c>
      <c r="S301" s="4">
        <v>4.0800000000000003E-2</v>
      </c>
      <c r="T301" s="4">
        <v>8.8800000000000004E-2</v>
      </c>
      <c r="U301" s="4">
        <v>0.1008</v>
      </c>
      <c r="V301" s="4">
        <v>0.1128</v>
      </c>
      <c r="W301" s="4">
        <v>0.12479999999999999</v>
      </c>
      <c r="X301" s="4">
        <v>0.1368</v>
      </c>
      <c r="Y301" s="4">
        <v>0.14879999999999999</v>
      </c>
      <c r="Z301" s="4">
        <v>0.156</v>
      </c>
      <c r="AA301" s="4">
        <v>0.28000000000000003</v>
      </c>
      <c r="AB301" s="4">
        <v>0.16800000000000001</v>
      </c>
      <c r="AC301" s="4">
        <v>0.27</v>
      </c>
      <c r="AD301" s="4">
        <v>0.18</v>
      </c>
      <c r="AE301" s="4">
        <v>0.30740000000000001</v>
      </c>
      <c r="AF301" s="4">
        <v>0.2049</v>
      </c>
      <c r="AG301" s="4">
        <v>0.27989999999999998</v>
      </c>
      <c r="AH301" s="4">
        <v>0.18659999999999999</v>
      </c>
      <c r="AI301" s="4">
        <v>0.33210000000000001</v>
      </c>
      <c r="AJ301" s="4">
        <v>0.28310000000000002</v>
      </c>
      <c r="AK301" s="4">
        <v>0.22140000000000001</v>
      </c>
      <c r="AL301" s="4">
        <v>0.18870000000000001</v>
      </c>
      <c r="AM301" s="4">
        <v>0.34610000000000002</v>
      </c>
      <c r="AN301" s="4">
        <v>0.29749999999999999</v>
      </c>
      <c r="AO301" s="4">
        <v>0.23069999999999999</v>
      </c>
      <c r="AP301" s="4">
        <v>0.1983</v>
      </c>
      <c r="AQ301" s="4">
        <v>0.3609</v>
      </c>
      <c r="AR301" s="4">
        <v>0.31369999999999998</v>
      </c>
      <c r="AS301" s="4">
        <v>0.24060000000000001</v>
      </c>
      <c r="AT301" s="4">
        <v>0.20910000000000001</v>
      </c>
      <c r="AU301" s="4">
        <v>0.37309999999999999</v>
      </c>
      <c r="AV301" s="4">
        <v>0.35730000000000001</v>
      </c>
      <c r="AW301" s="4">
        <v>0.2487</v>
      </c>
      <c r="AX301" s="4">
        <v>0.2382</v>
      </c>
      <c r="AY301" s="4">
        <v>0.39240000000000003</v>
      </c>
      <c r="AZ301" s="4">
        <v>0.38069999999999998</v>
      </c>
      <c r="BA301" s="4">
        <v>0.2616</v>
      </c>
      <c r="BB301" s="4">
        <v>0.25380000000000003</v>
      </c>
      <c r="BC301" s="4">
        <v>0.4073</v>
      </c>
      <c r="BD301" s="4">
        <v>0.39779999999999999</v>
      </c>
      <c r="BE301" s="4">
        <v>0.27150000000000002</v>
      </c>
      <c r="BF301" s="4">
        <v>0.26519999999999999</v>
      </c>
      <c r="BG301" s="4">
        <v>0.26519999999999999</v>
      </c>
    </row>
    <row r="302" spans="1:59" s="4" customFormat="1" ht="15" customHeight="1">
      <c r="B302" s="362">
        <v>4</v>
      </c>
      <c r="C302" s="116" t="s">
        <v>138</v>
      </c>
      <c r="D302" s="1338"/>
      <c r="E302" s="1339"/>
      <c r="F302" s="200"/>
      <c r="G302" s="110" t="s">
        <v>120</v>
      </c>
      <c r="H302" s="1056">
        <v>8.8999999999999996E-2</v>
      </c>
      <c r="I302" s="110" t="s">
        <v>122</v>
      </c>
      <c r="J302" s="201">
        <f t="shared" si="27"/>
        <v>0</v>
      </c>
      <c r="K302" s="3" t="s">
        <v>561</v>
      </c>
      <c r="M302" s="4">
        <v>0.1008</v>
      </c>
      <c r="N302" s="353">
        <f t="shared" si="28"/>
        <v>0.10100000000000001</v>
      </c>
      <c r="P302" s="2">
        <v>8.8800000000000004E-2</v>
      </c>
    </row>
    <row r="303" spans="1:59" s="4" customFormat="1" ht="15" customHeight="1">
      <c r="B303" s="362">
        <v>5</v>
      </c>
      <c r="C303" s="116" t="s">
        <v>147</v>
      </c>
      <c r="D303" s="1338"/>
      <c r="E303" s="1339"/>
      <c r="F303" s="200"/>
      <c r="G303" s="110" t="s">
        <v>120</v>
      </c>
      <c r="H303" s="1056">
        <v>0.10100000000000001</v>
      </c>
      <c r="I303" s="110" t="s">
        <v>122</v>
      </c>
      <c r="J303" s="201">
        <f t="shared" si="27"/>
        <v>0</v>
      </c>
      <c r="K303" s="3" t="s">
        <v>560</v>
      </c>
      <c r="M303" s="4">
        <v>0.1128</v>
      </c>
      <c r="N303" s="353">
        <f t="shared" si="28"/>
        <v>0.113</v>
      </c>
      <c r="P303" s="2">
        <v>0.1008</v>
      </c>
    </row>
    <row r="304" spans="1:59" s="4" customFormat="1" ht="15" customHeight="1">
      <c r="B304" s="362">
        <v>6</v>
      </c>
      <c r="C304" s="116" t="s">
        <v>136</v>
      </c>
      <c r="D304" s="1338"/>
      <c r="E304" s="1339"/>
      <c r="F304" s="200"/>
      <c r="G304" s="110" t="s">
        <v>120</v>
      </c>
      <c r="H304" s="1056">
        <v>0.113</v>
      </c>
      <c r="I304" s="110" t="s">
        <v>122</v>
      </c>
      <c r="J304" s="201">
        <f t="shared" si="27"/>
        <v>0</v>
      </c>
      <c r="K304" s="3" t="s">
        <v>559</v>
      </c>
      <c r="M304" s="4">
        <v>0.12479999999999999</v>
      </c>
      <c r="N304" s="353">
        <f t="shared" si="28"/>
        <v>0.125</v>
      </c>
      <c r="P304" s="2">
        <v>0.1128</v>
      </c>
    </row>
    <row r="305" spans="2:16" s="4" customFormat="1" ht="15" customHeight="1">
      <c r="B305" s="362">
        <v>7</v>
      </c>
      <c r="C305" s="116" t="s">
        <v>134</v>
      </c>
      <c r="D305" s="1338"/>
      <c r="E305" s="1339"/>
      <c r="F305" s="200"/>
      <c r="G305" s="110" t="s">
        <v>120</v>
      </c>
      <c r="H305" s="1056">
        <v>0.125</v>
      </c>
      <c r="I305" s="110" t="s">
        <v>122</v>
      </c>
      <c r="J305" s="201">
        <f t="shared" si="27"/>
        <v>0</v>
      </c>
      <c r="K305" s="3" t="s">
        <v>558</v>
      </c>
      <c r="M305" s="4">
        <v>0.1368</v>
      </c>
      <c r="N305" s="353">
        <f t="shared" si="28"/>
        <v>0.13700000000000001</v>
      </c>
      <c r="P305" s="2">
        <v>0.12479999999999999</v>
      </c>
    </row>
    <row r="306" spans="2:16" s="4" customFormat="1" ht="15" customHeight="1">
      <c r="B306" s="362">
        <v>8</v>
      </c>
      <c r="C306" s="116" t="s">
        <v>132</v>
      </c>
      <c r="D306" s="1338"/>
      <c r="E306" s="1339"/>
      <c r="F306" s="200"/>
      <c r="G306" s="110" t="s">
        <v>120</v>
      </c>
      <c r="H306" s="1056">
        <v>0.13700000000000001</v>
      </c>
      <c r="I306" s="110" t="s">
        <v>122</v>
      </c>
      <c r="J306" s="201">
        <f t="shared" si="27"/>
        <v>0</v>
      </c>
      <c r="K306" s="3" t="s">
        <v>557</v>
      </c>
      <c r="M306" s="4">
        <v>0.14879999999999999</v>
      </c>
      <c r="N306" s="353">
        <f t="shared" si="28"/>
        <v>0.14899999999999999</v>
      </c>
      <c r="P306" s="2">
        <v>0.1368</v>
      </c>
    </row>
    <row r="307" spans="2:16" s="4" customFormat="1" ht="15" customHeight="1">
      <c r="B307" s="362">
        <v>9</v>
      </c>
      <c r="C307" s="116" t="s">
        <v>131</v>
      </c>
      <c r="D307" s="1338"/>
      <c r="E307" s="1339"/>
      <c r="F307" s="200"/>
      <c r="G307" s="110" t="s">
        <v>120</v>
      </c>
      <c r="H307" s="1056">
        <v>0.14399999999999999</v>
      </c>
      <c r="I307" s="110" t="s">
        <v>122</v>
      </c>
      <c r="J307" s="201">
        <f t="shared" si="27"/>
        <v>0</v>
      </c>
      <c r="K307" s="3" t="s">
        <v>553</v>
      </c>
      <c r="M307" s="4">
        <v>0.156</v>
      </c>
      <c r="N307" s="353">
        <f t="shared" si="28"/>
        <v>0.156</v>
      </c>
      <c r="P307" s="2">
        <v>0.14879999999999999</v>
      </c>
    </row>
    <row r="308" spans="2:16" s="4" customFormat="1" ht="15" customHeight="1">
      <c r="B308" s="362">
        <v>10</v>
      </c>
      <c r="C308" s="116" t="s">
        <v>130</v>
      </c>
      <c r="D308" s="113" t="s">
        <v>550</v>
      </c>
      <c r="E308" s="163" t="s">
        <v>180</v>
      </c>
      <c r="F308" s="200"/>
      <c r="G308" s="110" t="s">
        <v>120</v>
      </c>
      <c r="H308" s="1056">
        <v>0.26</v>
      </c>
      <c r="I308" s="110" t="s">
        <v>122</v>
      </c>
      <c r="J308" s="201">
        <f t="shared" si="27"/>
        <v>0</v>
      </c>
      <c r="K308" s="3" t="s">
        <v>551</v>
      </c>
      <c r="M308" s="4">
        <v>0.28000000000000003</v>
      </c>
      <c r="N308" s="353">
        <f t="shared" si="28"/>
        <v>0.28000000000000003</v>
      </c>
      <c r="P308" s="2">
        <v>0.156</v>
      </c>
    </row>
    <row r="309" spans="2:16" s="4" customFormat="1" ht="15" customHeight="1">
      <c r="B309" s="131"/>
      <c r="C309" s="365"/>
      <c r="D309" s="113" t="s">
        <v>613</v>
      </c>
      <c r="E309" s="163" t="s">
        <v>179</v>
      </c>
      <c r="F309" s="200"/>
      <c r="G309" s="110" t="s">
        <v>120</v>
      </c>
      <c r="H309" s="1056">
        <v>0.156</v>
      </c>
      <c r="I309" s="110" t="s">
        <v>122</v>
      </c>
      <c r="J309" s="201">
        <f t="shared" si="27"/>
        <v>0</v>
      </c>
      <c r="K309" s="3" t="s">
        <v>582</v>
      </c>
      <c r="M309" s="4">
        <v>0.16800000000000001</v>
      </c>
      <c r="N309" s="353">
        <f t="shared" si="28"/>
        <v>0.16800000000000001</v>
      </c>
      <c r="P309" s="2">
        <v>0.28000000000000003</v>
      </c>
    </row>
    <row r="310" spans="2:16" s="4" customFormat="1" ht="15" customHeight="1">
      <c r="B310" s="362">
        <v>11</v>
      </c>
      <c r="C310" s="116" t="s">
        <v>129</v>
      </c>
      <c r="D310" s="113" t="s">
        <v>550</v>
      </c>
      <c r="E310" s="163" t="s">
        <v>180</v>
      </c>
      <c r="F310" s="200"/>
      <c r="G310" s="110" t="s">
        <v>120</v>
      </c>
      <c r="H310" s="1056">
        <v>0.252</v>
      </c>
      <c r="I310" s="110" t="s">
        <v>122</v>
      </c>
      <c r="J310" s="201">
        <f t="shared" si="27"/>
        <v>0</v>
      </c>
      <c r="K310" s="3" t="s">
        <v>581</v>
      </c>
      <c r="M310" s="4">
        <v>0.27</v>
      </c>
      <c r="N310" s="353">
        <f t="shared" si="28"/>
        <v>0.27</v>
      </c>
      <c r="P310" s="2">
        <v>0.16800000000000001</v>
      </c>
    </row>
    <row r="311" spans="2:16" s="4" customFormat="1" ht="15" customHeight="1">
      <c r="B311" s="131"/>
      <c r="C311" s="365"/>
      <c r="D311" s="113" t="s">
        <v>613</v>
      </c>
      <c r="E311" s="163" t="s">
        <v>179</v>
      </c>
      <c r="F311" s="200"/>
      <c r="G311" s="110" t="s">
        <v>120</v>
      </c>
      <c r="H311" s="1056">
        <v>0.16800000000000001</v>
      </c>
      <c r="I311" s="110" t="s">
        <v>122</v>
      </c>
      <c r="J311" s="201">
        <f t="shared" si="27"/>
        <v>0</v>
      </c>
      <c r="K311" s="3" t="s">
        <v>580</v>
      </c>
      <c r="M311" s="4">
        <v>0.18</v>
      </c>
      <c r="N311" s="353">
        <f t="shared" si="28"/>
        <v>0.18</v>
      </c>
      <c r="P311" s="2">
        <v>0.27</v>
      </c>
    </row>
    <row r="312" spans="2:16" s="4" customFormat="1" ht="15" customHeight="1">
      <c r="B312" s="362">
        <v>12</v>
      </c>
      <c r="C312" s="116" t="s">
        <v>128</v>
      </c>
      <c r="D312" s="113" t="s">
        <v>550</v>
      </c>
      <c r="E312" s="163" t="s">
        <v>180</v>
      </c>
      <c r="F312" s="200"/>
      <c r="G312" s="110" t="s">
        <v>120</v>
      </c>
      <c r="H312" s="1056">
        <v>0.28999999999999998</v>
      </c>
      <c r="I312" s="110" t="s">
        <v>122</v>
      </c>
      <c r="J312" s="201">
        <f t="shared" si="27"/>
        <v>0</v>
      </c>
      <c r="K312" s="3" t="s">
        <v>600</v>
      </c>
      <c r="M312" s="4">
        <v>0.30740000000000001</v>
      </c>
      <c r="N312" s="353">
        <f t="shared" si="28"/>
        <v>0.307</v>
      </c>
      <c r="P312" s="2">
        <v>0.18</v>
      </c>
    </row>
    <row r="313" spans="2:16" s="4" customFormat="1" ht="15" customHeight="1">
      <c r="B313" s="131"/>
      <c r="C313" s="365"/>
      <c r="D313" s="113" t="s">
        <v>613</v>
      </c>
      <c r="E313" s="163" t="s">
        <v>179</v>
      </c>
      <c r="F313" s="200"/>
      <c r="G313" s="110" t="s">
        <v>120</v>
      </c>
      <c r="H313" s="1056">
        <v>0.193</v>
      </c>
      <c r="I313" s="110" t="s">
        <v>122</v>
      </c>
      <c r="J313" s="201">
        <f t="shared" si="27"/>
        <v>0</v>
      </c>
      <c r="K313" s="3" t="s">
        <v>599</v>
      </c>
      <c r="M313" s="4">
        <v>0.2049</v>
      </c>
      <c r="N313" s="353">
        <f t="shared" si="28"/>
        <v>0.20499999999999999</v>
      </c>
      <c r="P313" s="2">
        <v>0.30740000000000001</v>
      </c>
    </row>
    <row r="314" spans="2:16" s="4" customFormat="1" ht="15" customHeight="1">
      <c r="B314" s="362">
        <v>13</v>
      </c>
      <c r="C314" s="116" t="s">
        <v>127</v>
      </c>
      <c r="D314" s="113" t="s">
        <v>550</v>
      </c>
      <c r="E314" s="163" t="s">
        <v>180</v>
      </c>
      <c r="F314" s="200"/>
      <c r="G314" s="110" t="s">
        <v>120</v>
      </c>
      <c r="H314" s="1056">
        <v>0.25900000000000001</v>
      </c>
      <c r="I314" s="110" t="s">
        <v>122</v>
      </c>
      <c r="J314" s="201">
        <f t="shared" si="27"/>
        <v>0</v>
      </c>
      <c r="K314" s="3" t="s">
        <v>598</v>
      </c>
      <c r="M314" s="4">
        <v>0.27989999999999998</v>
      </c>
      <c r="N314" s="353">
        <f t="shared" si="28"/>
        <v>0.28000000000000003</v>
      </c>
      <c r="P314" s="2">
        <v>0.2049</v>
      </c>
    </row>
    <row r="315" spans="2:16" s="4" customFormat="1" ht="15" customHeight="1">
      <c r="B315" s="131"/>
      <c r="C315" s="365"/>
      <c r="D315" s="113" t="s">
        <v>613</v>
      </c>
      <c r="E315" s="163" t="s">
        <v>179</v>
      </c>
      <c r="F315" s="200"/>
      <c r="G315" s="110" t="s">
        <v>120</v>
      </c>
      <c r="H315" s="1056">
        <v>0.17299999999999999</v>
      </c>
      <c r="I315" s="110" t="s">
        <v>122</v>
      </c>
      <c r="J315" s="201">
        <f t="shared" si="27"/>
        <v>0</v>
      </c>
      <c r="K315" s="3" t="s">
        <v>597</v>
      </c>
      <c r="M315" s="4">
        <v>0.18659999999999999</v>
      </c>
      <c r="N315" s="353">
        <f t="shared" si="28"/>
        <v>0.187</v>
      </c>
      <c r="P315" s="2">
        <v>0.27989999999999998</v>
      </c>
    </row>
    <row r="316" spans="2:16" s="4" customFormat="1" ht="15" customHeight="1">
      <c r="B316" s="362">
        <v>14</v>
      </c>
      <c r="C316" s="116" t="s">
        <v>126</v>
      </c>
      <c r="D316" s="113" t="s">
        <v>556</v>
      </c>
      <c r="E316" s="163" t="s">
        <v>146</v>
      </c>
      <c r="F316" s="200"/>
      <c r="G316" s="110" t="s">
        <v>120</v>
      </c>
      <c r="H316" s="1056">
        <v>0.316</v>
      </c>
      <c r="I316" s="110" t="s">
        <v>122</v>
      </c>
      <c r="J316" s="201">
        <f t="shared" si="27"/>
        <v>0</v>
      </c>
      <c r="K316" s="3" t="s">
        <v>596</v>
      </c>
      <c r="M316" s="4">
        <v>0.33210000000000001</v>
      </c>
      <c r="N316" s="353">
        <f t="shared" si="28"/>
        <v>0.33200000000000002</v>
      </c>
      <c r="P316" s="2">
        <v>0.18659999999999999</v>
      </c>
    </row>
    <row r="317" spans="2:16" s="4" customFormat="1" ht="15" customHeight="1">
      <c r="B317" s="203" t="s">
        <v>550</v>
      </c>
      <c r="C317" s="204" t="s">
        <v>178</v>
      </c>
      <c r="D317" s="113" t="s">
        <v>552</v>
      </c>
      <c r="E317" s="163" t="s">
        <v>145</v>
      </c>
      <c r="F317" s="200"/>
      <c r="G317" s="110" t="s">
        <v>120</v>
      </c>
      <c r="H317" s="1056">
        <v>0.26100000000000001</v>
      </c>
      <c r="I317" s="110" t="s">
        <v>122</v>
      </c>
      <c r="J317" s="201">
        <f t="shared" si="27"/>
        <v>0</v>
      </c>
      <c r="K317" s="3" t="s">
        <v>595</v>
      </c>
      <c r="M317" s="4">
        <v>0.28310000000000002</v>
      </c>
      <c r="N317" s="353">
        <f t="shared" si="28"/>
        <v>0.28299999999999997</v>
      </c>
      <c r="P317" s="2">
        <v>0.33210000000000001</v>
      </c>
    </row>
    <row r="318" spans="2:16" s="4" customFormat="1" ht="15" customHeight="1">
      <c r="B318" s="362">
        <v>15</v>
      </c>
      <c r="C318" s="116" t="s">
        <v>126</v>
      </c>
      <c r="D318" s="113" t="s">
        <v>556</v>
      </c>
      <c r="E318" s="163" t="s">
        <v>146</v>
      </c>
      <c r="F318" s="200"/>
      <c r="G318" s="110" t="s">
        <v>120</v>
      </c>
      <c r="H318" s="1056">
        <v>0.21</v>
      </c>
      <c r="I318" s="110" t="s">
        <v>122</v>
      </c>
      <c r="J318" s="201">
        <f t="shared" si="27"/>
        <v>0</v>
      </c>
      <c r="K318" s="3" t="s">
        <v>594</v>
      </c>
      <c r="M318" s="4">
        <v>0.22140000000000001</v>
      </c>
      <c r="N318" s="353">
        <f t="shared" si="28"/>
        <v>0.221</v>
      </c>
      <c r="P318" s="2">
        <v>0.28310000000000002</v>
      </c>
    </row>
    <row r="319" spans="2:16" s="4" customFormat="1" ht="15" customHeight="1">
      <c r="B319" s="203" t="s">
        <v>613</v>
      </c>
      <c r="C319" s="204" t="s">
        <v>177</v>
      </c>
      <c r="D319" s="113" t="s">
        <v>552</v>
      </c>
      <c r="E319" s="163" t="s">
        <v>145</v>
      </c>
      <c r="F319" s="200"/>
      <c r="G319" s="110" t="s">
        <v>120</v>
      </c>
      <c r="H319" s="1056">
        <v>0.17399999999999999</v>
      </c>
      <c r="I319" s="110" t="s">
        <v>122</v>
      </c>
      <c r="J319" s="201">
        <f t="shared" si="27"/>
        <v>0</v>
      </c>
      <c r="K319" s="3" t="s">
        <v>593</v>
      </c>
      <c r="M319" s="4">
        <v>0.18870000000000001</v>
      </c>
      <c r="N319" s="353">
        <f t="shared" si="28"/>
        <v>0.189</v>
      </c>
      <c r="P319" s="2">
        <v>0.22140000000000001</v>
      </c>
    </row>
    <row r="320" spans="2:16" s="4" customFormat="1" ht="15" customHeight="1">
      <c r="B320" s="362">
        <v>16</v>
      </c>
      <c r="C320" s="116" t="s">
        <v>125</v>
      </c>
      <c r="D320" s="113" t="s">
        <v>556</v>
      </c>
      <c r="E320" s="163" t="s">
        <v>146</v>
      </c>
      <c r="F320" s="200"/>
      <c r="G320" s="110" t="s">
        <v>120</v>
      </c>
      <c r="H320" s="1056">
        <v>0.32900000000000001</v>
      </c>
      <c r="I320" s="110" t="s">
        <v>122</v>
      </c>
      <c r="J320" s="201">
        <f t="shared" si="27"/>
        <v>0</v>
      </c>
      <c r="K320" s="3" t="s">
        <v>592</v>
      </c>
      <c r="M320" s="4">
        <v>0.34610000000000002</v>
      </c>
      <c r="N320" s="353">
        <f t="shared" si="28"/>
        <v>0.34599999999999997</v>
      </c>
      <c r="P320" s="2">
        <v>0.18870000000000001</v>
      </c>
    </row>
    <row r="321" spans="2:16" s="4" customFormat="1" ht="15" customHeight="1">
      <c r="B321" s="203" t="s">
        <v>550</v>
      </c>
      <c r="C321" s="204" t="s">
        <v>178</v>
      </c>
      <c r="D321" s="113" t="s">
        <v>552</v>
      </c>
      <c r="E321" s="163" t="s">
        <v>145</v>
      </c>
      <c r="F321" s="200"/>
      <c r="G321" s="110" t="s">
        <v>120</v>
      </c>
      <c r="H321" s="1056">
        <v>0.27500000000000002</v>
      </c>
      <c r="I321" s="110" t="s">
        <v>122</v>
      </c>
      <c r="J321" s="201">
        <f t="shared" si="27"/>
        <v>0</v>
      </c>
      <c r="K321" s="3" t="s">
        <v>591</v>
      </c>
      <c r="M321" s="4">
        <v>0.29749999999999999</v>
      </c>
      <c r="N321" s="353">
        <f t="shared" si="28"/>
        <v>0.29799999999999999</v>
      </c>
      <c r="P321" s="2">
        <v>0.34610000000000002</v>
      </c>
    </row>
    <row r="322" spans="2:16" s="4" customFormat="1" ht="15" customHeight="1">
      <c r="B322" s="362">
        <v>17</v>
      </c>
      <c r="C322" s="116" t="s">
        <v>125</v>
      </c>
      <c r="D322" s="113" t="s">
        <v>556</v>
      </c>
      <c r="E322" s="163" t="s">
        <v>146</v>
      </c>
      <c r="F322" s="200"/>
      <c r="G322" s="110" t="s">
        <v>120</v>
      </c>
      <c r="H322" s="1056">
        <v>0.22</v>
      </c>
      <c r="I322" s="110" t="s">
        <v>122</v>
      </c>
      <c r="J322" s="201">
        <f t="shared" si="27"/>
        <v>0</v>
      </c>
      <c r="K322" s="3" t="s">
        <v>590</v>
      </c>
      <c r="M322" s="4">
        <v>0.23069999999999999</v>
      </c>
      <c r="N322" s="353">
        <f t="shared" si="28"/>
        <v>0.23100000000000001</v>
      </c>
      <c r="P322" s="2">
        <v>0.29749999999999999</v>
      </c>
    </row>
    <row r="323" spans="2:16" s="4" customFormat="1" ht="15" customHeight="1">
      <c r="B323" s="203" t="s">
        <v>613</v>
      </c>
      <c r="C323" s="204" t="s">
        <v>177</v>
      </c>
      <c r="D323" s="113" t="s">
        <v>552</v>
      </c>
      <c r="E323" s="163" t="s">
        <v>145</v>
      </c>
      <c r="F323" s="200"/>
      <c r="G323" s="110" t="s">
        <v>120</v>
      </c>
      <c r="H323" s="1056">
        <v>0.183</v>
      </c>
      <c r="I323" s="110" t="s">
        <v>122</v>
      </c>
      <c r="J323" s="202">
        <f t="shared" si="27"/>
        <v>0</v>
      </c>
      <c r="K323" s="3" t="s">
        <v>611</v>
      </c>
      <c r="M323" s="4">
        <v>0.1983</v>
      </c>
      <c r="N323" s="353">
        <f t="shared" si="28"/>
        <v>0.19800000000000001</v>
      </c>
      <c r="P323" s="2">
        <v>0.23069999999999999</v>
      </c>
    </row>
    <row r="324" spans="2:16" s="4" customFormat="1" ht="15" customHeight="1">
      <c r="B324" s="362">
        <v>18</v>
      </c>
      <c r="C324" s="116" t="s">
        <v>124</v>
      </c>
      <c r="D324" s="113" t="s">
        <v>556</v>
      </c>
      <c r="E324" s="163" t="s">
        <v>146</v>
      </c>
      <c r="F324" s="200"/>
      <c r="G324" s="110" t="s">
        <v>120</v>
      </c>
      <c r="H324" s="1056">
        <v>0.34499999999999997</v>
      </c>
      <c r="I324" s="110" t="s">
        <v>122</v>
      </c>
      <c r="J324" s="201">
        <f t="shared" si="27"/>
        <v>0</v>
      </c>
      <c r="K324" s="3" t="s">
        <v>610</v>
      </c>
      <c r="M324" s="4">
        <v>0.3609</v>
      </c>
      <c r="N324" s="353">
        <f t="shared" si="28"/>
        <v>0.36099999999999999</v>
      </c>
      <c r="P324" s="2">
        <v>0.1983</v>
      </c>
    </row>
    <row r="325" spans="2:16" s="4" customFormat="1" ht="15" customHeight="1">
      <c r="B325" s="203" t="s">
        <v>550</v>
      </c>
      <c r="C325" s="204" t="s">
        <v>178</v>
      </c>
      <c r="D325" s="113" t="s">
        <v>552</v>
      </c>
      <c r="E325" s="163" t="s">
        <v>145</v>
      </c>
      <c r="F325" s="200"/>
      <c r="G325" s="110" t="s">
        <v>120</v>
      </c>
      <c r="H325" s="1056">
        <v>0.29099999999999998</v>
      </c>
      <c r="I325" s="110" t="s">
        <v>122</v>
      </c>
      <c r="J325" s="201">
        <f t="shared" si="27"/>
        <v>0</v>
      </c>
      <c r="K325" s="3" t="s">
        <v>609</v>
      </c>
      <c r="M325" s="4">
        <v>0.31369999999999998</v>
      </c>
      <c r="N325" s="353">
        <f t="shared" si="28"/>
        <v>0.314</v>
      </c>
      <c r="P325" s="2">
        <v>0.3609</v>
      </c>
    </row>
    <row r="326" spans="2:16" s="4" customFormat="1" ht="15" customHeight="1">
      <c r="B326" s="362">
        <v>19</v>
      </c>
      <c r="C326" s="116" t="s">
        <v>124</v>
      </c>
      <c r="D326" s="113" t="s">
        <v>556</v>
      </c>
      <c r="E326" s="163" t="s">
        <v>146</v>
      </c>
      <c r="F326" s="200"/>
      <c r="G326" s="110" t="s">
        <v>120</v>
      </c>
      <c r="H326" s="1056">
        <v>0.23</v>
      </c>
      <c r="I326" s="110" t="s">
        <v>122</v>
      </c>
      <c r="J326" s="201">
        <f t="shared" si="27"/>
        <v>0</v>
      </c>
      <c r="K326" s="3" t="s">
        <v>608</v>
      </c>
      <c r="M326" s="4">
        <v>0.24060000000000001</v>
      </c>
      <c r="N326" s="353">
        <f t="shared" si="28"/>
        <v>0.24099999999999999</v>
      </c>
      <c r="P326" s="2">
        <v>0.31369999999999998</v>
      </c>
    </row>
    <row r="327" spans="2:16" s="4" customFormat="1" ht="15" customHeight="1">
      <c r="B327" s="203" t="s">
        <v>613</v>
      </c>
      <c r="C327" s="204" t="s">
        <v>177</v>
      </c>
      <c r="D327" s="113" t="s">
        <v>552</v>
      </c>
      <c r="E327" s="163" t="s">
        <v>145</v>
      </c>
      <c r="F327" s="200"/>
      <c r="G327" s="110" t="s">
        <v>120</v>
      </c>
      <c r="H327" s="1056">
        <v>0.19400000000000001</v>
      </c>
      <c r="I327" s="110" t="s">
        <v>122</v>
      </c>
      <c r="J327" s="202">
        <f t="shared" si="27"/>
        <v>0</v>
      </c>
      <c r="K327" s="3" t="s">
        <v>607</v>
      </c>
      <c r="M327" s="4">
        <v>0.20910000000000001</v>
      </c>
      <c r="N327" s="353">
        <f t="shared" si="28"/>
        <v>0.20899999999999999</v>
      </c>
      <c r="P327" s="2">
        <v>0.24060000000000001</v>
      </c>
    </row>
    <row r="328" spans="2:16" s="4" customFormat="1" ht="15" customHeight="1">
      <c r="B328" s="362">
        <v>20</v>
      </c>
      <c r="C328" s="116" t="s">
        <v>123</v>
      </c>
      <c r="D328" s="113" t="s">
        <v>556</v>
      </c>
      <c r="E328" s="163" t="s">
        <v>146</v>
      </c>
      <c r="F328" s="200"/>
      <c r="G328" s="110" t="s">
        <v>120</v>
      </c>
      <c r="H328" s="1056">
        <v>0.35599999999999998</v>
      </c>
      <c r="I328" s="110" t="s">
        <v>122</v>
      </c>
      <c r="J328" s="201">
        <f t="shared" si="27"/>
        <v>0</v>
      </c>
      <c r="K328" s="3" t="s">
        <v>606</v>
      </c>
      <c r="M328" s="4">
        <v>0.37309999999999999</v>
      </c>
      <c r="N328" s="353">
        <f t="shared" si="28"/>
        <v>0.373</v>
      </c>
      <c r="P328" s="2">
        <v>0.20910000000000001</v>
      </c>
    </row>
    <row r="329" spans="2:16" s="4" customFormat="1" ht="15" customHeight="1">
      <c r="B329" s="203" t="s">
        <v>550</v>
      </c>
      <c r="C329" s="204" t="s">
        <v>178</v>
      </c>
      <c r="D329" s="113" t="s">
        <v>552</v>
      </c>
      <c r="E329" s="163" t="s">
        <v>145</v>
      </c>
      <c r="F329" s="200"/>
      <c r="G329" s="110" t="s">
        <v>120</v>
      </c>
      <c r="H329" s="1056">
        <v>0.33800000000000002</v>
      </c>
      <c r="I329" s="110" t="s">
        <v>122</v>
      </c>
      <c r="J329" s="201">
        <f t="shared" si="27"/>
        <v>0</v>
      </c>
      <c r="K329" s="3" t="s">
        <v>605</v>
      </c>
      <c r="M329" s="4">
        <v>0.35730000000000001</v>
      </c>
      <c r="N329" s="353">
        <f t="shared" si="28"/>
        <v>0.35699999999999998</v>
      </c>
      <c r="P329" s="2">
        <v>0.37309999999999999</v>
      </c>
    </row>
    <row r="330" spans="2:16" s="4" customFormat="1" ht="15" customHeight="1">
      <c r="B330" s="362">
        <v>21</v>
      </c>
      <c r="C330" s="116" t="s">
        <v>123</v>
      </c>
      <c r="D330" s="113" t="s">
        <v>556</v>
      </c>
      <c r="E330" s="163" t="s">
        <v>146</v>
      </c>
      <c r="F330" s="200"/>
      <c r="G330" s="110" t="s">
        <v>120</v>
      </c>
      <c r="H330" s="1056">
        <v>0.23699999999999999</v>
      </c>
      <c r="I330" s="110" t="s">
        <v>122</v>
      </c>
      <c r="J330" s="201">
        <f t="shared" si="27"/>
        <v>0</v>
      </c>
      <c r="K330" s="3" t="s">
        <v>604</v>
      </c>
      <c r="M330" s="4">
        <v>0.2487</v>
      </c>
      <c r="N330" s="353">
        <f t="shared" si="28"/>
        <v>0.249</v>
      </c>
      <c r="P330" s="2">
        <v>0.35730000000000001</v>
      </c>
    </row>
    <row r="331" spans="2:16" s="4" customFormat="1" ht="15" customHeight="1">
      <c r="B331" s="203" t="s">
        <v>613</v>
      </c>
      <c r="C331" s="204" t="s">
        <v>177</v>
      </c>
      <c r="D331" s="113" t="s">
        <v>552</v>
      </c>
      <c r="E331" s="163" t="s">
        <v>145</v>
      </c>
      <c r="F331" s="200"/>
      <c r="G331" s="110" t="s">
        <v>120</v>
      </c>
      <c r="H331" s="1056">
        <v>0.22500000000000001</v>
      </c>
      <c r="I331" s="110" t="s">
        <v>122</v>
      </c>
      <c r="J331" s="202">
        <f t="shared" si="27"/>
        <v>0</v>
      </c>
      <c r="K331" s="3" t="s">
        <v>619</v>
      </c>
      <c r="M331" s="4">
        <v>0.2382</v>
      </c>
      <c r="N331" s="353">
        <f t="shared" si="28"/>
        <v>0.23799999999999999</v>
      </c>
      <c r="P331" s="2">
        <v>0.2487</v>
      </c>
    </row>
    <row r="332" spans="2:16" s="4" customFormat="1" ht="15" customHeight="1">
      <c r="B332" s="362">
        <v>22</v>
      </c>
      <c r="C332" s="116" t="s">
        <v>498</v>
      </c>
      <c r="D332" s="113" t="s">
        <v>556</v>
      </c>
      <c r="E332" s="163" t="s">
        <v>146</v>
      </c>
      <c r="F332" s="200"/>
      <c r="G332" s="110" t="s">
        <v>120</v>
      </c>
      <c r="H332" s="1056">
        <v>0.376</v>
      </c>
      <c r="I332" s="110" t="s">
        <v>122</v>
      </c>
      <c r="J332" s="201">
        <f t="shared" si="27"/>
        <v>0</v>
      </c>
      <c r="K332" s="3" t="s">
        <v>618</v>
      </c>
      <c r="M332" s="4">
        <v>0.39240000000000003</v>
      </c>
      <c r="N332" s="353">
        <f t="shared" si="28"/>
        <v>0.39200000000000002</v>
      </c>
      <c r="P332" s="2">
        <v>0.2382</v>
      </c>
    </row>
    <row r="333" spans="2:16" s="4" customFormat="1" ht="15" customHeight="1">
      <c r="B333" s="203" t="s">
        <v>550</v>
      </c>
      <c r="C333" s="204" t="s">
        <v>178</v>
      </c>
      <c r="D333" s="113" t="s">
        <v>552</v>
      </c>
      <c r="E333" s="163" t="s">
        <v>145</v>
      </c>
      <c r="F333" s="200"/>
      <c r="G333" s="110" t="s">
        <v>120</v>
      </c>
      <c r="H333" s="1056">
        <v>0.36199999999999999</v>
      </c>
      <c r="I333" s="110" t="s">
        <v>122</v>
      </c>
      <c r="J333" s="201">
        <f t="shared" si="27"/>
        <v>0</v>
      </c>
      <c r="K333" s="3" t="s">
        <v>647</v>
      </c>
      <c r="M333" s="4">
        <v>0.38069999999999998</v>
      </c>
      <c r="N333" s="353">
        <f t="shared" si="28"/>
        <v>0.38100000000000001</v>
      </c>
      <c r="P333" s="2">
        <v>0.39240000000000003</v>
      </c>
    </row>
    <row r="334" spans="2:16" s="4" customFormat="1" ht="15" customHeight="1">
      <c r="B334" s="362">
        <v>23</v>
      </c>
      <c r="C334" s="116" t="s">
        <v>498</v>
      </c>
      <c r="D334" s="113" t="s">
        <v>556</v>
      </c>
      <c r="E334" s="163" t="s">
        <v>146</v>
      </c>
      <c r="F334" s="200"/>
      <c r="G334" s="110" t="s">
        <v>120</v>
      </c>
      <c r="H334" s="1056">
        <v>0.251</v>
      </c>
      <c r="I334" s="110" t="s">
        <v>122</v>
      </c>
      <c r="J334" s="201">
        <f t="shared" si="27"/>
        <v>0</v>
      </c>
      <c r="K334" s="3" t="s">
        <v>646</v>
      </c>
      <c r="M334" s="4">
        <v>0.2616</v>
      </c>
      <c r="N334" s="353">
        <f t="shared" si="28"/>
        <v>0.26200000000000001</v>
      </c>
      <c r="P334" s="2">
        <v>0.38069999999999998</v>
      </c>
    </row>
    <row r="335" spans="2:16" s="4" customFormat="1" ht="15" customHeight="1">
      <c r="B335" s="203" t="s">
        <v>613</v>
      </c>
      <c r="C335" s="204" t="s">
        <v>177</v>
      </c>
      <c r="D335" s="113" t="s">
        <v>552</v>
      </c>
      <c r="E335" s="163" t="s">
        <v>145</v>
      </c>
      <c r="F335" s="200"/>
      <c r="G335" s="110" t="s">
        <v>120</v>
      </c>
      <c r="H335" s="1056">
        <v>0.24099999999999999</v>
      </c>
      <c r="I335" s="110" t="s">
        <v>122</v>
      </c>
      <c r="J335" s="202">
        <f t="shared" si="27"/>
        <v>0</v>
      </c>
      <c r="K335" s="3" t="s">
        <v>666</v>
      </c>
      <c r="M335" s="4">
        <v>0.25380000000000003</v>
      </c>
      <c r="N335" s="353">
        <f t="shared" si="28"/>
        <v>0.254</v>
      </c>
      <c r="P335" s="2">
        <v>0.2616</v>
      </c>
    </row>
    <row r="336" spans="2:16" s="4" customFormat="1" ht="15" customHeight="1">
      <c r="B336" s="362">
        <v>24</v>
      </c>
      <c r="C336" s="116" t="s">
        <v>535</v>
      </c>
      <c r="D336" s="113" t="s">
        <v>556</v>
      </c>
      <c r="E336" s="163" t="s">
        <v>146</v>
      </c>
      <c r="F336" s="200"/>
      <c r="G336" s="110" t="s">
        <v>120</v>
      </c>
      <c r="H336" s="1056">
        <v>0.39200000000000002</v>
      </c>
      <c r="I336" s="110" t="s">
        <v>122</v>
      </c>
      <c r="J336" s="201">
        <f t="shared" si="27"/>
        <v>0</v>
      </c>
      <c r="K336" s="3" t="s">
        <v>665</v>
      </c>
      <c r="M336" s="4">
        <v>0.4073</v>
      </c>
      <c r="N336" s="353">
        <f t="shared" si="28"/>
        <v>0.40699999999999997</v>
      </c>
      <c r="P336" s="2">
        <v>0.25380000000000003</v>
      </c>
    </row>
    <row r="337" spans="1:16" s="4" customFormat="1" ht="15" customHeight="1">
      <c r="B337" s="203" t="s">
        <v>550</v>
      </c>
      <c r="C337" s="204" t="s">
        <v>178</v>
      </c>
      <c r="D337" s="113" t="s">
        <v>552</v>
      </c>
      <c r="E337" s="163" t="s">
        <v>145</v>
      </c>
      <c r="F337" s="200"/>
      <c r="G337" s="110" t="s">
        <v>120</v>
      </c>
      <c r="H337" s="1056">
        <v>0.38</v>
      </c>
      <c r="I337" s="110" t="s">
        <v>122</v>
      </c>
      <c r="J337" s="201">
        <f t="shared" si="27"/>
        <v>0</v>
      </c>
      <c r="K337" s="3" t="s">
        <v>664</v>
      </c>
      <c r="M337" s="4">
        <v>0.39779999999999999</v>
      </c>
      <c r="N337" s="353">
        <f t="shared" si="28"/>
        <v>0.39800000000000002</v>
      </c>
      <c r="P337" s="2">
        <v>0.4073</v>
      </c>
    </row>
    <row r="338" spans="1:16" s="4" customFormat="1" ht="15" customHeight="1">
      <c r="B338" s="362">
        <v>25</v>
      </c>
      <c r="C338" s="116" t="s">
        <v>535</v>
      </c>
      <c r="D338" s="113" t="s">
        <v>556</v>
      </c>
      <c r="E338" s="163" t="s">
        <v>146</v>
      </c>
      <c r="F338" s="200"/>
      <c r="G338" s="110" t="s">
        <v>120</v>
      </c>
      <c r="H338" s="1056">
        <v>0.26100000000000001</v>
      </c>
      <c r="I338" s="110" t="s">
        <v>122</v>
      </c>
      <c r="J338" s="201">
        <f t="shared" si="27"/>
        <v>0</v>
      </c>
      <c r="K338" s="3" t="s">
        <v>663</v>
      </c>
      <c r="M338" s="4">
        <v>0.27150000000000002</v>
      </c>
      <c r="N338" s="353">
        <f t="shared" si="28"/>
        <v>0.27200000000000002</v>
      </c>
      <c r="P338" s="2">
        <v>0.39779999999999999</v>
      </c>
    </row>
    <row r="339" spans="1:16" s="4" customFormat="1" ht="15" customHeight="1" thickBot="1">
      <c r="B339" s="203" t="s">
        <v>613</v>
      </c>
      <c r="C339" s="204" t="s">
        <v>177</v>
      </c>
      <c r="D339" s="113" t="s">
        <v>552</v>
      </c>
      <c r="E339" s="163" t="s">
        <v>145</v>
      </c>
      <c r="F339" s="200"/>
      <c r="G339" s="110" t="s">
        <v>120</v>
      </c>
      <c r="H339" s="1056">
        <v>0.253</v>
      </c>
      <c r="I339" s="110" t="s">
        <v>122</v>
      </c>
      <c r="J339" s="202">
        <f t="shared" si="27"/>
        <v>0</v>
      </c>
      <c r="K339" s="3" t="s">
        <v>662</v>
      </c>
      <c r="M339" s="4">
        <v>0.26519999999999999</v>
      </c>
      <c r="N339" s="353">
        <f t="shared" si="28"/>
        <v>0.26500000000000001</v>
      </c>
      <c r="P339" s="2">
        <v>0.27150000000000002</v>
      </c>
    </row>
    <row r="340" spans="1:16" s="4" customFormat="1" ht="15" customHeight="1" thickBot="1">
      <c r="B340" s="1367" t="s">
        <v>121</v>
      </c>
      <c r="C340" s="1368"/>
      <c r="D340" s="1338"/>
      <c r="E340" s="1339"/>
      <c r="F340" s="205"/>
      <c r="G340" s="140"/>
      <c r="H340" s="206"/>
      <c r="I340" s="359"/>
      <c r="J340" s="207">
        <f>SUM(J299:J339)</f>
        <v>0</v>
      </c>
      <c r="K340" s="3" t="s">
        <v>1209</v>
      </c>
      <c r="L340" s="4" t="s">
        <v>1163</v>
      </c>
      <c r="M340" s="3"/>
      <c r="P340" s="2">
        <v>0.26519999999999999</v>
      </c>
    </row>
    <row r="341" spans="1:16" s="4" customFormat="1" ht="9" customHeight="1">
      <c r="F341" s="208"/>
      <c r="H341" s="174"/>
      <c r="J341" s="209"/>
      <c r="M341" s="3"/>
      <c r="P341" s="2"/>
    </row>
    <row r="342" spans="1:16" ht="15.75" customHeight="1">
      <c r="A342" s="99"/>
      <c r="B342" s="4" t="s">
        <v>176</v>
      </c>
      <c r="M342" s="3"/>
    </row>
    <row r="343" spans="1:16" ht="3" customHeight="1">
      <c r="A343" s="104"/>
      <c r="M343" s="3"/>
    </row>
    <row r="344" spans="1:16" ht="18.75" customHeight="1">
      <c r="A344" s="104"/>
      <c r="B344" s="1356" t="s">
        <v>171</v>
      </c>
      <c r="C344" s="1357"/>
      <c r="D344" s="1356" t="s">
        <v>142</v>
      </c>
      <c r="E344" s="1357"/>
      <c r="F344" s="390" t="s">
        <v>141</v>
      </c>
      <c r="G344" s="109"/>
      <c r="H344" s="167" t="s">
        <v>140</v>
      </c>
      <c r="I344" s="109"/>
      <c r="J344" s="390" t="s">
        <v>91</v>
      </c>
      <c r="K344" s="3"/>
      <c r="M344" s="3"/>
    </row>
    <row r="345" spans="1:16" ht="14.25">
      <c r="A345" s="104"/>
      <c r="B345" s="361"/>
      <c r="C345" s="123"/>
      <c r="D345" s="364"/>
      <c r="E345" s="365"/>
      <c r="F345" s="391" t="s">
        <v>1167</v>
      </c>
      <c r="G345" s="121"/>
      <c r="H345" s="166"/>
      <c r="I345" s="121"/>
      <c r="J345" s="391" t="s">
        <v>1168</v>
      </c>
      <c r="K345" s="3"/>
      <c r="M345" s="3"/>
      <c r="P345" s="4"/>
    </row>
    <row r="346" spans="1:16" s="4" customFormat="1" ht="14.45" customHeight="1">
      <c r="B346" s="1047">
        <v>1</v>
      </c>
      <c r="C346" s="116" t="s">
        <v>174</v>
      </c>
      <c r="D346" s="113"/>
      <c r="E346" s="355" t="s">
        <v>173</v>
      </c>
      <c r="F346" s="200"/>
      <c r="G346" s="110" t="s">
        <v>120</v>
      </c>
      <c r="H346" s="1058">
        <v>0.01</v>
      </c>
      <c r="I346" s="110" t="s">
        <v>122</v>
      </c>
      <c r="J346" s="201">
        <f t="shared" ref="J346:J383" si="29">ROUND(F346*H346,0)</f>
        <v>0</v>
      </c>
      <c r="K346" s="257" t="s">
        <v>2079</v>
      </c>
      <c r="L346" s="174"/>
      <c r="M346" s="815">
        <v>3.3599999999999998E-2</v>
      </c>
      <c r="N346" s="353">
        <f t="shared" ref="N346:N384" si="30">ROUND(M346,3)</f>
        <v>3.4000000000000002E-2</v>
      </c>
    </row>
    <row r="347" spans="1:16" s="4" customFormat="1" ht="14.45" customHeight="1">
      <c r="B347" s="708"/>
      <c r="C347" s="365"/>
      <c r="D347" s="113"/>
      <c r="E347" s="163" t="s">
        <v>936</v>
      </c>
      <c r="F347" s="200"/>
      <c r="G347" s="110" t="s">
        <v>120</v>
      </c>
      <c r="H347" s="1056">
        <v>5.0000000000000001E-3</v>
      </c>
      <c r="I347" s="110" t="s">
        <v>122</v>
      </c>
      <c r="J347" s="201">
        <f t="shared" si="29"/>
        <v>0</v>
      </c>
      <c r="K347" s="257" t="s">
        <v>2080</v>
      </c>
      <c r="L347" s="174"/>
      <c r="M347" s="816">
        <v>1.6799999999999999E-2</v>
      </c>
      <c r="N347" s="353">
        <f t="shared" si="30"/>
        <v>1.7000000000000001E-2</v>
      </c>
    </row>
    <row r="348" spans="1:16" s="4" customFormat="1" ht="14.45" customHeight="1">
      <c r="B348" s="1047">
        <v>2</v>
      </c>
      <c r="C348" s="116" t="s">
        <v>158</v>
      </c>
      <c r="D348" s="113"/>
      <c r="E348" s="355" t="s">
        <v>173</v>
      </c>
      <c r="F348" s="200"/>
      <c r="G348" s="110" t="s">
        <v>120</v>
      </c>
      <c r="H348" s="1058">
        <v>3.4000000000000002E-2</v>
      </c>
      <c r="I348" s="110" t="s">
        <v>122</v>
      </c>
      <c r="J348" s="201">
        <f t="shared" si="29"/>
        <v>0</v>
      </c>
      <c r="K348" s="257" t="s">
        <v>2081</v>
      </c>
      <c r="L348" s="174"/>
      <c r="M348" s="815">
        <v>5.7599999999999998E-2</v>
      </c>
      <c r="N348" s="353">
        <f t="shared" si="30"/>
        <v>5.8000000000000003E-2</v>
      </c>
    </row>
    <row r="349" spans="1:16" s="4" customFormat="1" ht="14.45" customHeight="1">
      <c r="B349" s="708"/>
      <c r="C349" s="365"/>
      <c r="D349" s="113"/>
      <c r="E349" s="163" t="s">
        <v>936</v>
      </c>
      <c r="F349" s="200"/>
      <c r="G349" s="110" t="s">
        <v>120</v>
      </c>
      <c r="H349" s="1056">
        <v>1.7000000000000001E-2</v>
      </c>
      <c r="I349" s="110" t="s">
        <v>122</v>
      </c>
      <c r="J349" s="201">
        <f t="shared" si="29"/>
        <v>0</v>
      </c>
      <c r="K349" s="257" t="s">
        <v>280</v>
      </c>
      <c r="L349" s="174"/>
      <c r="M349" s="816">
        <v>2.8799999999999999E-2</v>
      </c>
      <c r="N349" s="353">
        <f t="shared" si="30"/>
        <v>2.9000000000000001E-2</v>
      </c>
    </row>
    <row r="350" spans="1:16" s="4" customFormat="1" ht="14.45" customHeight="1">
      <c r="B350" s="1047">
        <f>B348+1</f>
        <v>3</v>
      </c>
      <c r="C350" s="116" t="s">
        <v>157</v>
      </c>
      <c r="D350" s="113"/>
      <c r="E350" s="355" t="s">
        <v>173</v>
      </c>
      <c r="F350" s="200"/>
      <c r="G350" s="110" t="s">
        <v>120</v>
      </c>
      <c r="H350" s="1058">
        <v>5.8000000000000003E-2</v>
      </c>
      <c r="I350" s="110" t="s">
        <v>122</v>
      </c>
      <c r="J350" s="201">
        <f t="shared" si="29"/>
        <v>0</v>
      </c>
      <c r="K350" s="257" t="s">
        <v>277</v>
      </c>
      <c r="L350" s="174"/>
      <c r="M350" s="815">
        <v>8.1600000000000006E-2</v>
      </c>
      <c r="N350" s="353">
        <f t="shared" si="30"/>
        <v>8.2000000000000003E-2</v>
      </c>
    </row>
    <row r="351" spans="1:16" s="4" customFormat="1" ht="14.45" customHeight="1">
      <c r="B351" s="708"/>
      <c r="C351" s="365"/>
      <c r="D351" s="113"/>
      <c r="E351" s="163" t="s">
        <v>936</v>
      </c>
      <c r="F351" s="200"/>
      <c r="G351" s="110" t="s">
        <v>120</v>
      </c>
      <c r="H351" s="1056">
        <v>2.9000000000000001E-2</v>
      </c>
      <c r="I351" s="110" t="s">
        <v>122</v>
      </c>
      <c r="J351" s="201">
        <f t="shared" si="29"/>
        <v>0</v>
      </c>
      <c r="K351" s="257" t="s">
        <v>276</v>
      </c>
      <c r="L351" s="174"/>
      <c r="M351" s="816">
        <v>4.0800000000000003E-2</v>
      </c>
      <c r="N351" s="353">
        <f t="shared" si="30"/>
        <v>4.1000000000000002E-2</v>
      </c>
    </row>
    <row r="352" spans="1:16" s="4" customFormat="1" ht="14.45" customHeight="1">
      <c r="B352" s="1047">
        <f>B350+1</f>
        <v>4</v>
      </c>
      <c r="C352" s="116" t="s">
        <v>156</v>
      </c>
      <c r="D352" s="113"/>
      <c r="E352" s="355" t="s">
        <v>173</v>
      </c>
      <c r="F352" s="200"/>
      <c r="G352" s="110" t="s">
        <v>120</v>
      </c>
      <c r="H352" s="1058">
        <v>8.2000000000000003E-2</v>
      </c>
      <c r="I352" s="110" t="s">
        <v>122</v>
      </c>
      <c r="J352" s="201">
        <f t="shared" si="29"/>
        <v>0</v>
      </c>
      <c r="K352" s="257" t="s">
        <v>278</v>
      </c>
      <c r="L352" s="174"/>
      <c r="M352" s="815">
        <v>0.1056</v>
      </c>
      <c r="N352" s="353">
        <f t="shared" si="30"/>
        <v>0.106</v>
      </c>
    </row>
    <row r="353" spans="2:14" s="4" customFormat="1" ht="14.45" customHeight="1">
      <c r="B353" s="1047">
        <f>B352+1</f>
        <v>5</v>
      </c>
      <c r="C353" s="116" t="s">
        <v>154</v>
      </c>
      <c r="D353" s="113"/>
      <c r="E353" s="355" t="s">
        <v>173</v>
      </c>
      <c r="F353" s="200"/>
      <c r="G353" s="110" t="s">
        <v>120</v>
      </c>
      <c r="H353" s="1058">
        <v>0.106</v>
      </c>
      <c r="I353" s="110" t="s">
        <v>122</v>
      </c>
      <c r="J353" s="201">
        <f t="shared" si="29"/>
        <v>0</v>
      </c>
      <c r="K353" s="257" t="s">
        <v>275</v>
      </c>
      <c r="L353" s="174"/>
      <c r="M353" s="815">
        <v>0.12959999999999999</v>
      </c>
      <c r="N353" s="353">
        <f t="shared" si="30"/>
        <v>0.13</v>
      </c>
    </row>
    <row r="354" spans="2:14" s="4" customFormat="1" ht="14.45" customHeight="1">
      <c r="B354" s="708"/>
      <c r="C354" s="365"/>
      <c r="D354" s="113"/>
      <c r="E354" s="163" t="s">
        <v>936</v>
      </c>
      <c r="F354" s="200"/>
      <c r="G354" s="110" t="s">
        <v>120</v>
      </c>
      <c r="H354" s="1056">
        <v>5.2999999999999999E-2</v>
      </c>
      <c r="I354" s="110" t="s">
        <v>122</v>
      </c>
      <c r="J354" s="201">
        <f t="shared" si="29"/>
        <v>0</v>
      </c>
      <c r="K354" s="257" t="s">
        <v>274</v>
      </c>
      <c r="L354" s="174"/>
      <c r="M354" s="816">
        <v>6.4799999999999996E-2</v>
      </c>
      <c r="N354" s="353">
        <f t="shared" si="30"/>
        <v>6.5000000000000002E-2</v>
      </c>
    </row>
    <row r="355" spans="2:14" s="4" customFormat="1" ht="14.45" customHeight="1">
      <c r="B355" s="1047">
        <f>B353+1</f>
        <v>6</v>
      </c>
      <c r="C355" s="116" t="s">
        <v>153</v>
      </c>
      <c r="D355" s="113"/>
      <c r="E355" s="355" t="s">
        <v>173</v>
      </c>
      <c r="F355" s="200"/>
      <c r="G355" s="110" t="s">
        <v>120</v>
      </c>
      <c r="H355" s="1058">
        <v>0.13</v>
      </c>
      <c r="I355" s="110" t="s">
        <v>122</v>
      </c>
      <c r="J355" s="201">
        <f t="shared" si="29"/>
        <v>0</v>
      </c>
      <c r="K355" s="257" t="s">
        <v>273</v>
      </c>
      <c r="L355" s="174"/>
      <c r="M355" s="815">
        <v>0.15359999999999999</v>
      </c>
      <c r="N355" s="353">
        <f t="shared" si="30"/>
        <v>0.154</v>
      </c>
    </row>
    <row r="356" spans="2:14" s="4" customFormat="1" ht="14.45" customHeight="1">
      <c r="B356" s="1047">
        <f>B355+1</f>
        <v>7</v>
      </c>
      <c r="C356" s="116" t="s">
        <v>152</v>
      </c>
      <c r="D356" s="113"/>
      <c r="E356" s="355" t="s">
        <v>173</v>
      </c>
      <c r="F356" s="200"/>
      <c r="G356" s="110" t="s">
        <v>120</v>
      </c>
      <c r="H356" s="1058">
        <v>0.188</v>
      </c>
      <c r="I356" s="110" t="s">
        <v>122</v>
      </c>
      <c r="J356" s="201">
        <f t="shared" si="29"/>
        <v>0</v>
      </c>
      <c r="K356" s="257" t="s">
        <v>272</v>
      </c>
      <c r="L356" s="174"/>
      <c r="M356" s="815">
        <v>0.21840000000000001</v>
      </c>
      <c r="N356" s="353">
        <f t="shared" si="30"/>
        <v>0.218</v>
      </c>
    </row>
    <row r="357" spans="2:14" s="4" customFormat="1" ht="14.45" customHeight="1">
      <c r="B357" s="1047">
        <f>B356+1</f>
        <v>8</v>
      </c>
      <c r="C357" s="116" t="s">
        <v>138</v>
      </c>
      <c r="D357" s="113"/>
      <c r="E357" s="355" t="s">
        <v>173</v>
      </c>
      <c r="F357" s="200"/>
      <c r="G357" s="110" t="s">
        <v>120</v>
      </c>
      <c r="H357" s="1058">
        <v>0.20899999999999999</v>
      </c>
      <c r="I357" s="110" t="s">
        <v>122</v>
      </c>
      <c r="J357" s="201">
        <f t="shared" si="29"/>
        <v>0</v>
      </c>
      <c r="K357" s="257" t="s">
        <v>271</v>
      </c>
      <c r="L357" s="174"/>
      <c r="M357" s="815">
        <v>0.23880000000000001</v>
      </c>
      <c r="N357" s="353">
        <f t="shared" si="30"/>
        <v>0.23899999999999999</v>
      </c>
    </row>
    <row r="358" spans="2:14" s="4" customFormat="1" ht="14.45" customHeight="1">
      <c r="B358" s="708"/>
      <c r="C358" s="365"/>
      <c r="D358" s="113"/>
      <c r="E358" s="163" t="s">
        <v>936</v>
      </c>
      <c r="F358" s="200"/>
      <c r="G358" s="110" t="s">
        <v>120</v>
      </c>
      <c r="H358" s="1056">
        <v>8.8999999999999996E-2</v>
      </c>
      <c r="I358" s="110" t="s">
        <v>122</v>
      </c>
      <c r="J358" s="201">
        <f t="shared" si="29"/>
        <v>0</v>
      </c>
      <c r="K358" s="257" t="s">
        <v>270</v>
      </c>
      <c r="L358" s="174"/>
      <c r="M358" s="816">
        <v>0.1008</v>
      </c>
      <c r="N358" s="353">
        <f t="shared" si="30"/>
        <v>0.10100000000000001</v>
      </c>
    </row>
    <row r="359" spans="2:14" s="4" customFormat="1" ht="14.45" customHeight="1">
      <c r="B359" s="1047">
        <f>B357+1</f>
        <v>9</v>
      </c>
      <c r="C359" s="116" t="s">
        <v>147</v>
      </c>
      <c r="D359" s="113"/>
      <c r="E359" s="355" t="s">
        <v>173</v>
      </c>
      <c r="F359" s="200"/>
      <c r="G359" s="110" t="s">
        <v>120</v>
      </c>
      <c r="H359" s="1058">
        <v>0.22600000000000001</v>
      </c>
      <c r="I359" s="110" t="s">
        <v>122</v>
      </c>
      <c r="J359" s="201">
        <f t="shared" si="29"/>
        <v>0</v>
      </c>
      <c r="K359" s="257" t="s">
        <v>269</v>
      </c>
      <c r="L359" s="174"/>
      <c r="M359" s="815">
        <v>0.25319999999999998</v>
      </c>
      <c r="N359" s="353">
        <f t="shared" si="30"/>
        <v>0.253</v>
      </c>
    </row>
    <row r="360" spans="2:14" s="4" customFormat="1" ht="14.45" customHeight="1">
      <c r="B360" s="708"/>
      <c r="C360" s="365"/>
      <c r="D360" s="113"/>
      <c r="E360" s="163" t="s">
        <v>936</v>
      </c>
      <c r="F360" s="200"/>
      <c r="G360" s="110" t="s">
        <v>120</v>
      </c>
      <c r="H360" s="1056">
        <v>0.10100000000000001</v>
      </c>
      <c r="I360" s="110" t="s">
        <v>122</v>
      </c>
      <c r="J360" s="201">
        <f t="shared" si="29"/>
        <v>0</v>
      </c>
      <c r="K360" s="257" t="s">
        <v>268</v>
      </c>
      <c r="L360" s="174"/>
      <c r="M360" s="816">
        <v>0.1128</v>
      </c>
      <c r="N360" s="353">
        <f t="shared" si="30"/>
        <v>0.113</v>
      </c>
    </row>
    <row r="361" spans="2:14" s="4" customFormat="1" ht="14.45" customHeight="1">
      <c r="B361" s="1047">
        <f>B359+1</f>
        <v>10</v>
      </c>
      <c r="C361" s="116" t="s">
        <v>136</v>
      </c>
      <c r="D361" s="113"/>
      <c r="E361" s="355" t="s">
        <v>173</v>
      </c>
      <c r="F361" s="200"/>
      <c r="G361" s="110" t="s">
        <v>120</v>
      </c>
      <c r="H361" s="1058">
        <v>0.24299999999999999</v>
      </c>
      <c r="I361" s="110" t="s">
        <v>122</v>
      </c>
      <c r="J361" s="201">
        <f t="shared" si="29"/>
        <v>0</v>
      </c>
      <c r="K361" s="257" t="s">
        <v>267</v>
      </c>
      <c r="L361" s="174"/>
      <c r="M361" s="815">
        <v>0.26939999999999997</v>
      </c>
      <c r="N361" s="353">
        <f t="shared" si="30"/>
        <v>0.26900000000000002</v>
      </c>
    </row>
    <row r="362" spans="2:14" s="4" customFormat="1" ht="14.45" customHeight="1">
      <c r="B362" s="708"/>
      <c r="C362" s="365"/>
      <c r="D362" s="113"/>
      <c r="E362" s="163" t="s">
        <v>936</v>
      </c>
      <c r="F362" s="200"/>
      <c r="G362" s="110" t="s">
        <v>120</v>
      </c>
      <c r="H362" s="1056">
        <v>0.113</v>
      </c>
      <c r="I362" s="110" t="s">
        <v>122</v>
      </c>
      <c r="J362" s="201">
        <f t="shared" si="29"/>
        <v>0</v>
      </c>
      <c r="K362" s="257" t="s">
        <v>266</v>
      </c>
      <c r="L362" s="174"/>
      <c r="M362" s="816">
        <v>0.12479999999999999</v>
      </c>
      <c r="N362" s="353">
        <f t="shared" si="30"/>
        <v>0.125</v>
      </c>
    </row>
    <row r="363" spans="2:14" s="4" customFormat="1" ht="14.45" customHeight="1">
      <c r="B363" s="1047">
        <f>B361+1</f>
        <v>11</v>
      </c>
      <c r="C363" s="116" t="s">
        <v>134</v>
      </c>
      <c r="D363" s="113"/>
      <c r="E363" s="355" t="s">
        <v>173</v>
      </c>
      <c r="F363" s="200"/>
      <c r="G363" s="110" t="s">
        <v>120</v>
      </c>
      <c r="H363" s="1058">
        <v>0.26500000000000001</v>
      </c>
      <c r="I363" s="110" t="s">
        <v>122</v>
      </c>
      <c r="J363" s="201">
        <f t="shared" si="29"/>
        <v>0</v>
      </c>
      <c r="K363" s="257" t="s">
        <v>265</v>
      </c>
      <c r="L363" s="174"/>
      <c r="M363" s="815">
        <v>0.29099999999999998</v>
      </c>
      <c r="N363" s="353">
        <f t="shared" si="30"/>
        <v>0.29099999999999998</v>
      </c>
    </row>
    <row r="364" spans="2:14" s="4" customFormat="1" ht="14.45" customHeight="1">
      <c r="B364" s="708"/>
      <c r="C364" s="365"/>
      <c r="D364" s="113"/>
      <c r="E364" s="163" t="s">
        <v>936</v>
      </c>
      <c r="F364" s="200"/>
      <c r="G364" s="110" t="s">
        <v>120</v>
      </c>
      <c r="H364" s="1056">
        <v>0.125</v>
      </c>
      <c r="I364" s="110" t="s">
        <v>122</v>
      </c>
      <c r="J364" s="201">
        <f t="shared" si="29"/>
        <v>0</v>
      </c>
      <c r="K364" s="257" t="s">
        <v>264</v>
      </c>
      <c r="L364" s="174"/>
      <c r="M364" s="816">
        <v>0.1368</v>
      </c>
      <c r="N364" s="353">
        <f t="shared" si="30"/>
        <v>0.13700000000000001</v>
      </c>
    </row>
    <row r="365" spans="2:14" s="4" customFormat="1" ht="14.45" customHeight="1">
      <c r="B365" s="1047">
        <f>B363+1</f>
        <v>12</v>
      </c>
      <c r="C365" s="116" t="s">
        <v>132</v>
      </c>
      <c r="D365" s="113"/>
      <c r="E365" s="355" t="s">
        <v>173</v>
      </c>
      <c r="F365" s="200"/>
      <c r="G365" s="110" t="s">
        <v>120</v>
      </c>
      <c r="H365" s="1058">
        <v>0.29499999999999998</v>
      </c>
      <c r="I365" s="110" t="s">
        <v>122</v>
      </c>
      <c r="J365" s="201">
        <f t="shared" si="29"/>
        <v>0</v>
      </c>
      <c r="K365" s="257" t="s">
        <v>263</v>
      </c>
      <c r="L365" s="174"/>
      <c r="M365" s="815">
        <v>0.31979999999999997</v>
      </c>
      <c r="N365" s="353">
        <f t="shared" si="30"/>
        <v>0.32</v>
      </c>
    </row>
    <row r="366" spans="2:14" s="4" customFormat="1" ht="14.45" customHeight="1">
      <c r="B366" s="708"/>
      <c r="C366" s="365"/>
      <c r="D366" s="113"/>
      <c r="E366" s="163" t="s">
        <v>936</v>
      </c>
      <c r="F366" s="200"/>
      <c r="G366" s="110" t="s">
        <v>120</v>
      </c>
      <c r="H366" s="1056">
        <v>0.13700000000000001</v>
      </c>
      <c r="I366" s="110" t="s">
        <v>122</v>
      </c>
      <c r="J366" s="201">
        <f t="shared" si="29"/>
        <v>0</v>
      </c>
      <c r="K366" s="257" t="s">
        <v>262</v>
      </c>
      <c r="L366" s="174"/>
      <c r="M366" s="816">
        <v>0.14879999999999999</v>
      </c>
      <c r="N366" s="353">
        <f t="shared" si="30"/>
        <v>0.14899999999999999</v>
      </c>
    </row>
    <row r="367" spans="2:14" s="4" customFormat="1" ht="14.45" customHeight="1">
      <c r="B367" s="1047">
        <f>B365+1</f>
        <v>13</v>
      </c>
      <c r="C367" s="116" t="s">
        <v>131</v>
      </c>
      <c r="D367" s="113"/>
      <c r="E367" s="355" t="s">
        <v>173</v>
      </c>
      <c r="F367" s="200"/>
      <c r="G367" s="110" t="s">
        <v>120</v>
      </c>
      <c r="H367" s="1058">
        <v>0.30299999999999999</v>
      </c>
      <c r="I367" s="110" t="s">
        <v>122</v>
      </c>
      <c r="J367" s="201">
        <f t="shared" si="29"/>
        <v>0</v>
      </c>
      <c r="K367" s="257" t="s">
        <v>261</v>
      </c>
      <c r="L367" s="174"/>
      <c r="M367" s="815">
        <v>0.32819999999999999</v>
      </c>
      <c r="N367" s="353">
        <f t="shared" si="30"/>
        <v>0.32800000000000001</v>
      </c>
    </row>
    <row r="368" spans="2:14" s="4" customFormat="1" ht="14.45" customHeight="1">
      <c r="B368" s="708"/>
      <c r="C368" s="365"/>
      <c r="D368" s="113"/>
      <c r="E368" s="163" t="s">
        <v>936</v>
      </c>
      <c r="F368" s="200"/>
      <c r="G368" s="110" t="s">
        <v>120</v>
      </c>
      <c r="H368" s="1056">
        <v>0.14399999999999999</v>
      </c>
      <c r="I368" s="110" t="s">
        <v>122</v>
      </c>
      <c r="J368" s="201">
        <f t="shared" si="29"/>
        <v>0</v>
      </c>
      <c r="K368" s="257" t="s">
        <v>332</v>
      </c>
      <c r="L368" s="174"/>
      <c r="M368" s="816">
        <v>0.156</v>
      </c>
      <c r="N368" s="353">
        <f t="shared" si="30"/>
        <v>0.156</v>
      </c>
    </row>
    <row r="369" spans="2:14" s="4" customFormat="1" ht="14.45" customHeight="1">
      <c r="B369" s="1047">
        <f>B367+1</f>
        <v>14</v>
      </c>
      <c r="C369" s="116" t="s">
        <v>130</v>
      </c>
      <c r="D369" s="113"/>
      <c r="E369" s="355" t="s">
        <v>173</v>
      </c>
      <c r="F369" s="200"/>
      <c r="G369" s="110" t="s">
        <v>120</v>
      </c>
      <c r="H369" s="1058">
        <v>0.33600000000000002</v>
      </c>
      <c r="I369" s="110" t="s">
        <v>122</v>
      </c>
      <c r="J369" s="201">
        <f t="shared" si="29"/>
        <v>0</v>
      </c>
      <c r="K369" s="257" t="s">
        <v>331</v>
      </c>
      <c r="L369" s="174"/>
      <c r="M369" s="815">
        <v>0.36059999999999998</v>
      </c>
      <c r="N369" s="353">
        <f t="shared" si="30"/>
        <v>0.36099999999999999</v>
      </c>
    </row>
    <row r="370" spans="2:14" s="4" customFormat="1" ht="14.45" customHeight="1">
      <c r="B370" s="708"/>
      <c r="C370" s="365"/>
      <c r="D370" s="113"/>
      <c r="E370" s="163" t="s">
        <v>936</v>
      </c>
      <c r="F370" s="200"/>
      <c r="G370" s="110" t="s">
        <v>120</v>
      </c>
      <c r="H370" s="1056">
        <v>0.156</v>
      </c>
      <c r="I370" s="110" t="s">
        <v>122</v>
      </c>
      <c r="J370" s="201">
        <f t="shared" si="29"/>
        <v>0</v>
      </c>
      <c r="K370" s="257" t="s">
        <v>330</v>
      </c>
      <c r="L370" s="174"/>
      <c r="M370" s="816">
        <v>0.16800000000000001</v>
      </c>
      <c r="N370" s="353">
        <f t="shared" si="30"/>
        <v>0.16800000000000001</v>
      </c>
    </row>
    <row r="371" spans="2:14" s="4" customFormat="1" ht="14.45" customHeight="1">
      <c r="B371" s="1047">
        <f>B369+1</f>
        <v>15</v>
      </c>
      <c r="C371" s="116" t="s">
        <v>129</v>
      </c>
      <c r="D371" s="113"/>
      <c r="E371" s="355" t="s">
        <v>173</v>
      </c>
      <c r="F371" s="200"/>
      <c r="G371" s="110" t="s">
        <v>120</v>
      </c>
      <c r="H371" s="1058">
        <v>0.25700000000000001</v>
      </c>
      <c r="I371" s="110" t="s">
        <v>122</v>
      </c>
      <c r="J371" s="201">
        <f t="shared" si="29"/>
        <v>0</v>
      </c>
      <c r="K371" s="257" t="s">
        <v>329</v>
      </c>
      <c r="L371" s="174"/>
      <c r="M371" s="815">
        <v>0.27589999999999998</v>
      </c>
      <c r="N371" s="353">
        <f t="shared" si="30"/>
        <v>0.27600000000000002</v>
      </c>
    </row>
    <row r="372" spans="2:14" s="4" customFormat="1" ht="14.45" customHeight="1">
      <c r="B372" s="708"/>
      <c r="C372" s="365"/>
      <c r="D372" s="113"/>
      <c r="E372" s="163" t="s">
        <v>936</v>
      </c>
      <c r="F372" s="200"/>
      <c r="G372" s="110" t="s">
        <v>120</v>
      </c>
      <c r="H372" s="1056">
        <v>0.16800000000000001</v>
      </c>
      <c r="I372" s="110" t="s">
        <v>122</v>
      </c>
      <c r="J372" s="201">
        <f t="shared" si="29"/>
        <v>0</v>
      </c>
      <c r="K372" s="257" t="s">
        <v>328</v>
      </c>
      <c r="L372" s="174"/>
      <c r="M372" s="816">
        <v>0.18</v>
      </c>
      <c r="N372" s="353">
        <f t="shared" si="30"/>
        <v>0.18</v>
      </c>
    </row>
    <row r="373" spans="2:14" s="4" customFormat="1" ht="14.45" customHeight="1">
      <c r="B373" s="1047">
        <f>B371+1</f>
        <v>16</v>
      </c>
      <c r="C373" s="116" t="s">
        <v>128</v>
      </c>
      <c r="D373" s="113"/>
      <c r="E373" s="355" t="s">
        <v>173</v>
      </c>
      <c r="F373" s="200"/>
      <c r="G373" s="110" t="s">
        <v>120</v>
      </c>
      <c r="H373" s="1058">
        <v>0.28999999999999998</v>
      </c>
      <c r="I373" s="110" t="s">
        <v>122</v>
      </c>
      <c r="J373" s="201">
        <f t="shared" si="29"/>
        <v>0</v>
      </c>
      <c r="K373" s="257" t="s">
        <v>327</v>
      </c>
      <c r="L373" s="174"/>
      <c r="M373" s="815">
        <v>0.30740000000000001</v>
      </c>
      <c r="N373" s="353">
        <f t="shared" si="30"/>
        <v>0.307</v>
      </c>
    </row>
    <row r="374" spans="2:14" s="4" customFormat="1" ht="14.45" customHeight="1">
      <c r="B374" s="708"/>
      <c r="C374" s="365"/>
      <c r="D374" s="113"/>
      <c r="E374" s="163" t="s">
        <v>936</v>
      </c>
      <c r="F374" s="200"/>
      <c r="G374" s="110" t="s">
        <v>120</v>
      </c>
      <c r="H374" s="1056">
        <v>0.193</v>
      </c>
      <c r="I374" s="110" t="s">
        <v>122</v>
      </c>
      <c r="J374" s="201">
        <f t="shared" si="29"/>
        <v>0</v>
      </c>
      <c r="K374" s="257" t="s">
        <v>326</v>
      </c>
      <c r="L374" s="174"/>
      <c r="M374" s="816">
        <v>0.2049</v>
      </c>
      <c r="N374" s="353">
        <f t="shared" si="30"/>
        <v>0.20499999999999999</v>
      </c>
    </row>
    <row r="375" spans="2:14" s="4" customFormat="1" ht="14.45" customHeight="1">
      <c r="B375" s="1047">
        <f>B373+1</f>
        <v>17</v>
      </c>
      <c r="C375" s="116" t="s">
        <v>127</v>
      </c>
      <c r="D375" s="113"/>
      <c r="E375" s="355" t="s">
        <v>173</v>
      </c>
      <c r="F375" s="200"/>
      <c r="G375" s="110" t="s">
        <v>120</v>
      </c>
      <c r="H375" s="1058">
        <v>0.25900000000000001</v>
      </c>
      <c r="I375" s="110" t="s">
        <v>122</v>
      </c>
      <c r="J375" s="201">
        <f t="shared" si="29"/>
        <v>0</v>
      </c>
      <c r="K375" s="257" t="s">
        <v>325</v>
      </c>
      <c r="L375" s="174"/>
      <c r="M375" s="815">
        <v>0.27989999999999998</v>
      </c>
      <c r="N375" s="353">
        <f t="shared" si="30"/>
        <v>0.28000000000000003</v>
      </c>
    </row>
    <row r="376" spans="2:14" s="4" customFormat="1" ht="14.45" customHeight="1">
      <c r="B376" s="708"/>
      <c r="C376" s="365"/>
      <c r="D376" s="113"/>
      <c r="E376" s="163" t="s">
        <v>936</v>
      </c>
      <c r="F376" s="200"/>
      <c r="G376" s="110" t="s">
        <v>120</v>
      </c>
      <c r="H376" s="1056">
        <v>0.17299999999999999</v>
      </c>
      <c r="I376" s="110" t="s">
        <v>122</v>
      </c>
      <c r="J376" s="201">
        <f t="shared" si="29"/>
        <v>0</v>
      </c>
      <c r="K376" s="257" t="s">
        <v>324</v>
      </c>
      <c r="L376" s="174"/>
      <c r="M376" s="816">
        <v>0.18659999999999999</v>
      </c>
      <c r="N376" s="353">
        <f t="shared" si="30"/>
        <v>0.187</v>
      </c>
    </row>
    <row r="377" spans="2:14" s="4" customFormat="1" ht="14.45" customHeight="1">
      <c r="B377" s="1047">
        <f>B375+1</f>
        <v>18</v>
      </c>
      <c r="C377" s="356" t="s">
        <v>126</v>
      </c>
      <c r="D377" s="1059" t="s">
        <v>556</v>
      </c>
      <c r="E377" s="1060" t="s">
        <v>146</v>
      </c>
      <c r="F377" s="200"/>
      <c r="G377" s="110" t="s">
        <v>120</v>
      </c>
      <c r="H377" s="1058">
        <v>0.316</v>
      </c>
      <c r="I377" s="110" t="s">
        <v>122</v>
      </c>
      <c r="J377" s="201">
        <f t="shared" si="29"/>
        <v>0</v>
      </c>
      <c r="K377" s="257" t="s">
        <v>323</v>
      </c>
      <c r="L377" s="174"/>
      <c r="M377" s="815">
        <v>0.33210000000000001</v>
      </c>
      <c r="N377" s="353">
        <f t="shared" si="30"/>
        <v>0.33200000000000002</v>
      </c>
    </row>
    <row r="378" spans="2:14" s="4" customFormat="1" ht="14.45" customHeight="1">
      <c r="B378" s="708"/>
      <c r="C378" s="357" t="s">
        <v>173</v>
      </c>
      <c r="D378" s="1059" t="s">
        <v>552</v>
      </c>
      <c r="E378" s="1060" t="s">
        <v>145</v>
      </c>
      <c r="F378" s="200"/>
      <c r="G378" s="110" t="s">
        <v>120</v>
      </c>
      <c r="H378" s="1058">
        <v>0.26100000000000001</v>
      </c>
      <c r="I378" s="110" t="s">
        <v>122</v>
      </c>
      <c r="J378" s="201">
        <f t="shared" si="29"/>
        <v>0</v>
      </c>
      <c r="K378" s="257" t="s">
        <v>322</v>
      </c>
      <c r="L378" s="174"/>
      <c r="M378" s="815">
        <v>0.28310000000000002</v>
      </c>
      <c r="N378" s="353">
        <f t="shared" si="30"/>
        <v>0.28299999999999997</v>
      </c>
    </row>
    <row r="379" spans="2:14" s="4" customFormat="1" ht="14.45" customHeight="1">
      <c r="B379" s="1047">
        <f>B377+1</f>
        <v>19</v>
      </c>
      <c r="C379" s="116" t="s">
        <v>126</v>
      </c>
      <c r="D379" s="113" t="s">
        <v>556</v>
      </c>
      <c r="E379" s="163" t="s">
        <v>146</v>
      </c>
      <c r="F379" s="200"/>
      <c r="G379" s="110" t="s">
        <v>120</v>
      </c>
      <c r="H379" s="1056">
        <v>0.21</v>
      </c>
      <c r="I379" s="110" t="s">
        <v>122</v>
      </c>
      <c r="J379" s="201">
        <f t="shared" si="29"/>
        <v>0</v>
      </c>
      <c r="K379" s="257" t="s">
        <v>321</v>
      </c>
      <c r="L379" s="174"/>
      <c r="M379" s="816">
        <v>0.22140000000000001</v>
      </c>
      <c r="N379" s="353">
        <f t="shared" si="30"/>
        <v>0.221</v>
      </c>
    </row>
    <row r="380" spans="2:14" s="4" customFormat="1" ht="14.45" customHeight="1">
      <c r="B380" s="708"/>
      <c r="C380" s="363" t="s">
        <v>936</v>
      </c>
      <c r="D380" s="113" t="s">
        <v>552</v>
      </c>
      <c r="E380" s="163" t="s">
        <v>145</v>
      </c>
      <c r="F380" s="200"/>
      <c r="G380" s="110" t="s">
        <v>120</v>
      </c>
      <c r="H380" s="1056">
        <v>0.17399999999999999</v>
      </c>
      <c r="I380" s="110" t="s">
        <v>122</v>
      </c>
      <c r="J380" s="201">
        <f t="shared" si="29"/>
        <v>0</v>
      </c>
      <c r="K380" s="257" t="s">
        <v>320</v>
      </c>
      <c r="L380" s="174"/>
      <c r="M380" s="816">
        <v>0.18870000000000001</v>
      </c>
      <c r="N380" s="353">
        <f t="shared" si="30"/>
        <v>0.189</v>
      </c>
    </row>
    <row r="381" spans="2:14" s="4" customFormat="1" ht="14.45" customHeight="1">
      <c r="B381" s="1047">
        <f>B379+1</f>
        <v>20</v>
      </c>
      <c r="C381" s="356" t="s">
        <v>125</v>
      </c>
      <c r="D381" s="113" t="s">
        <v>556</v>
      </c>
      <c r="E381" s="163" t="s">
        <v>146</v>
      </c>
      <c r="F381" s="200"/>
      <c r="G381" s="110" t="s">
        <v>120</v>
      </c>
      <c r="H381" s="1058">
        <v>0.32900000000000001</v>
      </c>
      <c r="I381" s="110" t="s">
        <v>122</v>
      </c>
      <c r="J381" s="201">
        <f t="shared" si="29"/>
        <v>0</v>
      </c>
      <c r="K381" s="257" t="s">
        <v>319</v>
      </c>
      <c r="L381" s="174"/>
      <c r="M381" s="815">
        <v>0.34610000000000002</v>
      </c>
      <c r="N381" s="353">
        <f t="shared" si="30"/>
        <v>0.34599999999999997</v>
      </c>
    </row>
    <row r="382" spans="2:14" s="4" customFormat="1" ht="14.45" customHeight="1">
      <c r="B382" s="708"/>
      <c r="C382" s="357" t="s">
        <v>173</v>
      </c>
      <c r="D382" s="113" t="s">
        <v>552</v>
      </c>
      <c r="E382" s="163" t="s">
        <v>145</v>
      </c>
      <c r="F382" s="200"/>
      <c r="G382" s="110" t="s">
        <v>120</v>
      </c>
      <c r="H382" s="1058">
        <v>0.27500000000000002</v>
      </c>
      <c r="I382" s="110" t="s">
        <v>122</v>
      </c>
      <c r="J382" s="201">
        <f t="shared" si="29"/>
        <v>0</v>
      </c>
      <c r="K382" s="257" t="s">
        <v>318</v>
      </c>
      <c r="L382" s="174"/>
      <c r="M382" s="815">
        <v>0.29749999999999999</v>
      </c>
      <c r="N382" s="353">
        <f t="shared" si="30"/>
        <v>0.29799999999999999</v>
      </c>
    </row>
    <row r="383" spans="2:14" s="4" customFormat="1" ht="14.45" customHeight="1">
      <c r="B383" s="1047">
        <f>B381+1</f>
        <v>21</v>
      </c>
      <c r="C383" s="116" t="s">
        <v>125</v>
      </c>
      <c r="D383" s="113" t="s">
        <v>556</v>
      </c>
      <c r="E383" s="163" t="s">
        <v>146</v>
      </c>
      <c r="F383" s="200"/>
      <c r="G383" s="110" t="s">
        <v>120</v>
      </c>
      <c r="H383" s="1056">
        <v>0.22</v>
      </c>
      <c r="I383" s="110" t="s">
        <v>122</v>
      </c>
      <c r="J383" s="201">
        <f t="shared" si="29"/>
        <v>0</v>
      </c>
      <c r="K383" s="257" t="s">
        <v>317</v>
      </c>
      <c r="L383" s="174"/>
      <c r="M383" s="816">
        <v>0.23069999999999999</v>
      </c>
      <c r="N383" s="353">
        <f t="shared" si="30"/>
        <v>0.23100000000000001</v>
      </c>
    </row>
    <row r="384" spans="2:14" s="4" customFormat="1" ht="14.45" customHeight="1">
      <c r="B384" s="131"/>
      <c r="C384" s="363" t="s">
        <v>936</v>
      </c>
      <c r="D384" s="113" t="s">
        <v>552</v>
      </c>
      <c r="E384" s="163" t="s">
        <v>145</v>
      </c>
      <c r="F384" s="200"/>
      <c r="G384" s="110" t="s">
        <v>120</v>
      </c>
      <c r="H384" s="1056">
        <v>0.183</v>
      </c>
      <c r="I384" s="110" t="s">
        <v>122</v>
      </c>
      <c r="J384" s="201">
        <f>ROUND(F384*H384,0)</f>
        <v>0</v>
      </c>
      <c r="K384" s="257" t="s">
        <v>316</v>
      </c>
      <c r="L384" s="174"/>
      <c r="M384" s="816">
        <v>0.1983</v>
      </c>
      <c r="N384" s="353">
        <f t="shared" si="30"/>
        <v>0.19800000000000001</v>
      </c>
    </row>
    <row r="385" spans="1:16" s="4" customFormat="1" ht="9" customHeight="1">
      <c r="F385" s="208"/>
      <c r="H385" s="174"/>
      <c r="J385" s="209"/>
      <c r="M385" s="3"/>
      <c r="P385" s="2"/>
    </row>
    <row r="386" spans="1:16" ht="15.75" customHeight="1">
      <c r="A386" s="99"/>
      <c r="B386" s="4" t="s">
        <v>525</v>
      </c>
      <c r="M386" s="3"/>
    </row>
    <row r="387" spans="1:16" ht="3" customHeight="1">
      <c r="A387" s="104"/>
      <c r="M387" s="3"/>
      <c r="P387" s="4"/>
    </row>
    <row r="388" spans="1:16" s="4" customFormat="1" ht="14.45" customHeight="1">
      <c r="B388" s="1047">
        <f>B383+1</f>
        <v>22</v>
      </c>
      <c r="C388" s="356" t="s">
        <v>124</v>
      </c>
      <c r="D388" s="113" t="s">
        <v>556</v>
      </c>
      <c r="E388" s="163" t="s">
        <v>146</v>
      </c>
      <c r="F388" s="200"/>
      <c r="G388" s="110" t="s">
        <v>120</v>
      </c>
      <c r="H388" s="1058">
        <v>0.34499999999999997</v>
      </c>
      <c r="I388" s="110" t="s">
        <v>122</v>
      </c>
      <c r="J388" s="201">
        <f t="shared" ref="J388:J402" si="31">ROUND(F388*H388,0)</f>
        <v>0</v>
      </c>
      <c r="K388" s="257" t="s">
        <v>2082</v>
      </c>
      <c r="L388" s="174"/>
      <c r="M388" s="815">
        <v>0.3609</v>
      </c>
      <c r="N388" s="353">
        <f t="shared" ref="N388:N403" si="32">ROUND(M388,3)</f>
        <v>0.36099999999999999</v>
      </c>
    </row>
    <row r="389" spans="1:16" s="4" customFormat="1" ht="14.45" customHeight="1">
      <c r="B389" s="708"/>
      <c r="C389" s="357" t="s">
        <v>173</v>
      </c>
      <c r="D389" s="113" t="s">
        <v>552</v>
      </c>
      <c r="E389" s="163" t="s">
        <v>145</v>
      </c>
      <c r="F389" s="200"/>
      <c r="G389" s="110" t="s">
        <v>120</v>
      </c>
      <c r="H389" s="1058">
        <v>0.29099999999999998</v>
      </c>
      <c r="I389" s="110" t="s">
        <v>122</v>
      </c>
      <c r="J389" s="201">
        <f t="shared" si="31"/>
        <v>0</v>
      </c>
      <c r="K389" s="257" t="s">
        <v>2083</v>
      </c>
      <c r="L389" s="174"/>
      <c r="M389" s="815">
        <v>0.31369999999999998</v>
      </c>
      <c r="N389" s="353">
        <f t="shared" si="32"/>
        <v>0.314</v>
      </c>
    </row>
    <row r="390" spans="1:16" s="4" customFormat="1" ht="14.45" customHeight="1">
      <c r="B390" s="1047">
        <f>B388+1</f>
        <v>23</v>
      </c>
      <c r="C390" s="116" t="s">
        <v>124</v>
      </c>
      <c r="D390" s="113" t="s">
        <v>556</v>
      </c>
      <c r="E390" s="163" t="s">
        <v>146</v>
      </c>
      <c r="F390" s="200"/>
      <c r="G390" s="110" t="s">
        <v>120</v>
      </c>
      <c r="H390" s="1056">
        <v>0.23</v>
      </c>
      <c r="I390" s="110" t="s">
        <v>122</v>
      </c>
      <c r="J390" s="201">
        <f t="shared" si="31"/>
        <v>0</v>
      </c>
      <c r="K390" s="257" t="s">
        <v>2084</v>
      </c>
      <c r="L390" s="174"/>
      <c r="M390" s="816">
        <v>0.24060000000000001</v>
      </c>
      <c r="N390" s="353">
        <f t="shared" si="32"/>
        <v>0.24099999999999999</v>
      </c>
    </row>
    <row r="391" spans="1:16" s="4" customFormat="1" ht="14.45" customHeight="1">
      <c r="B391" s="708"/>
      <c r="C391" s="363" t="s">
        <v>936</v>
      </c>
      <c r="D391" s="113" t="s">
        <v>552</v>
      </c>
      <c r="E391" s="163" t="s">
        <v>145</v>
      </c>
      <c r="F391" s="200"/>
      <c r="G391" s="110" t="s">
        <v>120</v>
      </c>
      <c r="H391" s="1056">
        <v>0.19400000000000001</v>
      </c>
      <c r="I391" s="110" t="s">
        <v>122</v>
      </c>
      <c r="J391" s="202">
        <f t="shared" si="31"/>
        <v>0</v>
      </c>
      <c r="K391" s="257" t="s">
        <v>1389</v>
      </c>
      <c r="L391" s="174"/>
      <c r="M391" s="816">
        <v>0.20910000000000001</v>
      </c>
      <c r="N391" s="353">
        <f t="shared" si="32"/>
        <v>0.20899999999999999</v>
      </c>
    </row>
    <row r="392" spans="1:16" s="4" customFormat="1" ht="14.45" customHeight="1">
      <c r="B392" s="1047">
        <f>B390+1</f>
        <v>24</v>
      </c>
      <c r="C392" s="356" t="s">
        <v>123</v>
      </c>
      <c r="D392" s="113" t="s">
        <v>556</v>
      </c>
      <c r="E392" s="163" t="s">
        <v>146</v>
      </c>
      <c r="F392" s="200"/>
      <c r="G392" s="110" t="s">
        <v>120</v>
      </c>
      <c r="H392" s="1058">
        <v>0.35599999999999998</v>
      </c>
      <c r="I392" s="110" t="s">
        <v>122</v>
      </c>
      <c r="J392" s="201">
        <f t="shared" si="31"/>
        <v>0</v>
      </c>
      <c r="K392" s="257" t="s">
        <v>1390</v>
      </c>
      <c r="L392" s="174"/>
      <c r="M392" s="815">
        <v>0.37309999999999999</v>
      </c>
      <c r="N392" s="353">
        <f t="shared" si="32"/>
        <v>0.373</v>
      </c>
    </row>
    <row r="393" spans="1:16" s="4" customFormat="1" ht="14.45" customHeight="1">
      <c r="B393" s="708"/>
      <c r="C393" s="357" t="s">
        <v>173</v>
      </c>
      <c r="D393" s="113" t="s">
        <v>552</v>
      </c>
      <c r="E393" s="163" t="s">
        <v>145</v>
      </c>
      <c r="F393" s="200"/>
      <c r="G393" s="110" t="s">
        <v>120</v>
      </c>
      <c r="H393" s="1058">
        <v>0.33800000000000002</v>
      </c>
      <c r="I393" s="110" t="s">
        <v>122</v>
      </c>
      <c r="J393" s="201">
        <f t="shared" si="31"/>
        <v>0</v>
      </c>
      <c r="K393" s="257" t="s">
        <v>1068</v>
      </c>
      <c r="L393" s="174"/>
      <c r="M393" s="815">
        <v>0.35730000000000001</v>
      </c>
      <c r="N393" s="353">
        <f t="shared" si="32"/>
        <v>0.35699999999999998</v>
      </c>
    </row>
    <row r="394" spans="1:16" s="4" customFormat="1" ht="14.45" customHeight="1">
      <c r="B394" s="1047">
        <f>B392+1</f>
        <v>25</v>
      </c>
      <c r="C394" s="116" t="s">
        <v>123</v>
      </c>
      <c r="D394" s="113" t="s">
        <v>556</v>
      </c>
      <c r="E394" s="163" t="s">
        <v>146</v>
      </c>
      <c r="F394" s="200"/>
      <c r="G394" s="110" t="s">
        <v>120</v>
      </c>
      <c r="H394" s="1056">
        <v>0.23699999999999999</v>
      </c>
      <c r="I394" s="110" t="s">
        <v>122</v>
      </c>
      <c r="J394" s="201">
        <f t="shared" si="31"/>
        <v>0</v>
      </c>
      <c r="K394" s="257" t="s">
        <v>313</v>
      </c>
      <c r="L394" s="174"/>
      <c r="M394" s="816">
        <v>0.2487</v>
      </c>
      <c r="N394" s="353">
        <f t="shared" si="32"/>
        <v>0.249</v>
      </c>
    </row>
    <row r="395" spans="1:16" s="4" customFormat="1" ht="14.45" customHeight="1">
      <c r="B395" s="708"/>
      <c r="C395" s="363" t="s">
        <v>936</v>
      </c>
      <c r="D395" s="113" t="s">
        <v>552</v>
      </c>
      <c r="E395" s="163" t="s">
        <v>145</v>
      </c>
      <c r="F395" s="200"/>
      <c r="G395" s="110" t="s">
        <v>120</v>
      </c>
      <c r="H395" s="1056">
        <v>0.22500000000000001</v>
      </c>
      <c r="I395" s="110" t="s">
        <v>122</v>
      </c>
      <c r="J395" s="202">
        <f t="shared" si="31"/>
        <v>0</v>
      </c>
      <c r="K395" s="257" t="s">
        <v>1042</v>
      </c>
      <c r="L395" s="174"/>
      <c r="M395" s="816">
        <v>0.2382</v>
      </c>
      <c r="N395" s="353">
        <f t="shared" si="32"/>
        <v>0.23799999999999999</v>
      </c>
    </row>
    <row r="396" spans="1:16" s="4" customFormat="1" ht="14.45" customHeight="1">
      <c r="B396" s="1047">
        <f>B394+1</f>
        <v>26</v>
      </c>
      <c r="C396" s="356" t="s">
        <v>498</v>
      </c>
      <c r="D396" s="113" t="s">
        <v>556</v>
      </c>
      <c r="E396" s="163" t="s">
        <v>146</v>
      </c>
      <c r="F396" s="200"/>
      <c r="G396" s="110" t="s">
        <v>120</v>
      </c>
      <c r="H396" s="1058">
        <v>0.376</v>
      </c>
      <c r="I396" s="110" t="s">
        <v>122</v>
      </c>
      <c r="J396" s="201">
        <f t="shared" si="31"/>
        <v>0</v>
      </c>
      <c r="K396" s="257" t="s">
        <v>1041</v>
      </c>
      <c r="L396" s="174"/>
      <c r="M396" s="815">
        <v>0.39240000000000003</v>
      </c>
      <c r="N396" s="353">
        <f t="shared" si="32"/>
        <v>0.39200000000000002</v>
      </c>
    </row>
    <row r="397" spans="1:16" s="4" customFormat="1" ht="14.45" customHeight="1">
      <c r="B397" s="708"/>
      <c r="C397" s="357" t="s">
        <v>173</v>
      </c>
      <c r="D397" s="113" t="s">
        <v>552</v>
      </c>
      <c r="E397" s="163" t="s">
        <v>145</v>
      </c>
      <c r="F397" s="200"/>
      <c r="G397" s="110" t="s">
        <v>120</v>
      </c>
      <c r="H397" s="1058">
        <v>0.36199999999999999</v>
      </c>
      <c r="I397" s="110" t="s">
        <v>122</v>
      </c>
      <c r="J397" s="201">
        <f t="shared" si="31"/>
        <v>0</v>
      </c>
      <c r="K397" s="257" t="s">
        <v>1040</v>
      </c>
      <c r="L397" s="174"/>
      <c r="M397" s="815">
        <v>0.38069999999999998</v>
      </c>
      <c r="N397" s="353">
        <f t="shared" si="32"/>
        <v>0.38100000000000001</v>
      </c>
    </row>
    <row r="398" spans="1:16" s="4" customFormat="1" ht="14.45" customHeight="1">
      <c r="B398" s="1047">
        <f>B396+1</f>
        <v>27</v>
      </c>
      <c r="C398" s="116" t="s">
        <v>498</v>
      </c>
      <c r="D398" s="113" t="s">
        <v>556</v>
      </c>
      <c r="E398" s="163" t="s">
        <v>146</v>
      </c>
      <c r="F398" s="200"/>
      <c r="G398" s="110" t="s">
        <v>120</v>
      </c>
      <c r="H398" s="1056">
        <v>0.251</v>
      </c>
      <c r="I398" s="110" t="s">
        <v>122</v>
      </c>
      <c r="J398" s="201">
        <f t="shared" si="31"/>
        <v>0</v>
      </c>
      <c r="K398" s="257" t="s">
        <v>1039</v>
      </c>
      <c r="L398" s="174"/>
      <c r="M398" s="816">
        <v>0.2616</v>
      </c>
      <c r="N398" s="353">
        <f t="shared" si="32"/>
        <v>0.26200000000000001</v>
      </c>
    </row>
    <row r="399" spans="1:16" s="4" customFormat="1" ht="14.45" customHeight="1">
      <c r="B399" s="708"/>
      <c r="C399" s="363" t="s">
        <v>936</v>
      </c>
      <c r="D399" s="113" t="s">
        <v>552</v>
      </c>
      <c r="E399" s="163" t="s">
        <v>145</v>
      </c>
      <c r="F399" s="200"/>
      <c r="G399" s="110" t="s">
        <v>120</v>
      </c>
      <c r="H399" s="1056">
        <v>0.24099999999999999</v>
      </c>
      <c r="I399" s="110" t="s">
        <v>122</v>
      </c>
      <c r="J399" s="202">
        <f t="shared" si="31"/>
        <v>0</v>
      </c>
      <c r="K399" s="257" t="s">
        <v>1038</v>
      </c>
      <c r="L399" s="174"/>
      <c r="M399" s="816">
        <v>0.25380000000000003</v>
      </c>
      <c r="N399" s="353">
        <f t="shared" si="32"/>
        <v>0.254</v>
      </c>
    </row>
    <row r="400" spans="1:16" s="4" customFormat="1" ht="14.45" customHeight="1">
      <c r="B400" s="1047">
        <f>B398+1</f>
        <v>28</v>
      </c>
      <c r="C400" s="356" t="s">
        <v>535</v>
      </c>
      <c r="D400" s="113" t="s">
        <v>556</v>
      </c>
      <c r="E400" s="163" t="s">
        <v>146</v>
      </c>
      <c r="F400" s="200"/>
      <c r="G400" s="110" t="s">
        <v>120</v>
      </c>
      <c r="H400" s="1058">
        <v>0.39200000000000002</v>
      </c>
      <c r="I400" s="110" t="s">
        <v>122</v>
      </c>
      <c r="J400" s="201">
        <f t="shared" si="31"/>
        <v>0</v>
      </c>
      <c r="K400" s="257" t="s">
        <v>311</v>
      </c>
      <c r="L400" s="174"/>
      <c r="M400" s="815">
        <v>0.4073</v>
      </c>
      <c r="N400" s="353">
        <f t="shared" si="32"/>
        <v>0.40699999999999997</v>
      </c>
    </row>
    <row r="401" spans="1:16" s="4" customFormat="1" ht="14.25" customHeight="1">
      <c r="B401" s="708"/>
      <c r="C401" s="357" t="s">
        <v>173</v>
      </c>
      <c r="D401" s="113" t="s">
        <v>552</v>
      </c>
      <c r="E401" s="163" t="s">
        <v>145</v>
      </c>
      <c r="F401" s="200"/>
      <c r="G401" s="110" t="s">
        <v>120</v>
      </c>
      <c r="H401" s="1058">
        <v>0.38</v>
      </c>
      <c r="I401" s="110" t="s">
        <v>122</v>
      </c>
      <c r="J401" s="201">
        <f t="shared" si="31"/>
        <v>0</v>
      </c>
      <c r="K401" s="257" t="s">
        <v>310</v>
      </c>
      <c r="L401" s="174"/>
      <c r="M401" s="815">
        <v>0.39779999999999999</v>
      </c>
      <c r="N401" s="353">
        <f t="shared" si="32"/>
        <v>0.39800000000000002</v>
      </c>
    </row>
    <row r="402" spans="1:16" s="4" customFormat="1" ht="14.45" customHeight="1">
      <c r="B402" s="1047">
        <f>B400+1</f>
        <v>29</v>
      </c>
      <c r="C402" s="116" t="s">
        <v>535</v>
      </c>
      <c r="D402" s="113" t="s">
        <v>556</v>
      </c>
      <c r="E402" s="163" t="s">
        <v>146</v>
      </c>
      <c r="F402" s="200"/>
      <c r="G402" s="110" t="s">
        <v>120</v>
      </c>
      <c r="H402" s="1056">
        <v>0.26100000000000001</v>
      </c>
      <c r="I402" s="110" t="s">
        <v>122</v>
      </c>
      <c r="J402" s="201">
        <f t="shared" si="31"/>
        <v>0</v>
      </c>
      <c r="K402" s="257" t="s">
        <v>309</v>
      </c>
      <c r="L402" s="174"/>
      <c r="M402" s="816">
        <v>0.27150000000000002</v>
      </c>
      <c r="N402" s="353">
        <f t="shared" si="32"/>
        <v>0.27200000000000002</v>
      </c>
    </row>
    <row r="403" spans="1:16" s="4" customFormat="1" ht="14.45" customHeight="1" thickBot="1">
      <c r="B403" s="131"/>
      <c r="C403" s="363" t="s">
        <v>692</v>
      </c>
      <c r="D403" s="113" t="s">
        <v>552</v>
      </c>
      <c r="E403" s="163" t="s">
        <v>145</v>
      </c>
      <c r="F403" s="200"/>
      <c r="G403" s="110" t="s">
        <v>120</v>
      </c>
      <c r="H403" s="1056">
        <v>0.253</v>
      </c>
      <c r="I403" s="110" t="s">
        <v>122</v>
      </c>
      <c r="J403" s="202">
        <f>ROUND(F403*H403,0)</f>
        <v>0</v>
      </c>
      <c r="K403" s="257" t="s">
        <v>306</v>
      </c>
      <c r="L403" s="174"/>
      <c r="M403" s="816">
        <v>0.26519999999999999</v>
      </c>
      <c r="N403" s="353">
        <f t="shared" si="32"/>
        <v>0.26500000000000001</v>
      </c>
    </row>
    <row r="404" spans="1:16" s="4" customFormat="1" ht="15" customHeight="1" thickBot="1">
      <c r="B404" s="1367" t="s">
        <v>121</v>
      </c>
      <c r="C404" s="1368"/>
      <c r="D404" s="1338"/>
      <c r="E404" s="1339"/>
      <c r="F404" s="205"/>
      <c r="G404" s="140"/>
      <c r="H404" s="206"/>
      <c r="I404" s="359"/>
      <c r="J404" s="207">
        <f>SUM(J346:J384,J388:J403)</f>
        <v>0</v>
      </c>
      <c r="K404" s="3" t="s">
        <v>1210</v>
      </c>
      <c r="L404" s="4" t="s">
        <v>1163</v>
      </c>
    </row>
    <row r="405" spans="1:16" s="4" customFormat="1" ht="4.5" customHeight="1">
      <c r="F405" s="208"/>
      <c r="H405" s="174"/>
      <c r="J405" s="209"/>
    </row>
    <row r="406" spans="1:16" s="4" customFormat="1" ht="4.5" customHeight="1">
      <c r="F406" s="208"/>
      <c r="H406" s="174"/>
      <c r="J406" s="209"/>
      <c r="P406" s="2"/>
    </row>
    <row r="407" spans="1:16" ht="18.75" customHeight="1">
      <c r="A407" s="99"/>
      <c r="B407" s="4" t="s">
        <v>172</v>
      </c>
    </row>
    <row r="408" spans="1:16" ht="7.5" customHeight="1">
      <c r="A408" s="104"/>
    </row>
    <row r="409" spans="1:16" ht="18.75" customHeight="1">
      <c r="A409" s="104"/>
      <c r="B409" s="1356" t="s">
        <v>171</v>
      </c>
      <c r="C409" s="1357"/>
      <c r="D409" s="1356" t="s">
        <v>142</v>
      </c>
      <c r="E409" s="1357"/>
      <c r="F409" s="390" t="s">
        <v>141</v>
      </c>
      <c r="G409" s="109"/>
      <c r="H409" s="167" t="s">
        <v>140</v>
      </c>
      <c r="I409" s="109"/>
      <c r="J409" s="390" t="s">
        <v>91</v>
      </c>
      <c r="K409" s="3"/>
    </row>
    <row r="410" spans="1:16" ht="15" customHeight="1">
      <c r="A410" s="104"/>
      <c r="B410" s="361"/>
      <c r="C410" s="123"/>
      <c r="D410" s="364"/>
      <c r="E410" s="365"/>
      <c r="F410" s="391" t="s">
        <v>1167</v>
      </c>
      <c r="G410" s="121"/>
      <c r="H410" s="166"/>
      <c r="I410" s="121"/>
      <c r="J410" s="391" t="s">
        <v>1168</v>
      </c>
      <c r="K410" s="3"/>
      <c r="P410" s="4"/>
    </row>
    <row r="411" spans="1:16" s="4" customFormat="1" ht="15" customHeight="1">
      <c r="B411" s="362">
        <v>1</v>
      </c>
      <c r="C411" s="116" t="s">
        <v>134</v>
      </c>
      <c r="D411" s="1338"/>
      <c r="E411" s="1339"/>
      <c r="F411" s="200"/>
      <c r="G411" s="110" t="s">
        <v>1163</v>
      </c>
      <c r="H411" s="1056">
        <v>0.125</v>
      </c>
      <c r="I411" s="110" t="s">
        <v>1164</v>
      </c>
      <c r="J411" s="201">
        <f t="shared" ref="J411:J429" si="33">ROUND(F411*H411,0)</f>
        <v>0</v>
      </c>
      <c r="K411" s="3" t="s">
        <v>1170</v>
      </c>
      <c r="L411" s="174"/>
      <c r="M411" s="816">
        <v>0.1368</v>
      </c>
      <c r="N411" s="353">
        <f t="shared" ref="N411:N429" si="34">ROUND(M411,3)</f>
        <v>0.13700000000000001</v>
      </c>
    </row>
    <row r="412" spans="1:16" s="4" customFormat="1" ht="15" customHeight="1">
      <c r="B412" s="362">
        <v>2</v>
      </c>
      <c r="C412" s="116" t="s">
        <v>132</v>
      </c>
      <c r="D412" s="1338"/>
      <c r="E412" s="1339"/>
      <c r="F412" s="200"/>
      <c r="G412" s="110" t="s">
        <v>120</v>
      </c>
      <c r="H412" s="1056">
        <v>0.13700000000000001</v>
      </c>
      <c r="I412" s="110" t="s">
        <v>122</v>
      </c>
      <c r="J412" s="201">
        <f t="shared" si="33"/>
        <v>0</v>
      </c>
      <c r="K412" s="3" t="s">
        <v>135</v>
      </c>
      <c r="L412" s="174"/>
      <c r="M412" s="816">
        <v>0.14879999999999999</v>
      </c>
      <c r="N412" s="353">
        <f t="shared" si="34"/>
        <v>0.14899999999999999</v>
      </c>
    </row>
    <row r="413" spans="1:16" s="4" customFormat="1" ht="15" customHeight="1">
      <c r="B413" s="362">
        <v>3</v>
      </c>
      <c r="C413" s="116" t="s">
        <v>131</v>
      </c>
      <c r="D413" s="1338"/>
      <c r="E413" s="1339"/>
      <c r="F413" s="200"/>
      <c r="G413" s="110" t="s">
        <v>120</v>
      </c>
      <c r="H413" s="1056">
        <v>0.14399999999999999</v>
      </c>
      <c r="I413" s="110" t="s">
        <v>122</v>
      </c>
      <c r="J413" s="201">
        <f t="shared" si="33"/>
        <v>0</v>
      </c>
      <c r="K413" s="3" t="s">
        <v>133</v>
      </c>
      <c r="L413" s="174"/>
      <c r="M413" s="816">
        <v>0.156</v>
      </c>
      <c r="N413" s="353">
        <f t="shared" si="34"/>
        <v>0.156</v>
      </c>
    </row>
    <row r="414" spans="1:16" s="4" customFormat="1" ht="15" customHeight="1">
      <c r="B414" s="362">
        <v>4</v>
      </c>
      <c r="C414" s="116" t="s">
        <v>130</v>
      </c>
      <c r="D414" s="1338"/>
      <c r="E414" s="1339"/>
      <c r="F414" s="200"/>
      <c r="G414" s="110" t="s">
        <v>120</v>
      </c>
      <c r="H414" s="1056">
        <v>0.156</v>
      </c>
      <c r="I414" s="110" t="s">
        <v>122</v>
      </c>
      <c r="J414" s="201">
        <f t="shared" si="33"/>
        <v>0</v>
      </c>
      <c r="K414" s="3" t="s">
        <v>561</v>
      </c>
      <c r="L414" s="174"/>
      <c r="M414" s="816">
        <v>0.16800000000000001</v>
      </c>
      <c r="N414" s="353">
        <f t="shared" si="34"/>
        <v>0.16800000000000001</v>
      </c>
    </row>
    <row r="415" spans="1:16" s="4" customFormat="1" ht="15" customHeight="1">
      <c r="B415" s="362">
        <v>5</v>
      </c>
      <c r="C415" s="116" t="s">
        <v>129</v>
      </c>
      <c r="D415" s="1338"/>
      <c r="E415" s="1339"/>
      <c r="F415" s="200"/>
      <c r="G415" s="110" t="s">
        <v>120</v>
      </c>
      <c r="H415" s="1057">
        <v>0.16800000000000001</v>
      </c>
      <c r="I415" s="110" t="s">
        <v>122</v>
      </c>
      <c r="J415" s="201">
        <f t="shared" si="33"/>
        <v>0</v>
      </c>
      <c r="K415" s="3" t="s">
        <v>560</v>
      </c>
      <c r="L415" s="174"/>
      <c r="M415" s="816">
        <v>0.18</v>
      </c>
      <c r="N415" s="353">
        <f t="shared" si="34"/>
        <v>0.18</v>
      </c>
    </row>
    <row r="416" spans="1:16" s="4" customFormat="1" ht="15" customHeight="1">
      <c r="B416" s="362">
        <v>6</v>
      </c>
      <c r="C416" s="116" t="s">
        <v>128</v>
      </c>
      <c r="D416" s="1338"/>
      <c r="E416" s="1339"/>
      <c r="F416" s="200"/>
      <c r="G416" s="110" t="s">
        <v>120</v>
      </c>
      <c r="H416" s="1057">
        <v>0.193</v>
      </c>
      <c r="I416" s="110" t="s">
        <v>122</v>
      </c>
      <c r="J416" s="201">
        <f t="shared" si="33"/>
        <v>0</v>
      </c>
      <c r="K416" s="3" t="s">
        <v>559</v>
      </c>
      <c r="L416" s="174"/>
      <c r="M416" s="816">
        <v>0.2049</v>
      </c>
      <c r="N416" s="353">
        <f t="shared" si="34"/>
        <v>0.20499999999999999</v>
      </c>
    </row>
    <row r="417" spans="1:16" s="4" customFormat="1" ht="15" customHeight="1">
      <c r="B417" s="119">
        <v>7</v>
      </c>
      <c r="C417" s="112" t="s">
        <v>127</v>
      </c>
      <c r="D417" s="1338"/>
      <c r="E417" s="1339"/>
      <c r="F417" s="200"/>
      <c r="G417" s="110" t="s">
        <v>120</v>
      </c>
      <c r="H417" s="1057">
        <v>0.17299999999999999</v>
      </c>
      <c r="I417" s="110" t="s">
        <v>122</v>
      </c>
      <c r="J417" s="201">
        <f t="shared" si="33"/>
        <v>0</v>
      </c>
      <c r="K417" s="3" t="s">
        <v>558</v>
      </c>
      <c r="L417" s="174"/>
      <c r="M417" s="816">
        <v>0.18659999999999999</v>
      </c>
      <c r="N417" s="353">
        <f t="shared" si="34"/>
        <v>0.187</v>
      </c>
    </row>
    <row r="418" spans="1:16" s="4" customFormat="1" ht="15" customHeight="1">
      <c r="B418" s="362">
        <v>8</v>
      </c>
      <c r="C418" s="116" t="s">
        <v>126</v>
      </c>
      <c r="D418" s="113" t="s">
        <v>556</v>
      </c>
      <c r="E418" s="163" t="s">
        <v>146</v>
      </c>
      <c r="F418" s="200"/>
      <c r="G418" s="110" t="s">
        <v>120</v>
      </c>
      <c r="H418" s="1057">
        <v>0.21</v>
      </c>
      <c r="I418" s="110" t="s">
        <v>122</v>
      </c>
      <c r="J418" s="201">
        <f t="shared" si="33"/>
        <v>0</v>
      </c>
      <c r="K418" s="3" t="s">
        <v>557</v>
      </c>
      <c r="L418" s="174"/>
      <c r="M418" s="816">
        <v>0.22140000000000001</v>
      </c>
      <c r="N418" s="353">
        <f t="shared" si="34"/>
        <v>0.221</v>
      </c>
    </row>
    <row r="419" spans="1:16" s="4" customFormat="1" ht="15" customHeight="1">
      <c r="B419" s="131"/>
      <c r="C419" s="365"/>
      <c r="D419" s="113" t="s">
        <v>552</v>
      </c>
      <c r="E419" s="163" t="s">
        <v>145</v>
      </c>
      <c r="F419" s="200"/>
      <c r="G419" s="110" t="s">
        <v>120</v>
      </c>
      <c r="H419" s="1057">
        <v>0.17399999999999999</v>
      </c>
      <c r="I419" s="110" t="s">
        <v>122</v>
      </c>
      <c r="J419" s="201">
        <f t="shared" si="33"/>
        <v>0</v>
      </c>
      <c r="K419" s="3" t="s">
        <v>553</v>
      </c>
      <c r="L419" s="174"/>
      <c r="M419" s="816">
        <v>0.18870000000000001</v>
      </c>
      <c r="N419" s="353">
        <f t="shared" si="34"/>
        <v>0.189</v>
      </c>
    </row>
    <row r="420" spans="1:16" s="4" customFormat="1" ht="15" customHeight="1">
      <c r="B420" s="362">
        <v>9</v>
      </c>
      <c r="C420" s="116" t="s">
        <v>125</v>
      </c>
      <c r="D420" s="113" t="s">
        <v>556</v>
      </c>
      <c r="E420" s="163" t="s">
        <v>146</v>
      </c>
      <c r="F420" s="200"/>
      <c r="G420" s="110" t="s">
        <v>120</v>
      </c>
      <c r="H420" s="1057">
        <v>0.22</v>
      </c>
      <c r="I420" s="110" t="s">
        <v>122</v>
      </c>
      <c r="J420" s="201">
        <f t="shared" si="33"/>
        <v>0</v>
      </c>
      <c r="K420" s="3" t="s">
        <v>551</v>
      </c>
      <c r="L420" s="174"/>
      <c r="M420" s="816">
        <v>0.23069999999999999</v>
      </c>
      <c r="N420" s="353">
        <f t="shared" si="34"/>
        <v>0.23100000000000001</v>
      </c>
    </row>
    <row r="421" spans="1:16" s="4" customFormat="1" ht="15" customHeight="1">
      <c r="B421" s="131"/>
      <c r="C421" s="365"/>
      <c r="D421" s="113" t="s">
        <v>552</v>
      </c>
      <c r="E421" s="163" t="s">
        <v>145</v>
      </c>
      <c r="F421" s="200"/>
      <c r="G421" s="110" t="s">
        <v>120</v>
      </c>
      <c r="H421" s="1057">
        <v>0.183</v>
      </c>
      <c r="I421" s="110" t="s">
        <v>122</v>
      </c>
      <c r="J421" s="202">
        <f t="shared" si="33"/>
        <v>0</v>
      </c>
      <c r="K421" s="3" t="s">
        <v>582</v>
      </c>
      <c r="L421" s="174"/>
      <c r="M421" s="816">
        <v>0.1983</v>
      </c>
      <c r="N421" s="353">
        <f t="shared" si="34"/>
        <v>0.19800000000000001</v>
      </c>
    </row>
    <row r="422" spans="1:16" s="4" customFormat="1" ht="15" customHeight="1">
      <c r="B422" s="362">
        <v>10</v>
      </c>
      <c r="C422" s="116" t="s">
        <v>124</v>
      </c>
      <c r="D422" s="113" t="s">
        <v>556</v>
      </c>
      <c r="E422" s="163" t="s">
        <v>146</v>
      </c>
      <c r="F422" s="200"/>
      <c r="G422" s="110" t="s">
        <v>120</v>
      </c>
      <c r="H422" s="1057">
        <v>0.23</v>
      </c>
      <c r="I422" s="110" t="s">
        <v>122</v>
      </c>
      <c r="J422" s="201">
        <f t="shared" si="33"/>
        <v>0</v>
      </c>
      <c r="K422" s="3" t="s">
        <v>581</v>
      </c>
      <c r="L422" s="174"/>
      <c r="M422" s="816">
        <v>0.24060000000000001</v>
      </c>
      <c r="N422" s="353">
        <f t="shared" si="34"/>
        <v>0.24099999999999999</v>
      </c>
    </row>
    <row r="423" spans="1:16" s="4" customFormat="1" ht="15" customHeight="1">
      <c r="B423" s="131"/>
      <c r="C423" s="365"/>
      <c r="D423" s="113" t="s">
        <v>552</v>
      </c>
      <c r="E423" s="163" t="s">
        <v>145</v>
      </c>
      <c r="F423" s="200"/>
      <c r="G423" s="110" t="s">
        <v>120</v>
      </c>
      <c r="H423" s="1057">
        <v>0.19400000000000001</v>
      </c>
      <c r="I423" s="110" t="s">
        <v>122</v>
      </c>
      <c r="J423" s="202">
        <f t="shared" si="33"/>
        <v>0</v>
      </c>
      <c r="K423" s="3" t="s">
        <v>580</v>
      </c>
      <c r="L423" s="174"/>
      <c r="M423" s="816">
        <v>0.20910000000000001</v>
      </c>
      <c r="N423" s="353">
        <f t="shared" si="34"/>
        <v>0.20899999999999999</v>
      </c>
    </row>
    <row r="424" spans="1:16" s="4" customFormat="1" ht="15" customHeight="1">
      <c r="B424" s="362">
        <v>11</v>
      </c>
      <c r="C424" s="116" t="s">
        <v>123</v>
      </c>
      <c r="D424" s="113" t="s">
        <v>556</v>
      </c>
      <c r="E424" s="163" t="s">
        <v>146</v>
      </c>
      <c r="F424" s="200"/>
      <c r="G424" s="110" t="s">
        <v>120</v>
      </c>
      <c r="H424" s="1057">
        <v>0.23699999999999999</v>
      </c>
      <c r="I424" s="110" t="s">
        <v>122</v>
      </c>
      <c r="J424" s="201">
        <f t="shared" si="33"/>
        <v>0</v>
      </c>
      <c r="K424" s="3" t="s">
        <v>600</v>
      </c>
      <c r="L424" s="174"/>
      <c r="M424" s="816">
        <v>0.2487</v>
      </c>
      <c r="N424" s="353">
        <f t="shared" si="34"/>
        <v>0.249</v>
      </c>
    </row>
    <row r="425" spans="1:16" s="4" customFormat="1" ht="15" customHeight="1">
      <c r="B425" s="131"/>
      <c r="C425" s="365"/>
      <c r="D425" s="113" t="s">
        <v>552</v>
      </c>
      <c r="E425" s="163" t="s">
        <v>145</v>
      </c>
      <c r="F425" s="200"/>
      <c r="G425" s="110" t="s">
        <v>120</v>
      </c>
      <c r="H425" s="1057">
        <v>0.22500000000000001</v>
      </c>
      <c r="I425" s="110" t="s">
        <v>122</v>
      </c>
      <c r="J425" s="202">
        <f t="shared" si="33"/>
        <v>0</v>
      </c>
      <c r="K425" s="3" t="s">
        <v>599</v>
      </c>
      <c r="L425" s="174"/>
      <c r="M425" s="816">
        <v>0.2382</v>
      </c>
      <c r="N425" s="353">
        <f t="shared" si="34"/>
        <v>0.23799999999999999</v>
      </c>
    </row>
    <row r="426" spans="1:16" s="4" customFormat="1" ht="15" customHeight="1">
      <c r="B426" s="362">
        <v>12</v>
      </c>
      <c r="C426" s="116" t="s">
        <v>498</v>
      </c>
      <c r="D426" s="113" t="s">
        <v>556</v>
      </c>
      <c r="E426" s="163" t="s">
        <v>146</v>
      </c>
      <c r="F426" s="200"/>
      <c r="G426" s="110" t="s">
        <v>120</v>
      </c>
      <c r="H426" s="1057">
        <v>0.251</v>
      </c>
      <c r="I426" s="110" t="s">
        <v>122</v>
      </c>
      <c r="J426" s="201">
        <f t="shared" si="33"/>
        <v>0</v>
      </c>
      <c r="K426" s="3" t="s">
        <v>598</v>
      </c>
      <c r="L426" s="174"/>
      <c r="M426" s="816">
        <v>0.2616</v>
      </c>
      <c r="N426" s="353">
        <f t="shared" si="34"/>
        <v>0.26200000000000001</v>
      </c>
    </row>
    <row r="427" spans="1:16" s="4" customFormat="1" ht="15" customHeight="1">
      <c r="B427" s="131"/>
      <c r="C427" s="365"/>
      <c r="D427" s="113" t="s">
        <v>552</v>
      </c>
      <c r="E427" s="163" t="s">
        <v>145</v>
      </c>
      <c r="F427" s="200"/>
      <c r="G427" s="110" t="s">
        <v>120</v>
      </c>
      <c r="H427" s="1057">
        <v>0.24099999999999999</v>
      </c>
      <c r="I427" s="110" t="s">
        <v>122</v>
      </c>
      <c r="J427" s="202">
        <f t="shared" si="33"/>
        <v>0</v>
      </c>
      <c r="K427" s="3" t="s">
        <v>597</v>
      </c>
      <c r="L427" s="174"/>
      <c r="M427" s="816">
        <v>0.25380000000000003</v>
      </c>
      <c r="N427" s="353">
        <f t="shared" si="34"/>
        <v>0.254</v>
      </c>
    </row>
    <row r="428" spans="1:16" s="4" customFormat="1" ht="15.75" customHeight="1">
      <c r="B428" s="362">
        <v>13</v>
      </c>
      <c r="C428" s="116" t="s">
        <v>535</v>
      </c>
      <c r="D428" s="113" t="s">
        <v>556</v>
      </c>
      <c r="E428" s="163" t="s">
        <v>146</v>
      </c>
      <c r="F428" s="200"/>
      <c r="G428" s="110" t="s">
        <v>120</v>
      </c>
      <c r="H428" s="1057">
        <v>0.26100000000000001</v>
      </c>
      <c r="I428" s="110" t="s">
        <v>122</v>
      </c>
      <c r="J428" s="201">
        <f t="shared" si="33"/>
        <v>0</v>
      </c>
      <c r="K428" s="3" t="s">
        <v>596</v>
      </c>
      <c r="L428" s="174"/>
      <c r="M428" s="816">
        <v>0.27150000000000002</v>
      </c>
      <c r="N428" s="353">
        <f t="shared" si="34"/>
        <v>0.27200000000000002</v>
      </c>
    </row>
    <row r="429" spans="1:16" s="4" customFormat="1" ht="15" customHeight="1" thickBot="1">
      <c r="B429" s="131"/>
      <c r="C429" s="365"/>
      <c r="D429" s="113" t="s">
        <v>552</v>
      </c>
      <c r="E429" s="163" t="s">
        <v>145</v>
      </c>
      <c r="F429" s="200"/>
      <c r="G429" s="110" t="s">
        <v>120</v>
      </c>
      <c r="H429" s="1057">
        <v>0.253</v>
      </c>
      <c r="I429" s="110" t="s">
        <v>122</v>
      </c>
      <c r="J429" s="202">
        <f t="shared" si="33"/>
        <v>0</v>
      </c>
      <c r="K429" s="3" t="s">
        <v>595</v>
      </c>
      <c r="L429" s="174"/>
      <c r="M429" s="816">
        <v>0.26519999999999999</v>
      </c>
      <c r="N429" s="353">
        <f t="shared" si="34"/>
        <v>0.26500000000000001</v>
      </c>
    </row>
    <row r="430" spans="1:16" s="4" customFormat="1" ht="15" customHeight="1" thickBot="1">
      <c r="B430" s="1367" t="s">
        <v>121</v>
      </c>
      <c r="C430" s="1368"/>
      <c r="D430" s="1338"/>
      <c r="E430" s="1339"/>
      <c r="F430" s="205"/>
      <c r="G430" s="140"/>
      <c r="H430" s="206"/>
      <c r="I430" s="359"/>
      <c r="J430" s="207">
        <f>SUM(J411:J429)</f>
        <v>0</v>
      </c>
      <c r="K430" s="3" t="s">
        <v>1211</v>
      </c>
      <c r="L430" s="4" t="s">
        <v>1163</v>
      </c>
    </row>
    <row r="431" spans="1:16" s="4" customFormat="1" ht="18.75" customHeight="1">
      <c r="F431" s="208"/>
      <c r="H431" s="174"/>
      <c r="J431" s="209"/>
      <c r="P431" s="2"/>
    </row>
    <row r="432" spans="1:16" ht="18.75" customHeight="1">
      <c r="A432" s="99"/>
      <c r="B432" s="4" t="s">
        <v>693</v>
      </c>
    </row>
    <row r="433" spans="1:16" ht="7.5" customHeight="1">
      <c r="A433" s="104"/>
    </row>
    <row r="434" spans="1:16" ht="18.75" customHeight="1">
      <c r="A434" s="104"/>
      <c r="B434" s="1356" t="s">
        <v>170</v>
      </c>
      <c r="C434" s="1357"/>
      <c r="D434" s="1356" t="s">
        <v>142</v>
      </c>
      <c r="E434" s="1357"/>
      <c r="F434" s="390" t="s">
        <v>141</v>
      </c>
      <c r="G434" s="109"/>
      <c r="H434" s="167" t="s">
        <v>140</v>
      </c>
      <c r="I434" s="109"/>
      <c r="J434" s="390" t="s">
        <v>91</v>
      </c>
      <c r="K434" s="3"/>
    </row>
    <row r="435" spans="1:16" ht="15" customHeight="1">
      <c r="A435" s="104"/>
      <c r="B435" s="361"/>
      <c r="C435" s="123"/>
      <c r="D435" s="364"/>
      <c r="E435" s="365"/>
      <c r="F435" s="397"/>
      <c r="G435" s="121"/>
      <c r="H435" s="166"/>
      <c r="I435" s="121"/>
      <c r="J435" s="391" t="s">
        <v>1168</v>
      </c>
      <c r="K435" s="3"/>
      <c r="P435" s="4"/>
    </row>
    <row r="436" spans="1:16" s="4" customFormat="1" ht="15" customHeight="1">
      <c r="B436" s="1047">
        <v>1</v>
      </c>
      <c r="C436" s="116" t="s">
        <v>132</v>
      </c>
      <c r="D436" s="1338"/>
      <c r="E436" s="1339"/>
      <c r="F436" s="200"/>
      <c r="G436" s="110" t="s">
        <v>120</v>
      </c>
      <c r="H436" s="1057">
        <v>5.5E-2</v>
      </c>
      <c r="I436" s="110" t="s">
        <v>122</v>
      </c>
      <c r="J436" s="201">
        <f t="shared" ref="J436:J459" si="35">ROUND(F436*H436,0)</f>
        <v>0</v>
      </c>
      <c r="K436" s="257" t="s">
        <v>2079</v>
      </c>
      <c r="M436" s="4">
        <v>0.10879999999999999</v>
      </c>
      <c r="N436" s="353">
        <f t="shared" ref="N436:N455" si="36">ROUND(M436,3)</f>
        <v>0.109</v>
      </c>
    </row>
    <row r="437" spans="1:16" s="4" customFormat="1" ht="15" customHeight="1">
      <c r="B437" s="1047">
        <f>B436+1</f>
        <v>2</v>
      </c>
      <c r="C437" s="116" t="s">
        <v>131</v>
      </c>
      <c r="D437" s="1338"/>
      <c r="E437" s="1339"/>
      <c r="F437" s="200"/>
      <c r="G437" s="110" t="s">
        <v>120</v>
      </c>
      <c r="H437" s="1057">
        <v>0.106</v>
      </c>
      <c r="I437" s="110" t="s">
        <v>122</v>
      </c>
      <c r="J437" s="201">
        <f t="shared" si="35"/>
        <v>0</v>
      </c>
      <c r="K437" s="257" t="s">
        <v>282</v>
      </c>
      <c r="M437" s="4">
        <v>0.15759999999999999</v>
      </c>
      <c r="N437" s="353">
        <f t="shared" si="36"/>
        <v>0.158</v>
      </c>
    </row>
    <row r="438" spans="1:16" s="4" customFormat="1" ht="15" customHeight="1">
      <c r="B438" s="1047">
        <f t="shared" ref="B438:B442" si="37">B437+1</f>
        <v>3</v>
      </c>
      <c r="C438" s="116" t="s">
        <v>130</v>
      </c>
      <c r="D438" s="1338"/>
      <c r="E438" s="1339"/>
      <c r="F438" s="200"/>
      <c r="G438" s="110" t="s">
        <v>120</v>
      </c>
      <c r="H438" s="1057">
        <v>0.158</v>
      </c>
      <c r="I438" s="110" t="s">
        <v>122</v>
      </c>
      <c r="J438" s="201">
        <f t="shared" si="35"/>
        <v>0</v>
      </c>
      <c r="K438" s="257" t="s">
        <v>281</v>
      </c>
      <c r="M438" s="4">
        <v>0.20960000000000001</v>
      </c>
      <c r="N438" s="353">
        <f t="shared" si="36"/>
        <v>0.21</v>
      </c>
    </row>
    <row r="439" spans="1:16" s="4" customFormat="1" ht="15" customHeight="1">
      <c r="B439" s="1047">
        <f t="shared" si="37"/>
        <v>4</v>
      </c>
      <c r="C439" s="116" t="s">
        <v>129</v>
      </c>
      <c r="D439" s="1338"/>
      <c r="E439" s="1339"/>
      <c r="F439" s="200"/>
      <c r="G439" s="110" t="s">
        <v>120</v>
      </c>
      <c r="H439" s="1057">
        <v>0.19800000000000001</v>
      </c>
      <c r="I439" s="110" t="s">
        <v>122</v>
      </c>
      <c r="J439" s="201">
        <f t="shared" si="35"/>
        <v>0</v>
      </c>
      <c r="K439" s="257" t="s">
        <v>280</v>
      </c>
      <c r="M439" s="4">
        <v>0.24640000000000001</v>
      </c>
      <c r="N439" s="353">
        <f t="shared" si="36"/>
        <v>0.246</v>
      </c>
    </row>
    <row r="440" spans="1:16" s="4" customFormat="1" ht="15" customHeight="1">
      <c r="B440" s="1047">
        <f t="shared" si="37"/>
        <v>5</v>
      </c>
      <c r="C440" s="116" t="s">
        <v>128</v>
      </c>
      <c r="D440" s="1338"/>
      <c r="E440" s="1339"/>
      <c r="F440" s="200"/>
      <c r="G440" s="110" t="s">
        <v>120</v>
      </c>
      <c r="H440" s="1057">
        <v>0.25600000000000001</v>
      </c>
      <c r="I440" s="110" t="s">
        <v>122</v>
      </c>
      <c r="J440" s="201">
        <f t="shared" si="35"/>
        <v>0</v>
      </c>
      <c r="K440" s="257" t="s">
        <v>277</v>
      </c>
      <c r="M440" s="4">
        <v>0.30499999999999999</v>
      </c>
      <c r="N440" s="353">
        <f t="shared" si="36"/>
        <v>0.30499999999999999</v>
      </c>
    </row>
    <row r="441" spans="1:16" s="4" customFormat="1" ht="15" customHeight="1">
      <c r="B441" s="1047">
        <f t="shared" si="37"/>
        <v>6</v>
      </c>
      <c r="C441" s="112" t="s">
        <v>127</v>
      </c>
      <c r="D441" s="1338"/>
      <c r="E441" s="1339"/>
      <c r="F441" s="200"/>
      <c r="G441" s="110" t="s">
        <v>120</v>
      </c>
      <c r="H441" s="1057">
        <v>0.30099999999999999</v>
      </c>
      <c r="I441" s="110" t="s">
        <v>122</v>
      </c>
      <c r="J441" s="201">
        <f t="shared" si="35"/>
        <v>0</v>
      </c>
      <c r="K441" s="257" t="s">
        <v>276</v>
      </c>
      <c r="M441" s="4">
        <v>0.34899999999999998</v>
      </c>
      <c r="N441" s="353">
        <f t="shared" si="36"/>
        <v>0.34899999999999998</v>
      </c>
    </row>
    <row r="442" spans="1:16" s="4" customFormat="1" ht="15" customHeight="1">
      <c r="B442" s="1047">
        <f t="shared" si="37"/>
        <v>7</v>
      </c>
      <c r="C442" s="116" t="s">
        <v>126</v>
      </c>
      <c r="D442" s="113" t="s">
        <v>556</v>
      </c>
      <c r="E442" s="163" t="s">
        <v>146</v>
      </c>
      <c r="F442" s="200"/>
      <c r="G442" s="110" t="s">
        <v>120</v>
      </c>
      <c r="H442" s="1057">
        <v>0.42</v>
      </c>
      <c r="I442" s="110" t="s">
        <v>122</v>
      </c>
      <c r="J442" s="201">
        <f t="shared" si="35"/>
        <v>0</v>
      </c>
      <c r="K442" s="257" t="s">
        <v>278</v>
      </c>
      <c r="M442" s="4">
        <v>0.46100000000000002</v>
      </c>
      <c r="N442" s="353">
        <f t="shared" si="36"/>
        <v>0.46100000000000002</v>
      </c>
    </row>
    <row r="443" spans="1:16" s="4" customFormat="1" ht="15" customHeight="1">
      <c r="B443" s="708"/>
      <c r="C443" s="365"/>
      <c r="D443" s="113" t="s">
        <v>552</v>
      </c>
      <c r="E443" s="163" t="s">
        <v>145</v>
      </c>
      <c r="F443" s="200"/>
      <c r="G443" s="110" t="s">
        <v>120</v>
      </c>
      <c r="H443" s="1057">
        <v>0.26900000000000002</v>
      </c>
      <c r="I443" s="110" t="s">
        <v>122</v>
      </c>
      <c r="J443" s="201">
        <f t="shared" si="35"/>
        <v>0</v>
      </c>
      <c r="K443" s="257" t="s">
        <v>275</v>
      </c>
      <c r="M443" s="4">
        <v>0.32500000000000001</v>
      </c>
      <c r="N443" s="353">
        <f t="shared" si="36"/>
        <v>0.32500000000000001</v>
      </c>
    </row>
    <row r="444" spans="1:16" s="4" customFormat="1" ht="15" customHeight="1">
      <c r="B444" s="1047">
        <f>B442+1</f>
        <v>8</v>
      </c>
      <c r="C444" s="116" t="s">
        <v>125</v>
      </c>
      <c r="D444" s="113" t="s">
        <v>556</v>
      </c>
      <c r="E444" s="163" t="s">
        <v>146</v>
      </c>
      <c r="F444" s="200"/>
      <c r="G444" s="110" t="s">
        <v>120</v>
      </c>
      <c r="H444" s="1057">
        <v>0.48299999999999998</v>
      </c>
      <c r="I444" s="110" t="s">
        <v>122</v>
      </c>
      <c r="J444" s="201">
        <f t="shared" si="35"/>
        <v>0</v>
      </c>
      <c r="K444" s="257" t="s">
        <v>274</v>
      </c>
      <c r="M444" s="4">
        <v>0.52</v>
      </c>
      <c r="N444" s="353">
        <f t="shared" si="36"/>
        <v>0.52</v>
      </c>
    </row>
    <row r="445" spans="1:16" s="4" customFormat="1" ht="15" customHeight="1">
      <c r="B445" s="708"/>
      <c r="C445" s="365"/>
      <c r="D445" s="113" t="s">
        <v>552</v>
      </c>
      <c r="E445" s="163" t="s">
        <v>145</v>
      </c>
      <c r="F445" s="200"/>
      <c r="G445" s="110" t="s">
        <v>120</v>
      </c>
      <c r="H445" s="1057">
        <v>0.28399999999999997</v>
      </c>
      <c r="I445" s="110" t="s">
        <v>122</v>
      </c>
      <c r="J445" s="202">
        <f t="shared" si="35"/>
        <v>0</v>
      </c>
      <c r="K445" s="257" t="s">
        <v>273</v>
      </c>
      <c r="M445" s="4">
        <v>0.34300000000000003</v>
      </c>
      <c r="N445" s="353">
        <f t="shared" si="36"/>
        <v>0.34300000000000003</v>
      </c>
    </row>
    <row r="446" spans="1:16" s="4" customFormat="1" ht="15" customHeight="1">
      <c r="B446" s="1047">
        <f>B444+1</f>
        <v>9</v>
      </c>
      <c r="C446" s="116" t="s">
        <v>124</v>
      </c>
      <c r="D446" s="113" t="s">
        <v>556</v>
      </c>
      <c r="E446" s="163" t="s">
        <v>146</v>
      </c>
      <c r="F446" s="200"/>
      <c r="G446" s="110" t="s">
        <v>120</v>
      </c>
      <c r="H446" s="1057">
        <v>0.51900000000000002</v>
      </c>
      <c r="I446" s="110" t="s">
        <v>122</v>
      </c>
      <c r="J446" s="201">
        <f t="shared" si="35"/>
        <v>0</v>
      </c>
      <c r="K446" s="257" t="s">
        <v>272</v>
      </c>
      <c r="M446" s="4">
        <v>0.55520000000000003</v>
      </c>
      <c r="N446" s="353">
        <f t="shared" si="36"/>
        <v>0.55500000000000005</v>
      </c>
    </row>
    <row r="447" spans="1:16" s="4" customFormat="1" ht="15" customHeight="1">
      <c r="B447" s="708"/>
      <c r="C447" s="365"/>
      <c r="D447" s="113" t="s">
        <v>552</v>
      </c>
      <c r="E447" s="163" t="s">
        <v>145</v>
      </c>
      <c r="F447" s="200"/>
      <c r="G447" s="110" t="s">
        <v>120</v>
      </c>
      <c r="H447" s="1057">
        <v>0.34499999999999997</v>
      </c>
      <c r="I447" s="110" t="s">
        <v>122</v>
      </c>
      <c r="J447" s="202">
        <f t="shared" si="35"/>
        <v>0</v>
      </c>
      <c r="K447" s="257" t="s">
        <v>271</v>
      </c>
      <c r="M447" s="4">
        <v>0.40279999999999999</v>
      </c>
      <c r="N447" s="353">
        <f t="shared" si="36"/>
        <v>0.40300000000000002</v>
      </c>
    </row>
    <row r="448" spans="1:16" s="4" customFormat="1" ht="15" customHeight="1">
      <c r="B448" s="1047">
        <f>B446+1</f>
        <v>10</v>
      </c>
      <c r="C448" s="116" t="s">
        <v>123</v>
      </c>
      <c r="D448" s="113" t="s">
        <v>556</v>
      </c>
      <c r="E448" s="163" t="s">
        <v>146</v>
      </c>
      <c r="F448" s="200"/>
      <c r="G448" s="110" t="s">
        <v>120</v>
      </c>
      <c r="H448" s="1057">
        <v>0.54100000000000004</v>
      </c>
      <c r="I448" s="110" t="s">
        <v>122</v>
      </c>
      <c r="J448" s="201">
        <f t="shared" si="35"/>
        <v>0</v>
      </c>
      <c r="K448" s="257" t="s">
        <v>270</v>
      </c>
      <c r="M448" s="4">
        <v>0.5786</v>
      </c>
      <c r="N448" s="353">
        <f t="shared" si="36"/>
        <v>0.57899999999999996</v>
      </c>
    </row>
    <row r="449" spans="2:14" s="4" customFormat="1" ht="15" customHeight="1">
      <c r="B449" s="708"/>
      <c r="C449" s="365"/>
      <c r="D449" s="113" t="s">
        <v>552</v>
      </c>
      <c r="E449" s="163" t="s">
        <v>145</v>
      </c>
      <c r="F449" s="200"/>
      <c r="G449" s="110" t="s">
        <v>120</v>
      </c>
      <c r="H449" s="1057">
        <v>0.48299999999999998</v>
      </c>
      <c r="I449" s="110" t="s">
        <v>122</v>
      </c>
      <c r="J449" s="202">
        <f t="shared" si="35"/>
        <v>0</v>
      </c>
      <c r="K449" s="257" t="s">
        <v>269</v>
      </c>
      <c r="M449" s="4">
        <v>0.52869999999999995</v>
      </c>
      <c r="N449" s="353">
        <f t="shared" si="36"/>
        <v>0.52900000000000003</v>
      </c>
    </row>
    <row r="450" spans="2:14" s="4" customFormat="1" ht="15" customHeight="1">
      <c r="B450" s="1047">
        <f>B448+1</f>
        <v>11</v>
      </c>
      <c r="C450" s="116" t="s">
        <v>498</v>
      </c>
      <c r="D450" s="113" t="s">
        <v>556</v>
      </c>
      <c r="E450" s="163" t="s">
        <v>146</v>
      </c>
      <c r="F450" s="200"/>
      <c r="G450" s="110" t="s">
        <v>120</v>
      </c>
      <c r="H450" s="1057">
        <v>0.57499999999999996</v>
      </c>
      <c r="I450" s="110" t="s">
        <v>122</v>
      </c>
      <c r="J450" s="201">
        <f t="shared" si="35"/>
        <v>0</v>
      </c>
      <c r="K450" s="257" t="s">
        <v>268</v>
      </c>
      <c r="M450" s="4">
        <v>0.61339999999999995</v>
      </c>
      <c r="N450" s="353">
        <f t="shared" si="36"/>
        <v>0.61299999999999999</v>
      </c>
    </row>
    <row r="451" spans="2:14" s="4" customFormat="1" ht="15" customHeight="1">
      <c r="B451" s="708"/>
      <c r="C451" s="365"/>
      <c r="D451" s="113" t="s">
        <v>552</v>
      </c>
      <c r="E451" s="163" t="s">
        <v>145</v>
      </c>
      <c r="F451" s="200"/>
      <c r="G451" s="110" t="s">
        <v>120</v>
      </c>
      <c r="H451" s="1057">
        <v>0.52900000000000003</v>
      </c>
      <c r="I451" s="110" t="s">
        <v>122</v>
      </c>
      <c r="J451" s="202">
        <f t="shared" si="35"/>
        <v>0</v>
      </c>
      <c r="K451" s="257" t="s">
        <v>267</v>
      </c>
      <c r="M451" s="4">
        <v>0.57540000000000002</v>
      </c>
      <c r="N451" s="353">
        <f t="shared" si="36"/>
        <v>0.57499999999999996</v>
      </c>
    </row>
    <row r="452" spans="2:14" s="4" customFormat="1" ht="15" customHeight="1">
      <c r="B452" s="1047">
        <f>B450+1</f>
        <v>12</v>
      </c>
      <c r="C452" s="116" t="s">
        <v>535</v>
      </c>
      <c r="D452" s="113" t="s">
        <v>556</v>
      </c>
      <c r="E452" s="163" t="s">
        <v>146</v>
      </c>
      <c r="F452" s="200"/>
      <c r="G452" s="110" t="s">
        <v>120</v>
      </c>
      <c r="H452" s="1057">
        <v>0.61199999999999999</v>
      </c>
      <c r="I452" s="110" t="s">
        <v>122</v>
      </c>
      <c r="J452" s="201">
        <f t="shared" si="35"/>
        <v>0</v>
      </c>
      <c r="K452" s="257" t="s">
        <v>266</v>
      </c>
      <c r="M452" s="4">
        <v>0.64980000000000004</v>
      </c>
      <c r="N452" s="353">
        <f t="shared" si="36"/>
        <v>0.65</v>
      </c>
    </row>
    <row r="453" spans="2:14" s="4" customFormat="1" ht="15" customHeight="1">
      <c r="B453" s="708"/>
      <c r="C453" s="365"/>
      <c r="D453" s="113" t="s">
        <v>552</v>
      </c>
      <c r="E453" s="163" t="s">
        <v>145</v>
      </c>
      <c r="F453" s="200"/>
      <c r="G453" s="110" t="s">
        <v>120</v>
      </c>
      <c r="H453" s="1057">
        <v>0.57499999999999996</v>
      </c>
      <c r="I453" s="110" t="s">
        <v>122</v>
      </c>
      <c r="J453" s="202">
        <f t="shared" si="35"/>
        <v>0</v>
      </c>
      <c r="K453" s="257" t="s">
        <v>265</v>
      </c>
      <c r="M453" s="4">
        <v>0.62019999999999997</v>
      </c>
      <c r="N453" s="353">
        <f t="shared" si="36"/>
        <v>0.62</v>
      </c>
    </row>
    <row r="454" spans="2:14" s="4" customFormat="1" ht="15" customHeight="1">
      <c r="B454" s="1047">
        <f>B452+1</f>
        <v>13</v>
      </c>
      <c r="C454" s="116" t="s">
        <v>653</v>
      </c>
      <c r="D454" s="113" t="s">
        <v>556</v>
      </c>
      <c r="E454" s="163" t="s">
        <v>146</v>
      </c>
      <c r="F454" s="200"/>
      <c r="G454" s="110" t="s">
        <v>120</v>
      </c>
      <c r="H454" s="1057">
        <v>0.65200000000000002</v>
      </c>
      <c r="I454" s="110" t="s">
        <v>122</v>
      </c>
      <c r="J454" s="201">
        <f t="shared" si="35"/>
        <v>0</v>
      </c>
      <c r="K454" s="257" t="s">
        <v>264</v>
      </c>
      <c r="M454" s="4">
        <v>0.68940000000000001</v>
      </c>
      <c r="N454" s="353">
        <f t="shared" si="36"/>
        <v>0.68899999999999995</v>
      </c>
    </row>
    <row r="455" spans="2:14" s="4" customFormat="1" ht="15" customHeight="1">
      <c r="B455" s="708"/>
      <c r="C455" s="365"/>
      <c r="D455" s="113" t="s">
        <v>552</v>
      </c>
      <c r="E455" s="163" t="s">
        <v>145</v>
      </c>
      <c r="F455" s="200"/>
      <c r="G455" s="110" t="s">
        <v>120</v>
      </c>
      <c r="H455" s="1057">
        <v>0.61699999999999999</v>
      </c>
      <c r="I455" s="110" t="s">
        <v>122</v>
      </c>
      <c r="J455" s="202">
        <f t="shared" si="35"/>
        <v>0</v>
      </c>
      <c r="K455" s="257" t="s">
        <v>263</v>
      </c>
      <c r="M455" s="4">
        <v>0.66310000000000002</v>
      </c>
      <c r="N455" s="353">
        <f t="shared" si="36"/>
        <v>0.66300000000000003</v>
      </c>
    </row>
    <row r="456" spans="2:14" s="4" customFormat="1" ht="15" customHeight="1">
      <c r="B456" s="1047">
        <f>B454+1</f>
        <v>14</v>
      </c>
      <c r="C456" s="116" t="s">
        <v>784</v>
      </c>
      <c r="D456" s="113" t="s">
        <v>556</v>
      </c>
      <c r="E456" s="163" t="s">
        <v>146</v>
      </c>
      <c r="F456" s="200"/>
      <c r="G456" s="110" t="s">
        <v>120</v>
      </c>
      <c r="H456" s="1057">
        <v>0.69</v>
      </c>
      <c r="I456" s="110" t="s">
        <v>122</v>
      </c>
      <c r="J456" s="201">
        <f t="shared" si="35"/>
        <v>0</v>
      </c>
      <c r="K456" s="257" t="s">
        <v>262</v>
      </c>
      <c r="M456" s="4">
        <v>0.72670000000000001</v>
      </c>
      <c r="N456" s="353">
        <f>ROUND(M456,3)</f>
        <v>0.72699999999999998</v>
      </c>
    </row>
    <row r="457" spans="2:14" s="4" customFormat="1" ht="15" customHeight="1">
      <c r="B457" s="708"/>
      <c r="C457" s="365"/>
      <c r="D457" s="113" t="s">
        <v>552</v>
      </c>
      <c r="E457" s="163" t="s">
        <v>145</v>
      </c>
      <c r="F457" s="200"/>
      <c r="G457" s="110" t="s">
        <v>120</v>
      </c>
      <c r="H457" s="1057">
        <v>0.66200000000000003</v>
      </c>
      <c r="I457" s="110" t="s">
        <v>122</v>
      </c>
      <c r="J457" s="202">
        <f t="shared" si="35"/>
        <v>0</v>
      </c>
      <c r="K457" s="257" t="s">
        <v>261</v>
      </c>
      <c r="M457" s="4">
        <v>0.70820000000000005</v>
      </c>
      <c r="N457" s="353">
        <f>ROUND(M457,3)</f>
        <v>0.70799999999999996</v>
      </c>
    </row>
    <row r="458" spans="2:14" s="4" customFormat="1" ht="15" customHeight="1">
      <c r="B458" s="1047">
        <f>B456+1</f>
        <v>15</v>
      </c>
      <c r="C458" s="116" t="s">
        <v>833</v>
      </c>
      <c r="D458" s="113" t="s">
        <v>556</v>
      </c>
      <c r="E458" s="163" t="s">
        <v>146</v>
      </c>
      <c r="F458" s="200"/>
      <c r="G458" s="110" t="s">
        <v>120</v>
      </c>
      <c r="H458" s="1057">
        <v>0.72699999999999998</v>
      </c>
      <c r="I458" s="110" t="s">
        <v>122</v>
      </c>
      <c r="J458" s="202">
        <f t="shared" si="35"/>
        <v>0</v>
      </c>
      <c r="K458" s="257" t="s">
        <v>332</v>
      </c>
      <c r="M458" s="4">
        <v>0.76339999999999997</v>
      </c>
      <c r="N458" s="353"/>
    </row>
    <row r="459" spans="2:14" s="4" customFormat="1" ht="15" customHeight="1">
      <c r="B459" s="708"/>
      <c r="C459" s="365"/>
      <c r="D459" s="113" t="s">
        <v>552</v>
      </c>
      <c r="E459" s="163" t="s">
        <v>145</v>
      </c>
      <c r="F459" s="200"/>
      <c r="G459" s="110" t="s">
        <v>120</v>
      </c>
      <c r="H459" s="1057">
        <v>0.70799999999999996</v>
      </c>
      <c r="I459" s="110" t="s">
        <v>122</v>
      </c>
      <c r="J459" s="202">
        <f t="shared" si="35"/>
        <v>0</v>
      </c>
      <c r="K459" s="257" t="s">
        <v>331</v>
      </c>
      <c r="M459" s="4">
        <v>0.75419999999999998</v>
      </c>
      <c r="N459" s="353"/>
    </row>
    <row r="460" spans="2:14" s="4" customFormat="1" ht="15" customHeight="1">
      <c r="B460" s="1047">
        <f>B458+1</f>
        <v>16</v>
      </c>
      <c r="C460" s="116" t="s">
        <v>961</v>
      </c>
      <c r="D460" s="113" t="s">
        <v>556</v>
      </c>
      <c r="E460" s="163" t="s">
        <v>146</v>
      </c>
      <c r="F460" s="200"/>
      <c r="G460" s="110" t="s">
        <v>120</v>
      </c>
      <c r="H460" s="1057">
        <v>0.76300000000000001</v>
      </c>
      <c r="I460" s="110" t="s">
        <v>122</v>
      </c>
      <c r="J460" s="202">
        <f t="shared" ref="J460:J469" si="38">ROUND(F460*H460,0)</f>
        <v>0</v>
      </c>
      <c r="K460" s="257" t="s">
        <v>330</v>
      </c>
      <c r="M460" s="4">
        <v>0.8</v>
      </c>
      <c r="N460" s="353"/>
    </row>
    <row r="461" spans="2:14" s="4" customFormat="1" ht="15" customHeight="1">
      <c r="B461" s="708"/>
      <c r="C461" s="365"/>
      <c r="D461" s="113" t="s">
        <v>552</v>
      </c>
      <c r="E461" s="163" t="s">
        <v>145</v>
      </c>
      <c r="F461" s="200"/>
      <c r="G461" s="110" t="s">
        <v>120</v>
      </c>
      <c r="H461" s="1057">
        <v>0.754</v>
      </c>
      <c r="I461" s="110" t="s">
        <v>122</v>
      </c>
      <c r="J461" s="202">
        <f t="shared" si="38"/>
        <v>0</v>
      </c>
      <c r="K461" s="257" t="s">
        <v>329</v>
      </c>
      <c r="M461" s="4">
        <v>0.8</v>
      </c>
      <c r="N461" s="353"/>
    </row>
    <row r="462" spans="2:14" s="4" customFormat="1" ht="15" customHeight="1">
      <c r="B462" s="1047">
        <f>B460+1</f>
        <v>17</v>
      </c>
      <c r="C462" s="116" t="s">
        <v>1051</v>
      </c>
      <c r="D462" s="113" t="s">
        <v>556</v>
      </c>
      <c r="E462" s="163" t="s">
        <v>146</v>
      </c>
      <c r="F462" s="200"/>
      <c r="G462" s="110" t="s">
        <v>120</v>
      </c>
      <c r="H462" s="146">
        <v>0.8</v>
      </c>
      <c r="I462" s="110" t="s">
        <v>122</v>
      </c>
      <c r="J462" s="202">
        <f t="shared" si="38"/>
        <v>0</v>
      </c>
      <c r="K462" s="257" t="s">
        <v>328</v>
      </c>
      <c r="M462" s="4">
        <v>0.8</v>
      </c>
      <c r="N462" s="353"/>
    </row>
    <row r="463" spans="2:14" s="4" customFormat="1" ht="15" customHeight="1">
      <c r="B463" s="708"/>
      <c r="C463" s="365"/>
      <c r="D463" s="113" t="s">
        <v>552</v>
      </c>
      <c r="E463" s="163" t="s">
        <v>145</v>
      </c>
      <c r="F463" s="200"/>
      <c r="G463" s="110" t="s">
        <v>120</v>
      </c>
      <c r="H463" s="146">
        <v>0.8</v>
      </c>
      <c r="I463" s="110" t="s">
        <v>122</v>
      </c>
      <c r="J463" s="202">
        <f t="shared" si="38"/>
        <v>0</v>
      </c>
      <c r="K463" s="257" t="s">
        <v>327</v>
      </c>
      <c r="M463" s="4">
        <v>0.8</v>
      </c>
      <c r="N463" s="353"/>
    </row>
    <row r="464" spans="2:14" s="4" customFormat="1" ht="15" customHeight="1">
      <c r="B464" s="1047">
        <f>B462+1</f>
        <v>18</v>
      </c>
      <c r="C464" s="116" t="s">
        <v>1100</v>
      </c>
      <c r="D464" s="113" t="s">
        <v>556</v>
      </c>
      <c r="E464" s="163" t="s">
        <v>146</v>
      </c>
      <c r="F464" s="200"/>
      <c r="G464" s="798" t="s">
        <v>120</v>
      </c>
      <c r="H464" s="146">
        <v>0.8</v>
      </c>
      <c r="I464" s="798" t="s">
        <v>122</v>
      </c>
      <c r="J464" s="202">
        <f t="shared" ref="J464:J467" si="39">ROUND(F464*H464,0)</f>
        <v>0</v>
      </c>
      <c r="K464" s="257" t="s">
        <v>326</v>
      </c>
      <c r="M464" s="4">
        <v>0.8</v>
      </c>
      <c r="N464" s="353"/>
    </row>
    <row r="465" spans="2:16" s="4" customFormat="1" ht="15" customHeight="1">
      <c r="B465" s="708"/>
      <c r="C465" s="797"/>
      <c r="D465" s="113" t="s">
        <v>552</v>
      </c>
      <c r="E465" s="163" t="s">
        <v>145</v>
      </c>
      <c r="F465" s="200"/>
      <c r="G465" s="798" t="s">
        <v>120</v>
      </c>
      <c r="H465" s="146">
        <v>0.8</v>
      </c>
      <c r="I465" s="798" t="s">
        <v>122</v>
      </c>
      <c r="J465" s="202">
        <f t="shared" si="39"/>
        <v>0</v>
      </c>
      <c r="K465" s="257" t="s">
        <v>325</v>
      </c>
      <c r="M465" s="4">
        <v>0.8</v>
      </c>
      <c r="N465" s="353"/>
    </row>
    <row r="466" spans="2:16" s="4" customFormat="1" ht="15" customHeight="1">
      <c r="B466" s="1047">
        <f>B464+1</f>
        <v>19</v>
      </c>
      <c r="C466" s="116" t="s">
        <v>1330</v>
      </c>
      <c r="D466" s="113" t="s">
        <v>556</v>
      </c>
      <c r="E466" s="163" t="s">
        <v>146</v>
      </c>
      <c r="F466" s="200"/>
      <c r="G466" s="798" t="s">
        <v>120</v>
      </c>
      <c r="H466" s="146">
        <v>0.8</v>
      </c>
      <c r="I466" s="798" t="s">
        <v>122</v>
      </c>
      <c r="J466" s="202">
        <f t="shared" si="39"/>
        <v>0</v>
      </c>
      <c r="K466" s="257" t="s">
        <v>324</v>
      </c>
      <c r="M466" s="4">
        <v>0.8</v>
      </c>
      <c r="N466" s="353"/>
    </row>
    <row r="467" spans="2:16" s="4" customFormat="1" ht="15" customHeight="1">
      <c r="B467" s="131"/>
      <c r="C467" s="1049"/>
      <c r="D467" s="113" t="s">
        <v>552</v>
      </c>
      <c r="E467" s="163" t="s">
        <v>145</v>
      </c>
      <c r="F467" s="200"/>
      <c r="G467" s="798" t="s">
        <v>120</v>
      </c>
      <c r="H467" s="146">
        <v>0.8</v>
      </c>
      <c r="I467" s="798" t="s">
        <v>122</v>
      </c>
      <c r="J467" s="202">
        <f t="shared" si="39"/>
        <v>0</v>
      </c>
      <c r="K467" s="257" t="s">
        <v>323</v>
      </c>
      <c r="M467" s="4">
        <v>0.8</v>
      </c>
      <c r="N467" s="353"/>
    </row>
    <row r="468" spans="2:16" s="4" customFormat="1" ht="15" customHeight="1">
      <c r="B468" s="1047">
        <f>B466+1</f>
        <v>20</v>
      </c>
      <c r="C468" s="1052" t="s">
        <v>1672</v>
      </c>
      <c r="D468" s="1053" t="s">
        <v>556</v>
      </c>
      <c r="E468" s="1054" t="s">
        <v>146</v>
      </c>
      <c r="F468" s="200"/>
      <c r="G468" s="1055" t="s">
        <v>120</v>
      </c>
      <c r="H468" s="1057">
        <v>0.8</v>
      </c>
      <c r="I468" s="1055" t="s">
        <v>122</v>
      </c>
      <c r="J468" s="202">
        <f t="shared" si="38"/>
        <v>0</v>
      </c>
      <c r="K468" s="257" t="s">
        <v>322</v>
      </c>
      <c r="M468" s="4">
        <v>0.8</v>
      </c>
      <c r="N468" s="353"/>
    </row>
    <row r="469" spans="2:16" s="4" customFormat="1" ht="15" customHeight="1" thickBot="1">
      <c r="B469" s="131"/>
      <c r="C469" s="1051"/>
      <c r="D469" s="1053" t="s">
        <v>552</v>
      </c>
      <c r="E469" s="1054" t="s">
        <v>145</v>
      </c>
      <c r="F469" s="200"/>
      <c r="G469" s="1055" t="s">
        <v>120</v>
      </c>
      <c r="H469" s="1057">
        <v>0.8</v>
      </c>
      <c r="I469" s="1055" t="s">
        <v>122</v>
      </c>
      <c r="J469" s="202">
        <f t="shared" si="38"/>
        <v>0</v>
      </c>
      <c r="K469" s="257" t="s">
        <v>2085</v>
      </c>
      <c r="M469" s="4">
        <v>0.8</v>
      </c>
      <c r="N469" s="353"/>
    </row>
    <row r="470" spans="2:16" s="4" customFormat="1" ht="15" customHeight="1" thickBot="1">
      <c r="B470" s="1367" t="s">
        <v>121</v>
      </c>
      <c r="C470" s="1368"/>
      <c r="D470" s="1338"/>
      <c r="E470" s="1339"/>
      <c r="F470" s="205"/>
      <c r="G470" s="140"/>
      <c r="H470" s="206"/>
      <c r="I470" s="359"/>
      <c r="J470" s="207">
        <f>SUM(J436:J469)</f>
        <v>0</v>
      </c>
      <c r="K470" s="3" t="s">
        <v>1212</v>
      </c>
      <c r="L470" s="256" t="s">
        <v>1163</v>
      </c>
    </row>
    <row r="471" spans="2:16" s="4" customFormat="1" ht="18.75" customHeight="1" thickBot="1">
      <c r="F471" s="208"/>
      <c r="H471" s="174"/>
      <c r="J471" s="209"/>
    </row>
    <row r="472" spans="2:16" s="4" customFormat="1" ht="18.75" customHeight="1">
      <c r="B472" s="3"/>
      <c r="C472" s="3"/>
      <c r="D472" s="3"/>
      <c r="E472" s="3"/>
      <c r="F472" s="401"/>
      <c r="G472" s="91"/>
      <c r="H472" s="1332" t="s">
        <v>1213</v>
      </c>
      <c r="I472" s="1333"/>
      <c r="J472" s="402"/>
      <c r="K472" s="3"/>
      <c r="P472" s="2"/>
    </row>
    <row r="473" spans="2:16" ht="18.75" customHeight="1" thickBot="1">
      <c r="H473" s="1363" t="s">
        <v>169</v>
      </c>
      <c r="I473" s="1364"/>
      <c r="J473" s="403">
        <f>SUMIF(L2:L471,"*",J2:J471)</f>
        <v>0</v>
      </c>
      <c r="K473" s="3" t="s">
        <v>1214</v>
      </c>
    </row>
    <row r="474" spans="2:16" ht="18.75" customHeight="1">
      <c r="J474" s="209"/>
    </row>
  </sheetData>
  <mergeCells count="130">
    <mergeCell ref="D8:E8"/>
    <mergeCell ref="D9:E9"/>
    <mergeCell ref="D10:E10"/>
    <mergeCell ref="B39:C39"/>
    <mergeCell ref="D39:E39"/>
    <mergeCell ref="B41:E42"/>
    <mergeCell ref="A1:B1"/>
    <mergeCell ref="C1:E1"/>
    <mergeCell ref="I1:K1"/>
    <mergeCell ref="B5:C5"/>
    <mergeCell ref="D5:E5"/>
    <mergeCell ref="D7:E7"/>
    <mergeCell ref="B70:C70"/>
    <mergeCell ref="D70:E70"/>
    <mergeCell ref="D72:E72"/>
    <mergeCell ref="D73:E73"/>
    <mergeCell ref="D74:E74"/>
    <mergeCell ref="D75:E75"/>
    <mergeCell ref="B44:E45"/>
    <mergeCell ref="B50:C50"/>
    <mergeCell ref="D50:E50"/>
    <mergeCell ref="B60:C60"/>
    <mergeCell ref="D60:E60"/>
    <mergeCell ref="B63:E65"/>
    <mergeCell ref="D117:E117"/>
    <mergeCell ref="D118:E118"/>
    <mergeCell ref="D119:E119"/>
    <mergeCell ref="D120:E120"/>
    <mergeCell ref="D121:E121"/>
    <mergeCell ref="B134:C134"/>
    <mergeCell ref="D134:E134"/>
    <mergeCell ref="D76:E76"/>
    <mergeCell ref="B105:C105"/>
    <mergeCell ref="D105:E105"/>
    <mergeCell ref="B107:E110"/>
    <mergeCell ref="B115:C115"/>
    <mergeCell ref="D115:E115"/>
    <mergeCell ref="D157:E157"/>
    <mergeCell ref="D158:E158"/>
    <mergeCell ref="D159:E159"/>
    <mergeCell ref="B172:C172"/>
    <mergeCell ref="D172:E172"/>
    <mergeCell ref="B174:E176"/>
    <mergeCell ref="C136:E139"/>
    <mergeCell ref="C142:E148"/>
    <mergeCell ref="B153:C153"/>
    <mergeCell ref="D153:E153"/>
    <mergeCell ref="D155:E155"/>
    <mergeCell ref="D156:E156"/>
    <mergeCell ref="B189:C189"/>
    <mergeCell ref="D189:E189"/>
    <mergeCell ref="D191:E191"/>
    <mergeCell ref="D192:E192"/>
    <mergeCell ref="D193:E193"/>
    <mergeCell ref="D194:E194"/>
    <mergeCell ref="B181:C181"/>
    <mergeCell ref="D181:E181"/>
    <mergeCell ref="D183:E183"/>
    <mergeCell ref="D184:E184"/>
    <mergeCell ref="B185:C185"/>
    <mergeCell ref="D185:E185"/>
    <mergeCell ref="B210:C210"/>
    <mergeCell ref="D210:E210"/>
    <mergeCell ref="B238:C238"/>
    <mergeCell ref="D238:E238"/>
    <mergeCell ref="B240:E242"/>
    <mergeCell ref="B245:E247"/>
    <mergeCell ref="B197:C197"/>
    <mergeCell ref="D197:E197"/>
    <mergeCell ref="B201:C201"/>
    <mergeCell ref="D201:E201"/>
    <mergeCell ref="D203:E203"/>
    <mergeCell ref="B206:C206"/>
    <mergeCell ref="D206:E206"/>
    <mergeCell ref="D258:E258"/>
    <mergeCell ref="B271:C271"/>
    <mergeCell ref="D271:E271"/>
    <mergeCell ref="B275:C275"/>
    <mergeCell ref="D275:E275"/>
    <mergeCell ref="B252:C252"/>
    <mergeCell ref="D252:E252"/>
    <mergeCell ref="D254:E254"/>
    <mergeCell ref="D255:E255"/>
    <mergeCell ref="D256:E256"/>
    <mergeCell ref="D257:E257"/>
    <mergeCell ref="B297:C297"/>
    <mergeCell ref="D297:E297"/>
    <mergeCell ref="D299:E299"/>
    <mergeCell ref="D300:E300"/>
    <mergeCell ref="D301:E301"/>
    <mergeCell ref="D302:E302"/>
    <mergeCell ref="D277:E277"/>
    <mergeCell ref="D278:E278"/>
    <mergeCell ref="D279:E279"/>
    <mergeCell ref="B292:C292"/>
    <mergeCell ref="D292:E292"/>
    <mergeCell ref="B344:C344"/>
    <mergeCell ref="D344:E344"/>
    <mergeCell ref="B404:C404"/>
    <mergeCell ref="D404:E404"/>
    <mergeCell ref="B409:C409"/>
    <mergeCell ref="D409:E409"/>
    <mergeCell ref="D303:E303"/>
    <mergeCell ref="D304:E304"/>
    <mergeCell ref="D305:E305"/>
    <mergeCell ref="D306:E306"/>
    <mergeCell ref="D307:E307"/>
    <mergeCell ref="B340:C340"/>
    <mergeCell ref="D340:E340"/>
    <mergeCell ref="D417:E417"/>
    <mergeCell ref="B430:C430"/>
    <mergeCell ref="D430:E430"/>
    <mergeCell ref="B434:C434"/>
    <mergeCell ref="D434:E434"/>
    <mergeCell ref="D411:E411"/>
    <mergeCell ref="D412:E412"/>
    <mergeCell ref="D413:E413"/>
    <mergeCell ref="D414:E414"/>
    <mergeCell ref="D415:E415"/>
    <mergeCell ref="D416:E416"/>
    <mergeCell ref="D440:E440"/>
    <mergeCell ref="D441:E441"/>
    <mergeCell ref="B470:C470"/>
    <mergeCell ref="D470:E470"/>
    <mergeCell ref="H472:I472"/>
    <mergeCell ref="H473:I473"/>
    <mergeCell ref="D436:E436"/>
    <mergeCell ref="D437:E437"/>
    <mergeCell ref="D438:E438"/>
    <mergeCell ref="D439:E439"/>
  </mergeCells>
  <phoneticPr fontId="2"/>
  <pageMargins left="0.78700000000000003" right="0.78700000000000003" top="0.98399999999999999" bottom="0.98399999999999999" header="0.51200000000000001" footer="0.51200000000000001"/>
  <pageSetup paperSize="9" scale="87" orientation="portrait" r:id="rId1"/>
  <headerFooter alignWithMargins="0"/>
  <rowBreaks count="9" manualBreakCount="9">
    <brk id="61" max="10" man="1"/>
    <brk id="106" max="10" man="1"/>
    <brk id="150" max="10" man="1"/>
    <brk id="198" max="10" man="1"/>
    <brk id="243" max="10" man="1"/>
    <brk id="294" max="16383" man="1"/>
    <brk id="341" max="10" man="1"/>
    <brk id="385" max="10" man="1"/>
    <brk id="43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view="pageBreakPreview" zoomScaleNormal="100" zoomScaleSheetLayoutView="100" workbookViewId="0">
      <selection sqref="A1:B1"/>
    </sheetView>
  </sheetViews>
  <sheetFormatPr defaultColWidth="9" defaultRowHeight="18.75" customHeight="1"/>
  <cols>
    <col min="1" max="2" width="3.75" style="2" customWidth="1"/>
    <col min="3" max="3" width="7.5" style="2" bestFit="1" customWidth="1"/>
    <col min="4" max="4" width="3" style="2" bestFit="1" customWidth="1"/>
    <col min="5" max="5" width="12" style="2" customWidth="1"/>
    <col min="6" max="6" width="11.875" style="2" customWidth="1"/>
    <col min="7" max="7" width="2.25" style="2" bestFit="1" customWidth="1"/>
    <col min="8" max="8" width="11.875" style="127" customWidth="1"/>
    <col min="9" max="9" width="2.25" style="2" bestFit="1" customWidth="1"/>
    <col min="10" max="10" width="11.875" style="88" customWidth="1"/>
    <col min="11" max="11" width="3.125" style="2" customWidth="1"/>
    <col min="12" max="13" width="9" style="2"/>
    <col min="14" max="14" width="7.5" style="2" hidden="1" customWidth="1"/>
    <col min="15" max="15" width="0" style="2" hidden="1" customWidth="1"/>
    <col min="16" max="16384" width="9" style="2"/>
  </cols>
  <sheetData>
    <row r="1" spans="1:15" ht="18.75" customHeight="1">
      <c r="A1" s="1358" t="s">
        <v>161</v>
      </c>
      <c r="B1" s="1359"/>
      <c r="C1" s="1358" t="s">
        <v>92</v>
      </c>
      <c r="D1" s="1360"/>
      <c r="E1" s="1359"/>
      <c r="H1" s="184" t="s">
        <v>160</v>
      </c>
      <c r="I1" s="1365">
        <f>総括表!H4</f>
        <v>0</v>
      </c>
      <c r="J1" s="1366"/>
      <c r="K1" s="1365"/>
    </row>
    <row r="2" spans="1:15" ht="18.75" customHeight="1">
      <c r="J2" s="128"/>
    </row>
    <row r="3" spans="1:15" ht="18.75" customHeight="1">
      <c r="A3" s="99" t="s">
        <v>1215</v>
      </c>
      <c r="B3" s="4" t="s">
        <v>200</v>
      </c>
    </row>
    <row r="4" spans="1:15" ht="11.25" customHeight="1">
      <c r="A4" s="104"/>
    </row>
    <row r="5" spans="1:15" ht="15" customHeight="1">
      <c r="A5" s="104"/>
      <c r="B5" s="1355" t="s">
        <v>2086</v>
      </c>
      <c r="C5" s="1355"/>
      <c r="D5" s="1355"/>
      <c r="E5" s="1355"/>
    </row>
    <row r="6" spans="1:15" s="4" customFormat="1" ht="15" customHeight="1" thickBot="1">
      <c r="A6" s="99"/>
      <c r="B6" s="1355"/>
      <c r="C6" s="1355"/>
      <c r="D6" s="1355"/>
      <c r="E6" s="1355"/>
      <c r="H6" s="174" t="s">
        <v>166</v>
      </c>
      <c r="J6" s="105"/>
    </row>
    <row r="7" spans="1:15" s="4" customFormat="1" ht="18.75" customHeight="1" thickBot="1">
      <c r="A7" s="99"/>
      <c r="B7" s="1355"/>
      <c r="C7" s="1355"/>
      <c r="D7" s="1355"/>
      <c r="E7" s="1355"/>
      <c r="F7" s="103"/>
      <c r="G7" s="101" t="s">
        <v>1216</v>
      </c>
      <c r="H7" s="102">
        <v>0.3</v>
      </c>
      <c r="I7" s="101" t="s">
        <v>1217</v>
      </c>
      <c r="J7" s="100">
        <f>ROUND(F7*H7,0)</f>
        <v>0</v>
      </c>
      <c r="K7" s="3" t="s">
        <v>1218</v>
      </c>
    </row>
    <row r="8" spans="1:15" ht="15" customHeight="1">
      <c r="A8" s="104"/>
      <c r="F8" s="88"/>
      <c r="J8" s="95" t="s">
        <v>186</v>
      </c>
    </row>
    <row r="9" spans="1:15" ht="15" customHeight="1">
      <c r="A9" s="104"/>
      <c r="F9" s="88"/>
    </row>
    <row r="10" spans="1:15" ht="18.75" customHeight="1">
      <c r="A10" s="99" t="s">
        <v>1219</v>
      </c>
      <c r="B10" s="4" t="s">
        <v>200</v>
      </c>
      <c r="F10" s="88"/>
    </row>
    <row r="11" spans="1:15" ht="11.25" customHeight="1">
      <c r="A11" s="104"/>
      <c r="F11" s="88"/>
    </row>
    <row r="12" spans="1:15" ht="18.75" customHeight="1">
      <c r="A12" s="104"/>
      <c r="B12" s="1356" t="s">
        <v>190</v>
      </c>
      <c r="C12" s="1357"/>
      <c r="D12" s="1356" t="s">
        <v>142</v>
      </c>
      <c r="E12" s="1357"/>
      <c r="F12" s="125" t="s">
        <v>199</v>
      </c>
      <c r="G12" s="109"/>
      <c r="H12" s="167" t="s">
        <v>140</v>
      </c>
      <c r="I12" s="109"/>
      <c r="J12" s="125" t="s">
        <v>91</v>
      </c>
      <c r="K12" s="3"/>
    </row>
    <row r="13" spans="1:15" ht="15" customHeight="1">
      <c r="A13" s="104"/>
      <c r="B13" s="361"/>
      <c r="C13" s="123"/>
      <c r="D13" s="364"/>
      <c r="E13" s="365"/>
      <c r="F13" s="366"/>
      <c r="G13" s="121"/>
      <c r="H13" s="166"/>
      <c r="I13" s="121"/>
      <c r="J13" s="120" t="s">
        <v>1220</v>
      </c>
      <c r="K13" s="3"/>
    </row>
    <row r="14" spans="1:15" s="4" customFormat="1" ht="15" customHeight="1">
      <c r="B14" s="362">
        <v>1</v>
      </c>
      <c r="C14" s="116" t="s">
        <v>131</v>
      </c>
      <c r="D14" s="1338"/>
      <c r="E14" s="1339"/>
      <c r="F14" s="111"/>
      <c r="G14" s="110" t="s">
        <v>1216</v>
      </c>
      <c r="H14" s="1057">
        <v>0.04</v>
      </c>
      <c r="I14" s="110" t="s">
        <v>1217</v>
      </c>
      <c r="J14" s="115">
        <f>ROUND(F14*H14,0)</f>
        <v>0</v>
      </c>
      <c r="K14" s="3" t="s">
        <v>1221</v>
      </c>
      <c r="N14" s="4">
        <v>0.1512</v>
      </c>
      <c r="O14" s="353">
        <f>ROUND(N14,3)</f>
        <v>0.151</v>
      </c>
    </row>
    <row r="15" spans="1:15" s="4" customFormat="1" ht="15" customHeight="1">
      <c r="B15" s="362">
        <v>2</v>
      </c>
      <c r="C15" s="116" t="s">
        <v>130</v>
      </c>
      <c r="D15" s="1338"/>
      <c r="E15" s="1339"/>
      <c r="F15" s="111"/>
      <c r="G15" s="110" t="s">
        <v>120</v>
      </c>
      <c r="H15" s="1057">
        <v>5.8999999999999997E-2</v>
      </c>
      <c r="I15" s="110" t="s">
        <v>122</v>
      </c>
      <c r="J15" s="115">
        <f>ROUND(F15*H15,0)</f>
        <v>0</v>
      </c>
      <c r="K15" s="3" t="s">
        <v>135</v>
      </c>
      <c r="N15" s="4">
        <v>0.16950000000000001</v>
      </c>
      <c r="O15" s="353">
        <f>ROUND(N15,3)</f>
        <v>0.17</v>
      </c>
    </row>
    <row r="16" spans="1:15" s="4" customFormat="1" ht="15" customHeight="1">
      <c r="B16" s="362">
        <v>3</v>
      </c>
      <c r="C16" s="116" t="s">
        <v>129</v>
      </c>
      <c r="D16" s="1338"/>
      <c r="E16" s="1339"/>
      <c r="F16" s="111"/>
      <c r="G16" s="110" t="s">
        <v>1216</v>
      </c>
      <c r="H16" s="1057">
        <v>0.05</v>
      </c>
      <c r="I16" s="110" t="s">
        <v>1217</v>
      </c>
      <c r="J16" s="115">
        <f>ROUND(F16*H16,0)</f>
        <v>0</v>
      </c>
      <c r="K16" s="3" t="s">
        <v>1222</v>
      </c>
      <c r="N16" s="4">
        <v>0.121</v>
      </c>
      <c r="O16" s="353">
        <f>ROUND(N16,3)</f>
        <v>0.121</v>
      </c>
    </row>
    <row r="17" spans="2:15" s="4" customFormat="1" ht="15" customHeight="1" thickBot="1">
      <c r="B17" s="119">
        <v>4</v>
      </c>
      <c r="C17" s="112" t="s">
        <v>128</v>
      </c>
      <c r="D17" s="1338"/>
      <c r="E17" s="1339"/>
      <c r="F17" s="111"/>
      <c r="G17" s="110" t="s">
        <v>1216</v>
      </c>
      <c r="H17" s="1057">
        <v>1.7999999999999999E-2</v>
      </c>
      <c r="I17" s="110" t="s">
        <v>1217</v>
      </c>
      <c r="J17" s="115">
        <f>ROUND(F17*H17,0)</f>
        <v>0</v>
      </c>
      <c r="K17" s="3" t="s">
        <v>1223</v>
      </c>
      <c r="N17" s="4">
        <v>0.10970000000000001</v>
      </c>
      <c r="O17" s="353">
        <f>ROUND(N17,3)</f>
        <v>0.11</v>
      </c>
    </row>
    <row r="18" spans="2:15" s="4" customFormat="1" ht="15" customHeight="1">
      <c r="B18" s="106"/>
      <c r="C18" s="107"/>
      <c r="D18" s="106"/>
      <c r="E18" s="106"/>
      <c r="F18" s="91"/>
      <c r="G18" s="94"/>
      <c r="H18" s="1332" t="s">
        <v>1224</v>
      </c>
      <c r="I18" s="1333"/>
      <c r="J18" s="90"/>
      <c r="K18" s="3"/>
    </row>
    <row r="19" spans="2:15" s="4" customFormat="1" ht="15" customHeight="1" thickBot="1">
      <c r="B19" s="3"/>
      <c r="C19" s="3"/>
      <c r="D19" s="3"/>
      <c r="E19" s="3"/>
      <c r="F19" s="3"/>
      <c r="G19" s="3"/>
      <c r="H19" s="1361" t="s">
        <v>121</v>
      </c>
      <c r="I19" s="1362"/>
      <c r="J19" s="89">
        <f>SUM(J14:J17)</f>
        <v>0</v>
      </c>
      <c r="K19" s="3" t="s">
        <v>613</v>
      </c>
    </row>
    <row r="20" spans="2:15" s="4" customFormat="1" ht="18.75" customHeight="1">
      <c r="H20" s="174"/>
      <c r="J20" s="95"/>
    </row>
    <row r="21" spans="2:15" s="4" customFormat="1" ht="18.75" customHeight="1" thickBot="1">
      <c r="B21" s="3"/>
      <c r="C21" s="3"/>
      <c r="D21" s="3"/>
      <c r="E21" s="3"/>
      <c r="F21" s="3"/>
      <c r="G21" s="91"/>
      <c r="H21" s="165"/>
      <c r="I21" s="94"/>
      <c r="J21" s="93"/>
      <c r="K21" s="3"/>
    </row>
    <row r="22" spans="2:15" s="4" customFormat="1" ht="18.75" customHeight="1">
      <c r="B22" s="3"/>
      <c r="C22" s="3"/>
      <c r="D22" s="3"/>
      <c r="E22" s="3"/>
      <c r="F22" s="3"/>
      <c r="G22" s="91"/>
      <c r="H22" s="1332" t="s">
        <v>623</v>
      </c>
      <c r="I22" s="1333"/>
      <c r="J22" s="90"/>
      <c r="K22" s="3"/>
    </row>
    <row r="23" spans="2:15" ht="18.75" customHeight="1" thickBot="1">
      <c r="H23" s="1363" t="s">
        <v>198</v>
      </c>
      <c r="I23" s="1364"/>
      <c r="J23" s="89">
        <f>SUM(J7,J19)</f>
        <v>0</v>
      </c>
      <c r="K23" s="3" t="s">
        <v>70</v>
      </c>
    </row>
    <row r="24" spans="2:15" ht="18.75" customHeight="1">
      <c r="J24" s="95"/>
    </row>
  </sheetData>
  <mergeCells count="14">
    <mergeCell ref="A1:B1"/>
    <mergeCell ref="C1:E1"/>
    <mergeCell ref="I1:K1"/>
    <mergeCell ref="B5:E7"/>
    <mergeCell ref="B12:C12"/>
    <mergeCell ref="D12:E12"/>
    <mergeCell ref="H22:I22"/>
    <mergeCell ref="H23:I23"/>
    <mergeCell ref="D14:E14"/>
    <mergeCell ref="D15:E15"/>
    <mergeCell ref="D16:E16"/>
    <mergeCell ref="D17:E17"/>
    <mergeCell ref="H18:I18"/>
    <mergeCell ref="H19:I1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5"/>
  <sheetViews>
    <sheetView view="pageBreakPreview" zoomScaleNormal="100" zoomScaleSheetLayoutView="100" workbookViewId="0">
      <selection sqref="A1:B1"/>
    </sheetView>
  </sheetViews>
  <sheetFormatPr defaultColWidth="9" defaultRowHeight="18.75" customHeight="1"/>
  <cols>
    <col min="1" max="2" width="3.75" style="2" customWidth="1"/>
    <col min="3" max="3" width="7.5" style="2" bestFit="1" customWidth="1"/>
    <col min="4" max="4" width="3" style="2" bestFit="1" customWidth="1"/>
    <col min="5" max="5" width="12" style="2" customWidth="1"/>
    <col min="6" max="6" width="11.875" style="2" customWidth="1"/>
    <col min="7" max="7" width="3" style="2" customWidth="1"/>
    <col min="8" max="8" width="11.875" style="214" customWidth="1"/>
    <col min="9" max="9" width="2.25" style="2" bestFit="1" customWidth="1"/>
    <col min="10" max="10" width="11.875" style="2" customWidth="1"/>
    <col min="11" max="11" width="3.375" style="2" customWidth="1"/>
    <col min="12" max="16384" width="9" style="2"/>
  </cols>
  <sheetData>
    <row r="1" spans="1:14" ht="18.75" customHeight="1">
      <c r="A1" s="1384" t="s">
        <v>161</v>
      </c>
      <c r="B1" s="1385"/>
      <c r="C1" s="1384" t="s">
        <v>94</v>
      </c>
      <c r="D1" s="1386"/>
      <c r="E1" s="1385"/>
      <c r="H1" s="313" t="s">
        <v>160</v>
      </c>
      <c r="I1" s="1365">
        <f>総括表!H4</f>
        <v>0</v>
      </c>
      <c r="J1" s="1365"/>
      <c r="K1" s="1365"/>
    </row>
    <row r="2" spans="1:14" ht="15" customHeight="1">
      <c r="J2" s="404"/>
    </row>
    <row r="3" spans="1:14" ht="18.75" customHeight="1">
      <c r="A3" s="99" t="s">
        <v>1856</v>
      </c>
      <c r="B3" s="4" t="s">
        <v>214</v>
      </c>
    </row>
    <row r="4" spans="1:14" ht="6.75" customHeight="1">
      <c r="A4" s="104"/>
    </row>
    <row r="5" spans="1:14" ht="15" customHeight="1">
      <c r="A5" s="104"/>
      <c r="B5" s="1387" t="s">
        <v>2558</v>
      </c>
      <c r="C5" s="1387"/>
      <c r="D5" s="1387"/>
      <c r="E5" s="1387"/>
    </row>
    <row r="6" spans="1:14" ht="15" customHeight="1">
      <c r="A6" s="104"/>
      <c r="B6" s="1387"/>
      <c r="C6" s="1387"/>
      <c r="D6" s="1387"/>
      <c r="E6" s="1387"/>
    </row>
    <row r="7" spans="1:14" s="4" customFormat="1" ht="15" customHeight="1" thickBot="1">
      <c r="A7" s="99"/>
      <c r="B7" s="1387"/>
      <c r="C7" s="1387"/>
      <c r="D7" s="1387"/>
      <c r="E7" s="1387"/>
      <c r="F7" s="405"/>
      <c r="H7" s="314" t="s">
        <v>166</v>
      </c>
    </row>
    <row r="8" spans="1:14" s="4" customFormat="1" ht="18.75" customHeight="1" thickBot="1">
      <c r="A8" s="99"/>
      <c r="B8" s="1387"/>
      <c r="C8" s="1387"/>
      <c r="D8" s="1387"/>
      <c r="E8" s="1387"/>
      <c r="F8" s="691"/>
      <c r="G8" s="857" t="s">
        <v>1857</v>
      </c>
      <c r="H8" s="875">
        <v>0.5</v>
      </c>
      <c r="I8" s="857" t="s">
        <v>1858</v>
      </c>
      <c r="J8" s="100">
        <f>ROUND(F8*H8,0)</f>
        <v>0</v>
      </c>
      <c r="K8" s="3" t="s">
        <v>1859</v>
      </c>
      <c r="L8" s="4" t="s">
        <v>1857</v>
      </c>
    </row>
    <row r="9" spans="1:14" ht="15" customHeight="1">
      <c r="A9" s="104"/>
      <c r="F9" s="88"/>
      <c r="J9" s="95" t="s">
        <v>186</v>
      </c>
    </row>
    <row r="10" spans="1:14" ht="11.25" customHeight="1">
      <c r="A10" s="104"/>
      <c r="F10" s="88"/>
      <c r="J10" s="88"/>
    </row>
    <row r="11" spans="1:14" ht="18.75" customHeight="1">
      <c r="A11" s="99" t="s">
        <v>55</v>
      </c>
      <c r="B11" s="4" t="s">
        <v>213</v>
      </c>
      <c r="F11" s="88"/>
      <c r="J11" s="88"/>
    </row>
    <row r="12" spans="1:14" ht="18.75" customHeight="1">
      <c r="A12" s="99"/>
      <c r="B12" s="4" t="s">
        <v>1355</v>
      </c>
      <c r="F12" s="88"/>
      <c r="J12" s="88"/>
    </row>
    <row r="13" spans="1:14" ht="11.25" customHeight="1">
      <c r="A13" s="104"/>
      <c r="F13" s="88"/>
      <c r="J13" s="88"/>
    </row>
    <row r="14" spans="1:14" ht="14.25" customHeight="1">
      <c r="A14" s="104"/>
      <c r="B14" s="1371" t="s">
        <v>190</v>
      </c>
      <c r="C14" s="1372"/>
      <c r="D14" s="1371" t="s">
        <v>142</v>
      </c>
      <c r="E14" s="1372"/>
      <c r="F14" s="843" t="s">
        <v>189</v>
      </c>
      <c r="G14" s="827"/>
      <c r="H14" s="876" t="s">
        <v>140</v>
      </c>
      <c r="I14" s="827"/>
      <c r="J14" s="843" t="s">
        <v>91</v>
      </c>
      <c r="K14" s="3"/>
      <c r="N14" s="3"/>
    </row>
    <row r="15" spans="1:14" ht="14.25" customHeight="1">
      <c r="A15" s="104"/>
      <c r="B15" s="858"/>
      <c r="C15" s="854"/>
      <c r="D15" s="848"/>
      <c r="E15" s="849"/>
      <c r="F15" s="863"/>
      <c r="G15" s="852"/>
      <c r="H15" s="850"/>
      <c r="I15" s="852"/>
      <c r="J15" s="120" t="s">
        <v>139</v>
      </c>
      <c r="K15" s="3"/>
      <c r="N15" s="3"/>
    </row>
    <row r="16" spans="1:14" s="4" customFormat="1" ht="15" customHeight="1">
      <c r="B16" s="821">
        <v>1</v>
      </c>
      <c r="C16" s="822" t="s">
        <v>131</v>
      </c>
      <c r="D16" s="1338"/>
      <c r="E16" s="1339"/>
      <c r="F16" s="696"/>
      <c r="G16" s="871" t="s">
        <v>120</v>
      </c>
      <c r="H16" s="760">
        <v>0.25600000000000001</v>
      </c>
      <c r="I16" s="871" t="s">
        <v>122</v>
      </c>
      <c r="J16" s="698">
        <f t="shared" ref="J16:J21" si="0">ROUND(F16*H16,0)</f>
        <v>0</v>
      </c>
      <c r="K16" s="3" t="s">
        <v>137</v>
      </c>
      <c r="N16" s="3"/>
    </row>
    <row r="17" spans="1:15" s="4" customFormat="1" ht="15" customHeight="1">
      <c r="B17" s="821">
        <v>2</v>
      </c>
      <c r="C17" s="822" t="s">
        <v>130</v>
      </c>
      <c r="D17" s="1338"/>
      <c r="E17" s="1339"/>
      <c r="F17" s="696"/>
      <c r="G17" s="871" t="s">
        <v>120</v>
      </c>
      <c r="H17" s="760">
        <v>0.28399999999999997</v>
      </c>
      <c r="I17" s="871" t="s">
        <v>122</v>
      </c>
      <c r="J17" s="698">
        <f t="shared" si="0"/>
        <v>0</v>
      </c>
      <c r="K17" s="3" t="s">
        <v>135</v>
      </c>
      <c r="N17" s="3"/>
    </row>
    <row r="18" spans="1:15" s="4" customFormat="1" ht="15" customHeight="1">
      <c r="B18" s="821">
        <v>3</v>
      </c>
      <c r="C18" s="822" t="s">
        <v>129</v>
      </c>
      <c r="D18" s="1338"/>
      <c r="E18" s="1339"/>
      <c r="F18" s="696"/>
      <c r="G18" s="871" t="s">
        <v>120</v>
      </c>
      <c r="H18" s="760">
        <v>0.25900000000000001</v>
      </c>
      <c r="I18" s="871" t="s">
        <v>122</v>
      </c>
      <c r="J18" s="698">
        <f t="shared" si="0"/>
        <v>0</v>
      </c>
      <c r="K18" s="3" t="s">
        <v>133</v>
      </c>
      <c r="N18" s="3"/>
      <c r="O18" s="3"/>
    </row>
    <row r="19" spans="1:15" s="4" customFormat="1" ht="15" customHeight="1">
      <c r="B19" s="821">
        <v>4</v>
      </c>
      <c r="C19" s="822" t="s">
        <v>128</v>
      </c>
      <c r="D19" s="1338"/>
      <c r="E19" s="1339"/>
      <c r="F19" s="696"/>
      <c r="G19" s="871" t="s">
        <v>120</v>
      </c>
      <c r="H19" s="760">
        <v>0.28999999999999998</v>
      </c>
      <c r="I19" s="871" t="s">
        <v>122</v>
      </c>
      <c r="J19" s="698">
        <f t="shared" si="0"/>
        <v>0</v>
      </c>
      <c r="K19" s="3" t="s">
        <v>561</v>
      </c>
      <c r="N19" s="3"/>
      <c r="O19" s="3"/>
    </row>
    <row r="20" spans="1:15" s="4" customFormat="1" ht="15" customHeight="1">
      <c r="B20" s="821">
        <v>5</v>
      </c>
      <c r="C20" s="822" t="s">
        <v>127</v>
      </c>
      <c r="D20" s="695"/>
      <c r="E20" s="648" t="s">
        <v>1353</v>
      </c>
      <c r="F20" s="696"/>
      <c r="G20" s="871" t="s">
        <v>120</v>
      </c>
      <c r="H20" s="760">
        <v>0.25900000000000001</v>
      </c>
      <c r="I20" s="871" t="s">
        <v>122</v>
      </c>
      <c r="J20" s="698">
        <f t="shared" si="0"/>
        <v>0</v>
      </c>
      <c r="K20" s="3" t="s">
        <v>560</v>
      </c>
      <c r="N20" s="3"/>
      <c r="O20" s="3"/>
    </row>
    <row r="21" spans="1:15" s="4" customFormat="1" ht="15" customHeight="1">
      <c r="B21" s="821">
        <v>6</v>
      </c>
      <c r="C21" s="822" t="s">
        <v>126</v>
      </c>
      <c r="D21" s="695" t="s">
        <v>556</v>
      </c>
      <c r="E21" s="648" t="s">
        <v>146</v>
      </c>
      <c r="F21" s="696"/>
      <c r="G21" s="871" t="s">
        <v>120</v>
      </c>
      <c r="H21" s="760">
        <v>0.316</v>
      </c>
      <c r="I21" s="871" t="s">
        <v>122</v>
      </c>
      <c r="J21" s="698">
        <f t="shared" si="0"/>
        <v>0</v>
      </c>
      <c r="K21" s="3" t="s">
        <v>559</v>
      </c>
      <c r="N21" s="3"/>
      <c r="O21" s="3"/>
    </row>
    <row r="22" spans="1:15" s="4" customFormat="1" ht="15" customHeight="1" thickBot="1">
      <c r="B22" s="131"/>
      <c r="C22" s="859" t="s">
        <v>1353</v>
      </c>
      <c r="D22" s="695" t="s">
        <v>552</v>
      </c>
      <c r="E22" s="648" t="s">
        <v>145</v>
      </c>
      <c r="F22" s="696"/>
      <c r="G22" s="871" t="s">
        <v>120</v>
      </c>
      <c r="H22" s="877">
        <v>0.26100000000000001</v>
      </c>
      <c r="I22" s="827" t="s">
        <v>122</v>
      </c>
      <c r="J22" s="828">
        <f>ROUND(F22*H22,0)</f>
        <v>0</v>
      </c>
      <c r="K22" s="3" t="s">
        <v>558</v>
      </c>
    </row>
    <row r="23" spans="1:15" s="4" customFormat="1" ht="15" customHeight="1">
      <c r="B23" s="106"/>
      <c r="C23" s="107"/>
      <c r="D23" s="106"/>
      <c r="E23" s="106"/>
      <c r="F23" s="194"/>
      <c r="G23" s="853"/>
      <c r="H23" s="1332" t="s">
        <v>1354</v>
      </c>
      <c r="I23" s="1333"/>
      <c r="J23" s="90"/>
      <c r="K23" s="3"/>
    </row>
    <row r="24" spans="1:15" s="4" customFormat="1" ht="15" customHeight="1" thickBot="1">
      <c r="B24" s="3"/>
      <c r="C24" s="3"/>
      <c r="D24" s="3"/>
      <c r="E24" s="3"/>
      <c r="F24" s="92"/>
      <c r="G24" s="3"/>
      <c r="H24" s="1361" t="s">
        <v>121</v>
      </c>
      <c r="I24" s="1362"/>
      <c r="J24" s="89">
        <f>SUM(J16:J22)</f>
        <v>0</v>
      </c>
      <c r="K24" s="3" t="s">
        <v>1860</v>
      </c>
      <c r="L24" s="4" t="s">
        <v>1861</v>
      </c>
    </row>
    <row r="25" spans="1:15" s="4" customFormat="1" ht="12" customHeight="1">
      <c r="F25" s="105"/>
      <c r="H25" s="314"/>
      <c r="J25" s="95"/>
    </row>
    <row r="26" spans="1:15" ht="13.5" customHeight="1">
      <c r="A26" s="104"/>
      <c r="B26" s="1371" t="s">
        <v>170</v>
      </c>
      <c r="C26" s="1372"/>
      <c r="D26" s="1371" t="s">
        <v>142</v>
      </c>
      <c r="E26" s="1372"/>
      <c r="F26" s="843" t="s">
        <v>141</v>
      </c>
      <c r="G26" s="827"/>
      <c r="H26" s="876" t="s">
        <v>212</v>
      </c>
      <c r="I26" s="827"/>
      <c r="J26" s="843" t="s">
        <v>210</v>
      </c>
      <c r="K26" s="3"/>
      <c r="N26" s="3"/>
    </row>
    <row r="27" spans="1:15" ht="13.5" customHeight="1">
      <c r="A27" s="104"/>
      <c r="B27" s="858"/>
      <c r="C27" s="854"/>
      <c r="D27" s="848"/>
      <c r="E27" s="849"/>
      <c r="F27" s="863"/>
      <c r="G27" s="852"/>
      <c r="H27" s="850"/>
      <c r="I27" s="852"/>
      <c r="J27" s="120" t="s">
        <v>1862</v>
      </c>
      <c r="K27" s="3"/>
      <c r="N27" s="3"/>
    </row>
    <row r="28" spans="1:15" s="4" customFormat="1" ht="15" customHeight="1">
      <c r="B28" s="821">
        <v>7</v>
      </c>
      <c r="C28" s="822" t="s">
        <v>125</v>
      </c>
      <c r="D28" s="695" t="s">
        <v>1863</v>
      </c>
      <c r="E28" s="648" t="s">
        <v>146</v>
      </c>
      <c r="F28" s="696"/>
      <c r="G28" s="871" t="s">
        <v>1861</v>
      </c>
      <c r="H28" s="697">
        <v>0.73199999999999998</v>
      </c>
      <c r="I28" s="871" t="s">
        <v>1864</v>
      </c>
      <c r="J28" s="698">
        <f t="shared" ref="J28:J53" si="1">ROUND(F28*H28,0)</f>
        <v>0</v>
      </c>
      <c r="K28" s="3" t="s">
        <v>1865</v>
      </c>
    </row>
    <row r="29" spans="1:15" s="4" customFormat="1" ht="15" customHeight="1">
      <c r="B29" s="131"/>
      <c r="C29" s="849"/>
      <c r="D29" s="695" t="s">
        <v>1866</v>
      </c>
      <c r="E29" s="648" t="s">
        <v>145</v>
      </c>
      <c r="F29" s="696"/>
      <c r="G29" s="871" t="s">
        <v>1861</v>
      </c>
      <c r="H29" s="697">
        <v>0.61</v>
      </c>
      <c r="I29" s="871" t="s">
        <v>1864</v>
      </c>
      <c r="J29" s="698">
        <f t="shared" si="1"/>
        <v>0</v>
      </c>
      <c r="K29" s="3" t="s">
        <v>1867</v>
      </c>
    </row>
    <row r="30" spans="1:15" s="4" customFormat="1" ht="15" customHeight="1">
      <c r="B30" s="821">
        <v>8</v>
      </c>
      <c r="C30" s="822" t="s">
        <v>124</v>
      </c>
      <c r="D30" s="695" t="s">
        <v>1863</v>
      </c>
      <c r="E30" s="648" t="s">
        <v>146</v>
      </c>
      <c r="F30" s="696"/>
      <c r="G30" s="871" t="s">
        <v>1861</v>
      </c>
      <c r="H30" s="697">
        <v>0.76600000000000001</v>
      </c>
      <c r="I30" s="871" t="s">
        <v>1864</v>
      </c>
      <c r="J30" s="698">
        <f t="shared" si="1"/>
        <v>0</v>
      </c>
      <c r="K30" s="3" t="s">
        <v>1868</v>
      </c>
    </row>
    <row r="31" spans="1:15" s="4" customFormat="1" ht="15" customHeight="1">
      <c r="B31" s="131"/>
      <c r="C31" s="849"/>
      <c r="D31" s="695" t="s">
        <v>1866</v>
      </c>
      <c r="E31" s="648" t="s">
        <v>145</v>
      </c>
      <c r="F31" s="696"/>
      <c r="G31" s="871" t="s">
        <v>1861</v>
      </c>
      <c r="H31" s="697">
        <v>0.64600000000000002</v>
      </c>
      <c r="I31" s="871" t="s">
        <v>1864</v>
      </c>
      <c r="J31" s="698">
        <f t="shared" si="1"/>
        <v>0</v>
      </c>
      <c r="K31" s="3" t="s">
        <v>1869</v>
      </c>
    </row>
    <row r="32" spans="1:15" s="4" customFormat="1" ht="15" customHeight="1">
      <c r="B32" s="821">
        <v>9</v>
      </c>
      <c r="C32" s="822" t="s">
        <v>123</v>
      </c>
      <c r="D32" s="695" t="s">
        <v>1863</v>
      </c>
      <c r="E32" s="648" t="s">
        <v>146</v>
      </c>
      <c r="F32" s="696"/>
      <c r="G32" s="871" t="s">
        <v>1861</v>
      </c>
      <c r="H32" s="697">
        <v>0.79100000000000004</v>
      </c>
      <c r="I32" s="871" t="s">
        <v>1864</v>
      </c>
      <c r="J32" s="698">
        <f t="shared" si="1"/>
        <v>0</v>
      </c>
      <c r="K32" s="3" t="s">
        <v>1870</v>
      </c>
    </row>
    <row r="33" spans="2:11" s="4" customFormat="1" ht="15" customHeight="1">
      <c r="B33" s="131"/>
      <c r="C33" s="849"/>
      <c r="D33" s="695" t="s">
        <v>1866</v>
      </c>
      <c r="E33" s="648" t="s">
        <v>145</v>
      </c>
      <c r="F33" s="696"/>
      <c r="G33" s="871" t="s">
        <v>1861</v>
      </c>
      <c r="H33" s="697">
        <v>0.751</v>
      </c>
      <c r="I33" s="871" t="s">
        <v>1864</v>
      </c>
      <c r="J33" s="698">
        <f t="shared" si="1"/>
        <v>0</v>
      </c>
      <c r="K33" s="3" t="s">
        <v>1871</v>
      </c>
    </row>
    <row r="34" spans="2:11" s="4" customFormat="1" ht="15" customHeight="1">
      <c r="B34" s="878">
        <v>10</v>
      </c>
      <c r="C34" s="822" t="s">
        <v>498</v>
      </c>
      <c r="D34" s="695" t="s">
        <v>1863</v>
      </c>
      <c r="E34" s="648" t="s">
        <v>146</v>
      </c>
      <c r="F34" s="696"/>
      <c r="G34" s="871" t="s">
        <v>1861</v>
      </c>
      <c r="H34" s="697">
        <v>0.83499999999999996</v>
      </c>
      <c r="I34" s="871" t="s">
        <v>1864</v>
      </c>
      <c r="J34" s="698">
        <f t="shared" si="1"/>
        <v>0</v>
      </c>
      <c r="K34" s="3" t="s">
        <v>1872</v>
      </c>
    </row>
    <row r="35" spans="2:11" s="4" customFormat="1" ht="15" customHeight="1">
      <c r="B35" s="213"/>
      <c r="C35" s="849"/>
      <c r="D35" s="695" t="s">
        <v>1866</v>
      </c>
      <c r="E35" s="648" t="s">
        <v>145</v>
      </c>
      <c r="F35" s="696"/>
      <c r="G35" s="871" t="s">
        <v>1861</v>
      </c>
      <c r="H35" s="697">
        <v>0.80400000000000005</v>
      </c>
      <c r="I35" s="871" t="s">
        <v>1864</v>
      </c>
      <c r="J35" s="698">
        <f t="shared" si="1"/>
        <v>0</v>
      </c>
      <c r="K35" s="3" t="s">
        <v>1873</v>
      </c>
    </row>
    <row r="36" spans="2:11" s="4" customFormat="1" ht="15" customHeight="1">
      <c r="B36" s="878">
        <v>11</v>
      </c>
      <c r="C36" s="822" t="s">
        <v>535</v>
      </c>
      <c r="D36" s="695" t="s">
        <v>1863</v>
      </c>
      <c r="E36" s="648" t="s">
        <v>146</v>
      </c>
      <c r="F36" s="696"/>
      <c r="G36" s="871" t="s">
        <v>1861</v>
      </c>
      <c r="H36" s="697">
        <v>0.87</v>
      </c>
      <c r="I36" s="871" t="s">
        <v>1864</v>
      </c>
      <c r="J36" s="698">
        <f t="shared" si="1"/>
        <v>0</v>
      </c>
      <c r="K36" s="3" t="s">
        <v>1874</v>
      </c>
    </row>
    <row r="37" spans="2:11" s="4" customFormat="1" ht="15" customHeight="1">
      <c r="B37" s="131"/>
      <c r="C37" s="849"/>
      <c r="D37" s="695" t="s">
        <v>1866</v>
      </c>
      <c r="E37" s="648" t="s">
        <v>145</v>
      </c>
      <c r="F37" s="696"/>
      <c r="G37" s="871" t="s">
        <v>1861</v>
      </c>
      <c r="H37" s="697">
        <v>0.84399999999999997</v>
      </c>
      <c r="I37" s="871" t="s">
        <v>1864</v>
      </c>
      <c r="J37" s="698">
        <f t="shared" si="1"/>
        <v>0</v>
      </c>
      <c r="K37" s="3" t="s">
        <v>1875</v>
      </c>
    </row>
    <row r="38" spans="2:11" s="4" customFormat="1" ht="15" customHeight="1">
      <c r="B38" s="878">
        <v>12</v>
      </c>
      <c r="C38" s="822" t="s">
        <v>653</v>
      </c>
      <c r="D38" s="695" t="s">
        <v>1863</v>
      </c>
      <c r="E38" s="648" t="s">
        <v>146</v>
      </c>
      <c r="F38" s="696"/>
      <c r="G38" s="871" t="s">
        <v>1861</v>
      </c>
      <c r="H38" s="697">
        <v>0.90400000000000003</v>
      </c>
      <c r="I38" s="871" t="s">
        <v>1864</v>
      </c>
      <c r="J38" s="698">
        <f t="shared" si="1"/>
        <v>0</v>
      </c>
      <c r="K38" s="3" t="s">
        <v>1876</v>
      </c>
    </row>
    <row r="39" spans="2:11" s="4" customFormat="1" ht="15" customHeight="1">
      <c r="B39" s="131"/>
      <c r="C39" s="849"/>
      <c r="D39" s="695" t="s">
        <v>1866</v>
      </c>
      <c r="E39" s="648" t="s">
        <v>145</v>
      </c>
      <c r="F39" s="696"/>
      <c r="G39" s="871" t="s">
        <v>1861</v>
      </c>
      <c r="H39" s="697">
        <v>0.88300000000000001</v>
      </c>
      <c r="I39" s="871" t="s">
        <v>1864</v>
      </c>
      <c r="J39" s="698">
        <f t="shared" si="1"/>
        <v>0</v>
      </c>
      <c r="K39" s="3" t="s">
        <v>1877</v>
      </c>
    </row>
    <row r="40" spans="2:11" s="4" customFormat="1" ht="15" customHeight="1">
      <c r="B40" s="878">
        <v>13</v>
      </c>
      <c r="C40" s="822" t="s">
        <v>784</v>
      </c>
      <c r="D40" s="695" t="s">
        <v>1863</v>
      </c>
      <c r="E40" s="648" t="s">
        <v>146</v>
      </c>
      <c r="F40" s="696"/>
      <c r="G40" s="871" t="s">
        <v>1861</v>
      </c>
      <c r="H40" s="697">
        <v>0.93700000000000006</v>
      </c>
      <c r="I40" s="871" t="s">
        <v>1864</v>
      </c>
      <c r="J40" s="698">
        <f t="shared" si="1"/>
        <v>0</v>
      </c>
      <c r="K40" s="3" t="s">
        <v>1878</v>
      </c>
    </row>
    <row r="41" spans="2:11" s="4" customFormat="1" ht="15" customHeight="1">
      <c r="B41" s="131"/>
      <c r="C41" s="849"/>
      <c r="D41" s="695" t="s">
        <v>1866</v>
      </c>
      <c r="E41" s="648" t="s">
        <v>145</v>
      </c>
      <c r="F41" s="696"/>
      <c r="G41" s="871" t="s">
        <v>1861</v>
      </c>
      <c r="H41" s="697">
        <v>0.92</v>
      </c>
      <c r="I41" s="871" t="s">
        <v>1864</v>
      </c>
      <c r="J41" s="698">
        <f t="shared" si="1"/>
        <v>0</v>
      </c>
      <c r="K41" s="3" t="s">
        <v>1879</v>
      </c>
    </row>
    <row r="42" spans="2:11" s="4" customFormat="1" ht="15" customHeight="1">
      <c r="B42" s="878">
        <v>14</v>
      </c>
      <c r="C42" s="822" t="s">
        <v>833</v>
      </c>
      <c r="D42" s="695" t="s">
        <v>1863</v>
      </c>
      <c r="E42" s="648" t="s">
        <v>146</v>
      </c>
      <c r="F42" s="696"/>
      <c r="G42" s="871" t="s">
        <v>1861</v>
      </c>
      <c r="H42" s="697">
        <v>0.97399999999999998</v>
      </c>
      <c r="I42" s="871" t="s">
        <v>1864</v>
      </c>
      <c r="J42" s="698">
        <f t="shared" si="1"/>
        <v>0</v>
      </c>
      <c r="K42" s="3" t="s">
        <v>1880</v>
      </c>
    </row>
    <row r="43" spans="2:11" s="4" customFormat="1" ht="15" customHeight="1">
      <c r="B43" s="131"/>
      <c r="C43" s="849"/>
      <c r="D43" s="695" t="s">
        <v>1866</v>
      </c>
      <c r="E43" s="648" t="s">
        <v>145</v>
      </c>
      <c r="F43" s="696"/>
      <c r="G43" s="871" t="s">
        <v>1861</v>
      </c>
      <c r="H43" s="697">
        <v>0.96299999999999997</v>
      </c>
      <c r="I43" s="871" t="s">
        <v>1864</v>
      </c>
      <c r="J43" s="698">
        <f t="shared" si="1"/>
        <v>0</v>
      </c>
      <c r="K43" s="3" t="s">
        <v>1881</v>
      </c>
    </row>
    <row r="44" spans="2:11" s="4" customFormat="1" ht="15" customHeight="1">
      <c r="B44" s="878">
        <v>15</v>
      </c>
      <c r="C44" s="822" t="s">
        <v>961</v>
      </c>
      <c r="D44" s="695" t="s">
        <v>1863</v>
      </c>
      <c r="E44" s="648" t="s">
        <v>146</v>
      </c>
      <c r="F44" s="696"/>
      <c r="G44" s="871" t="s">
        <v>1861</v>
      </c>
      <c r="H44" s="697">
        <v>0.98599999999999999</v>
      </c>
      <c r="I44" s="871" t="s">
        <v>1864</v>
      </c>
      <c r="J44" s="698">
        <f t="shared" si="1"/>
        <v>0</v>
      </c>
      <c r="K44" s="3" t="s">
        <v>1882</v>
      </c>
    </row>
    <row r="45" spans="2:11" s="4" customFormat="1" ht="15" customHeight="1">
      <c r="B45" s="131"/>
      <c r="C45" s="849"/>
      <c r="D45" s="695" t="s">
        <v>1866</v>
      </c>
      <c r="E45" s="648" t="s">
        <v>145</v>
      </c>
      <c r="F45" s="696"/>
      <c r="G45" s="871" t="s">
        <v>1861</v>
      </c>
      <c r="H45" s="697">
        <v>0.98099999999999998</v>
      </c>
      <c r="I45" s="871" t="s">
        <v>1864</v>
      </c>
      <c r="J45" s="698">
        <f t="shared" si="1"/>
        <v>0</v>
      </c>
      <c r="K45" s="3" t="s">
        <v>1883</v>
      </c>
    </row>
    <row r="46" spans="2:11" s="4" customFormat="1" ht="15" customHeight="1">
      <c r="B46" s="878">
        <v>16</v>
      </c>
      <c r="C46" s="822" t="s">
        <v>1051</v>
      </c>
      <c r="D46" s="695" t="s">
        <v>1863</v>
      </c>
      <c r="E46" s="648" t="s">
        <v>146</v>
      </c>
      <c r="F46" s="696"/>
      <c r="G46" s="871" t="s">
        <v>1861</v>
      </c>
      <c r="H46" s="697">
        <v>1</v>
      </c>
      <c r="I46" s="871" t="s">
        <v>1864</v>
      </c>
      <c r="J46" s="698">
        <f t="shared" si="1"/>
        <v>0</v>
      </c>
      <c r="K46" s="3" t="s">
        <v>1884</v>
      </c>
    </row>
    <row r="47" spans="2:11" s="4" customFormat="1" ht="15" customHeight="1">
      <c r="B47" s="131"/>
      <c r="C47" s="849"/>
      <c r="D47" s="695" t="s">
        <v>1866</v>
      </c>
      <c r="E47" s="648" t="s">
        <v>145</v>
      </c>
      <c r="F47" s="696"/>
      <c r="G47" s="871" t="s">
        <v>1861</v>
      </c>
      <c r="H47" s="697">
        <v>1</v>
      </c>
      <c r="I47" s="871" t="s">
        <v>1864</v>
      </c>
      <c r="J47" s="698">
        <f t="shared" si="1"/>
        <v>0</v>
      </c>
      <c r="K47" s="3" t="s">
        <v>1885</v>
      </c>
    </row>
    <row r="48" spans="2:11" s="4" customFormat="1" ht="15" customHeight="1">
      <c r="B48" s="878">
        <v>17</v>
      </c>
      <c r="C48" s="822" t="s">
        <v>1100</v>
      </c>
      <c r="D48" s="695" t="s">
        <v>1863</v>
      </c>
      <c r="E48" s="648" t="s">
        <v>146</v>
      </c>
      <c r="F48" s="696"/>
      <c r="G48" s="871" t="s">
        <v>1861</v>
      </c>
      <c r="H48" s="697">
        <v>1</v>
      </c>
      <c r="I48" s="871" t="s">
        <v>1864</v>
      </c>
      <c r="J48" s="698">
        <f t="shared" si="1"/>
        <v>0</v>
      </c>
      <c r="K48" s="3" t="s">
        <v>1886</v>
      </c>
    </row>
    <row r="49" spans="1:14" s="4" customFormat="1" ht="15" customHeight="1">
      <c r="B49" s="131"/>
      <c r="C49" s="849"/>
      <c r="D49" s="695" t="s">
        <v>1866</v>
      </c>
      <c r="E49" s="648" t="s">
        <v>145</v>
      </c>
      <c r="F49" s="696"/>
      <c r="G49" s="871" t="s">
        <v>1861</v>
      </c>
      <c r="H49" s="697">
        <v>1</v>
      </c>
      <c r="I49" s="871" t="s">
        <v>1864</v>
      </c>
      <c r="J49" s="698">
        <f t="shared" si="1"/>
        <v>0</v>
      </c>
      <c r="K49" s="3" t="s">
        <v>1887</v>
      </c>
    </row>
    <row r="50" spans="1:14" s="256" customFormat="1" ht="15" customHeight="1">
      <c r="B50" s="879">
        <v>18</v>
      </c>
      <c r="C50" s="880" t="s">
        <v>1330</v>
      </c>
      <c r="D50" s="703" t="s">
        <v>556</v>
      </c>
      <c r="E50" s="704" t="s">
        <v>146</v>
      </c>
      <c r="F50" s="705"/>
      <c r="G50" s="706" t="s">
        <v>120</v>
      </c>
      <c r="H50" s="697">
        <v>1</v>
      </c>
      <c r="I50" s="706" t="s">
        <v>122</v>
      </c>
      <c r="J50" s="707">
        <f t="shared" ref="J50:J51" si="2">ROUND(F50*H50,0)</f>
        <v>0</v>
      </c>
      <c r="K50" s="257" t="s">
        <v>606</v>
      </c>
    </row>
    <row r="51" spans="1:14" s="256" customFormat="1" ht="15" customHeight="1">
      <c r="B51" s="708"/>
      <c r="C51" s="1195"/>
      <c r="D51" s="703" t="s">
        <v>552</v>
      </c>
      <c r="E51" s="704" t="s">
        <v>145</v>
      </c>
      <c r="F51" s="705"/>
      <c r="G51" s="706" t="s">
        <v>120</v>
      </c>
      <c r="H51" s="697">
        <v>1</v>
      </c>
      <c r="I51" s="706" t="s">
        <v>122</v>
      </c>
      <c r="J51" s="707">
        <f t="shared" si="2"/>
        <v>0</v>
      </c>
      <c r="K51" s="257" t="s">
        <v>605</v>
      </c>
    </row>
    <row r="52" spans="1:14" s="256" customFormat="1" ht="15" customHeight="1">
      <c r="B52" s="879">
        <v>19</v>
      </c>
      <c r="C52" s="880" t="s">
        <v>1672</v>
      </c>
      <c r="D52" s="703" t="s">
        <v>1863</v>
      </c>
      <c r="E52" s="704" t="s">
        <v>146</v>
      </c>
      <c r="F52" s="705"/>
      <c r="G52" s="706" t="s">
        <v>1861</v>
      </c>
      <c r="H52" s="697">
        <v>1</v>
      </c>
      <c r="I52" s="706" t="s">
        <v>1864</v>
      </c>
      <c r="J52" s="707">
        <f t="shared" si="1"/>
        <v>0</v>
      </c>
      <c r="K52" s="257" t="s">
        <v>604</v>
      </c>
    </row>
    <row r="53" spans="1:14" s="256" customFormat="1" ht="15" customHeight="1">
      <c r="B53" s="708"/>
      <c r="C53" s="861"/>
      <c r="D53" s="703" t="s">
        <v>1866</v>
      </c>
      <c r="E53" s="704" t="s">
        <v>145</v>
      </c>
      <c r="F53" s="705"/>
      <c r="G53" s="706" t="s">
        <v>1861</v>
      </c>
      <c r="H53" s="697">
        <v>1</v>
      </c>
      <c r="I53" s="706" t="s">
        <v>1864</v>
      </c>
      <c r="J53" s="707">
        <f t="shared" si="1"/>
        <v>0</v>
      </c>
      <c r="K53" s="257" t="s">
        <v>619</v>
      </c>
    </row>
    <row r="54" spans="1:14" s="4" customFormat="1" ht="15" customHeight="1">
      <c r="B54" s="1380" t="s">
        <v>149</v>
      </c>
      <c r="C54" s="1381"/>
      <c r="D54" s="1338"/>
      <c r="E54" s="1339"/>
      <c r="F54" s="141"/>
      <c r="G54" s="140"/>
      <c r="H54" s="212"/>
      <c r="I54" s="140"/>
      <c r="J54" s="698">
        <f>SUM(J28:J53)</f>
        <v>0</v>
      </c>
      <c r="K54" s="257" t="s">
        <v>618</v>
      </c>
    </row>
    <row r="55" spans="1:14" s="4" customFormat="1" ht="9" customHeight="1">
      <c r="B55" s="406"/>
      <c r="C55" s="107"/>
      <c r="D55" s="107"/>
      <c r="E55" s="107"/>
      <c r="F55" s="91"/>
      <c r="G55" s="107"/>
      <c r="H55" s="407"/>
      <c r="I55" s="107"/>
      <c r="J55" s="91"/>
      <c r="K55" s="257"/>
      <c r="N55" s="3"/>
    </row>
    <row r="56" spans="1:14" s="465" customFormat="1" ht="18.75" customHeight="1">
      <c r="A56" s="464"/>
      <c r="B56" s="4" t="s">
        <v>1234</v>
      </c>
      <c r="C56" s="2"/>
      <c r="D56" s="2"/>
      <c r="E56" s="2"/>
      <c r="F56" s="88"/>
      <c r="G56" s="2"/>
      <c r="H56" s="214"/>
      <c r="I56" s="2"/>
      <c r="J56" s="88"/>
      <c r="L56" s="2"/>
    </row>
    <row r="57" spans="1:14" s="465" customFormat="1" ht="13.5" customHeight="1">
      <c r="A57" s="466"/>
      <c r="B57" s="1371" t="s">
        <v>170</v>
      </c>
      <c r="C57" s="1372"/>
      <c r="D57" s="1371" t="s">
        <v>142</v>
      </c>
      <c r="E57" s="1372"/>
      <c r="F57" s="843" t="s">
        <v>141</v>
      </c>
      <c r="G57" s="827"/>
      <c r="H57" s="876" t="s">
        <v>212</v>
      </c>
      <c r="I57" s="827"/>
      <c r="J57" s="843" t="s">
        <v>210</v>
      </c>
      <c r="K57" s="257"/>
      <c r="L57" s="2"/>
      <c r="N57" s="257"/>
    </row>
    <row r="58" spans="1:14" s="465" customFormat="1" ht="13.5" customHeight="1">
      <c r="A58" s="466"/>
      <c r="B58" s="858"/>
      <c r="C58" s="854"/>
      <c r="D58" s="848"/>
      <c r="E58" s="849"/>
      <c r="F58" s="863"/>
      <c r="G58" s="852"/>
      <c r="H58" s="850"/>
      <c r="I58" s="852"/>
      <c r="J58" s="120" t="s">
        <v>1862</v>
      </c>
      <c r="K58" s="257"/>
      <c r="L58" s="2"/>
      <c r="N58" s="257"/>
    </row>
    <row r="59" spans="1:14" s="256" customFormat="1" ht="15" customHeight="1">
      <c r="B59" s="821">
        <v>1</v>
      </c>
      <c r="C59" s="822" t="s">
        <v>1051</v>
      </c>
      <c r="D59" s="695" t="s">
        <v>1863</v>
      </c>
      <c r="E59" s="648" t="s">
        <v>146</v>
      </c>
      <c r="F59" s="696"/>
      <c r="G59" s="871" t="s">
        <v>1861</v>
      </c>
      <c r="H59" s="697">
        <v>1</v>
      </c>
      <c r="I59" s="871" t="s">
        <v>1864</v>
      </c>
      <c r="J59" s="698">
        <f t="shared" ref="J59:J66" si="3">ROUND(F59*H59,0)</f>
        <v>0</v>
      </c>
      <c r="K59" s="257" t="s">
        <v>320</v>
      </c>
      <c r="L59" s="4"/>
    </row>
    <row r="60" spans="1:14" s="256" customFormat="1" ht="15" customHeight="1">
      <c r="B60" s="131"/>
      <c r="C60" s="849"/>
      <c r="D60" s="695" t="s">
        <v>1866</v>
      </c>
      <c r="E60" s="648" t="s">
        <v>145</v>
      </c>
      <c r="F60" s="696"/>
      <c r="G60" s="871" t="s">
        <v>1861</v>
      </c>
      <c r="H60" s="697">
        <v>1</v>
      </c>
      <c r="I60" s="871" t="s">
        <v>1864</v>
      </c>
      <c r="J60" s="698">
        <f t="shared" si="3"/>
        <v>0</v>
      </c>
      <c r="K60" s="257" t="s">
        <v>319</v>
      </c>
      <c r="L60" s="4"/>
    </row>
    <row r="61" spans="1:14" s="256" customFormat="1" ht="15" customHeight="1">
      <c r="B61" s="821">
        <v>2</v>
      </c>
      <c r="C61" s="822" t="s">
        <v>1100</v>
      </c>
      <c r="D61" s="695" t="s">
        <v>1863</v>
      </c>
      <c r="E61" s="648" t="s">
        <v>146</v>
      </c>
      <c r="F61" s="696"/>
      <c r="G61" s="871" t="s">
        <v>1861</v>
      </c>
      <c r="H61" s="697">
        <v>1</v>
      </c>
      <c r="I61" s="871" t="s">
        <v>1864</v>
      </c>
      <c r="J61" s="698">
        <f t="shared" si="3"/>
        <v>0</v>
      </c>
      <c r="K61" s="257" t="s">
        <v>318</v>
      </c>
      <c r="L61" s="4"/>
    </row>
    <row r="62" spans="1:14" s="256" customFormat="1" ht="15" customHeight="1">
      <c r="B62" s="131"/>
      <c r="C62" s="849"/>
      <c r="D62" s="695" t="s">
        <v>1866</v>
      </c>
      <c r="E62" s="648" t="s">
        <v>145</v>
      </c>
      <c r="F62" s="696"/>
      <c r="G62" s="871" t="s">
        <v>1861</v>
      </c>
      <c r="H62" s="697">
        <v>1</v>
      </c>
      <c r="I62" s="871" t="s">
        <v>1864</v>
      </c>
      <c r="J62" s="698">
        <f t="shared" si="3"/>
        <v>0</v>
      </c>
      <c r="K62" s="257" t="s">
        <v>317</v>
      </c>
      <c r="L62" s="4"/>
    </row>
    <row r="63" spans="1:14" s="256" customFormat="1" ht="15" customHeight="1">
      <c r="B63" s="881">
        <v>3</v>
      </c>
      <c r="C63" s="880" t="s">
        <v>1330</v>
      </c>
      <c r="D63" s="703" t="s">
        <v>556</v>
      </c>
      <c r="E63" s="704" t="s">
        <v>146</v>
      </c>
      <c r="F63" s="705"/>
      <c r="G63" s="706" t="s">
        <v>120</v>
      </c>
      <c r="H63" s="697">
        <v>1</v>
      </c>
      <c r="I63" s="706" t="s">
        <v>122</v>
      </c>
      <c r="J63" s="707">
        <f t="shared" ref="J63:J64" si="4">ROUND(F63*H63,0)</f>
        <v>0</v>
      </c>
      <c r="K63" s="257" t="s">
        <v>318</v>
      </c>
      <c r="L63" s="4"/>
    </row>
    <row r="64" spans="1:14" s="256" customFormat="1" ht="15" customHeight="1">
      <c r="B64" s="708"/>
      <c r="C64" s="1195"/>
      <c r="D64" s="703" t="s">
        <v>552</v>
      </c>
      <c r="E64" s="704" t="s">
        <v>145</v>
      </c>
      <c r="F64" s="705"/>
      <c r="G64" s="706" t="s">
        <v>120</v>
      </c>
      <c r="H64" s="697">
        <v>1</v>
      </c>
      <c r="I64" s="706" t="s">
        <v>122</v>
      </c>
      <c r="J64" s="707">
        <f t="shared" si="4"/>
        <v>0</v>
      </c>
      <c r="K64" s="257" t="s">
        <v>317</v>
      </c>
      <c r="L64" s="4"/>
    </row>
    <row r="65" spans="2:14" s="256" customFormat="1" ht="15" customHeight="1">
      <c r="B65" s="881">
        <v>4</v>
      </c>
      <c r="C65" s="880" t="s">
        <v>1672</v>
      </c>
      <c r="D65" s="703" t="s">
        <v>1863</v>
      </c>
      <c r="E65" s="704" t="s">
        <v>146</v>
      </c>
      <c r="F65" s="705"/>
      <c r="G65" s="706" t="s">
        <v>1861</v>
      </c>
      <c r="H65" s="697">
        <v>1</v>
      </c>
      <c r="I65" s="706" t="s">
        <v>1864</v>
      </c>
      <c r="J65" s="707">
        <f t="shared" si="3"/>
        <v>0</v>
      </c>
      <c r="K65" s="257" t="s">
        <v>2589</v>
      </c>
      <c r="L65" s="4"/>
    </row>
    <row r="66" spans="2:14" s="256" customFormat="1" ht="15" customHeight="1">
      <c r="B66" s="708"/>
      <c r="C66" s="861"/>
      <c r="D66" s="703" t="s">
        <v>1866</v>
      </c>
      <c r="E66" s="704" t="s">
        <v>145</v>
      </c>
      <c r="F66" s="705"/>
      <c r="G66" s="706" t="s">
        <v>1861</v>
      </c>
      <c r="H66" s="697">
        <v>1</v>
      </c>
      <c r="I66" s="706" t="s">
        <v>1864</v>
      </c>
      <c r="J66" s="707">
        <f t="shared" si="3"/>
        <v>0</v>
      </c>
      <c r="K66" s="257" t="s">
        <v>2590</v>
      </c>
      <c r="L66" s="4"/>
    </row>
    <row r="67" spans="2:14" s="256" customFormat="1" ht="15" customHeight="1">
      <c r="B67" s="1380" t="s">
        <v>149</v>
      </c>
      <c r="C67" s="1381"/>
      <c r="D67" s="1338"/>
      <c r="E67" s="1339"/>
      <c r="F67" s="141"/>
      <c r="G67" s="140"/>
      <c r="H67" s="212"/>
      <c r="I67" s="140"/>
      <c r="J67" s="698">
        <f>SUM(J59:J66)</f>
        <v>0</v>
      </c>
      <c r="K67" s="257" t="s">
        <v>662</v>
      </c>
      <c r="L67" s="4"/>
    </row>
    <row r="68" spans="2:14" s="4" customFormat="1" ht="9" customHeight="1">
      <c r="B68" s="406"/>
      <c r="C68" s="107"/>
      <c r="D68" s="107"/>
      <c r="E68" s="107"/>
      <c r="F68" s="91"/>
      <c r="G68" s="107"/>
      <c r="H68" s="407"/>
      <c r="I68" s="107"/>
      <c r="J68" s="91"/>
      <c r="K68" s="257"/>
      <c r="N68" s="3"/>
    </row>
    <row r="69" spans="2:14" s="4" customFormat="1" ht="9" customHeight="1">
      <c r="B69" s="406"/>
      <c r="C69" s="107"/>
      <c r="D69" s="107"/>
      <c r="E69" s="107"/>
      <c r="F69" s="91"/>
      <c r="G69" s="107"/>
      <c r="H69" s="407"/>
      <c r="I69" s="107"/>
      <c r="J69" s="91"/>
      <c r="K69" s="257"/>
      <c r="N69" s="3"/>
    </row>
    <row r="70" spans="2:14" s="4" customFormat="1" ht="15" customHeight="1">
      <c r="B70" s="408"/>
      <c r="C70" s="408"/>
      <c r="D70" s="408"/>
      <c r="E70" s="408"/>
      <c r="F70" s="91"/>
      <c r="G70" s="107"/>
      <c r="H70" s="467" t="s">
        <v>2591</v>
      </c>
      <c r="I70" s="107"/>
      <c r="J70" s="882">
        <f>J54+J67</f>
        <v>0</v>
      </c>
      <c r="K70" s="257" t="s">
        <v>661</v>
      </c>
      <c r="N70" s="3"/>
    </row>
    <row r="71" spans="2:14" s="4" customFormat="1" ht="9" customHeight="1">
      <c r="B71" s="406"/>
      <c r="C71" s="107"/>
      <c r="D71" s="107"/>
      <c r="E71" s="107"/>
      <c r="F71" s="91"/>
      <c r="G71" s="107"/>
      <c r="H71" s="407"/>
      <c r="I71" s="107"/>
      <c r="J71" s="91"/>
      <c r="K71" s="3"/>
      <c r="N71" s="3"/>
    </row>
    <row r="72" spans="2:14" s="4" customFormat="1" ht="9" customHeight="1">
      <c r="B72" s="406"/>
      <c r="C72" s="107"/>
      <c r="D72" s="107"/>
      <c r="E72" s="107"/>
      <c r="F72" s="91"/>
      <c r="G72" s="107"/>
      <c r="H72" s="407"/>
      <c r="I72" s="107"/>
      <c r="J72" s="91"/>
      <c r="K72" s="3"/>
      <c r="N72" s="3"/>
    </row>
    <row r="73" spans="2:14" s="4" customFormat="1" ht="15" customHeight="1">
      <c r="B73" s="408" t="s">
        <v>211</v>
      </c>
      <c r="C73" s="408"/>
      <c r="D73" s="408"/>
      <c r="E73" s="408"/>
      <c r="F73" s="91"/>
      <c r="G73" s="107"/>
      <c r="H73" s="407"/>
      <c r="I73" s="107"/>
      <c r="J73" s="882">
        <f>○下水道費附表!G25</f>
        <v>0</v>
      </c>
      <c r="K73" s="3"/>
      <c r="N73" s="3"/>
    </row>
    <row r="74" spans="2:14" s="4" customFormat="1" ht="15" customHeight="1">
      <c r="B74" s="406"/>
      <c r="C74" s="107"/>
      <c r="D74" s="107"/>
      <c r="E74" s="107"/>
      <c r="F74" s="91"/>
      <c r="G74" s="107"/>
      <c r="H74" s="407"/>
      <c r="I74" s="107"/>
      <c r="J74" s="91"/>
      <c r="K74" s="3"/>
    </row>
    <row r="75" spans="2:14" s="4" customFormat="1" ht="13.5" customHeight="1">
      <c r="B75" s="1371" t="s">
        <v>210</v>
      </c>
      <c r="C75" s="1372"/>
      <c r="D75" s="883"/>
      <c r="E75" s="1371" t="s">
        <v>209</v>
      </c>
      <c r="F75" s="1372"/>
      <c r="G75" s="827"/>
      <c r="H75" s="1382" t="s">
        <v>166</v>
      </c>
      <c r="I75" s="827"/>
      <c r="J75" s="827" t="s">
        <v>91</v>
      </c>
      <c r="K75" s="3"/>
    </row>
    <row r="76" spans="2:14" s="4" customFormat="1" ht="13.5" customHeight="1" thickBot="1">
      <c r="B76" s="1374"/>
      <c r="C76" s="1375"/>
      <c r="D76" s="852"/>
      <c r="E76" s="1374" t="s">
        <v>208</v>
      </c>
      <c r="F76" s="1375"/>
      <c r="G76" s="852"/>
      <c r="H76" s="1383"/>
      <c r="I76" s="852"/>
      <c r="J76" s="303" t="s">
        <v>1889</v>
      </c>
      <c r="K76" s="3"/>
    </row>
    <row r="77" spans="2:14" ht="15" customHeight="1">
      <c r="B77" s="842" t="s">
        <v>2592</v>
      </c>
      <c r="C77" s="884"/>
      <c r="D77" s="883"/>
      <c r="E77" s="1371" t="s">
        <v>207</v>
      </c>
      <c r="F77" s="1372"/>
      <c r="G77" s="827"/>
      <c r="H77" s="885"/>
      <c r="I77" s="886"/>
      <c r="J77" s="409"/>
    </row>
    <row r="78" spans="2:14" ht="15" customHeight="1" thickBot="1">
      <c r="B78" s="1376">
        <f>J70</f>
        <v>0</v>
      </c>
      <c r="C78" s="1377"/>
      <c r="D78" s="852" t="s">
        <v>1857</v>
      </c>
      <c r="E78" s="1378">
        <f>○下水道費附表!G32</f>
        <v>0</v>
      </c>
      <c r="F78" s="1379"/>
      <c r="G78" s="852" t="s">
        <v>1857</v>
      </c>
      <c r="H78" s="410">
        <v>0.37</v>
      </c>
      <c r="I78" s="848" t="s">
        <v>1858</v>
      </c>
      <c r="J78" s="411">
        <f>ROUND(B78*E78*H78,0)</f>
        <v>0</v>
      </c>
      <c r="K78" s="3" t="s">
        <v>1890</v>
      </c>
      <c r="L78" s="4" t="s">
        <v>1857</v>
      </c>
      <c r="M78" s="3"/>
    </row>
    <row r="79" spans="2:14" ht="14.25">
      <c r="B79" s="887" t="s">
        <v>2592</v>
      </c>
      <c r="C79" s="888"/>
      <c r="D79" s="883"/>
      <c r="E79" s="842"/>
      <c r="F79" s="889"/>
      <c r="G79" s="827"/>
      <c r="H79" s="890"/>
      <c r="I79" s="886"/>
      <c r="J79" s="170"/>
    </row>
    <row r="80" spans="2:14" ht="15" customHeight="1" thickBot="1">
      <c r="B80" s="1376">
        <f>J70</f>
        <v>0</v>
      </c>
      <c r="C80" s="1377"/>
      <c r="D80" s="852" t="s">
        <v>1891</v>
      </c>
      <c r="E80" s="412" t="s">
        <v>1892</v>
      </c>
      <c r="F80" s="413">
        <f>E78</f>
        <v>0</v>
      </c>
      <c r="G80" s="852" t="s">
        <v>1893</v>
      </c>
      <c r="H80" s="414">
        <f>IF(J73&gt;=100,0.16,IF(J73&gt;=75,0.23,IF(J73&gt;=50,0.3,IF(J73&gt;=25,0.37,0.44))))</f>
        <v>0.44</v>
      </c>
      <c r="I80" s="848" t="s">
        <v>1858</v>
      </c>
      <c r="J80" s="411">
        <f>ROUND(B80*(1-F80)*H80,0)</f>
        <v>0</v>
      </c>
      <c r="K80" s="3" t="s">
        <v>1894</v>
      </c>
      <c r="L80" s="4" t="s">
        <v>1857</v>
      </c>
    </row>
    <row r="81" spans="1:12" ht="7.5" customHeight="1">
      <c r="J81" s="168"/>
    </row>
    <row r="82" spans="1:12" ht="18.75" customHeight="1">
      <c r="A82" s="99" t="s">
        <v>1895</v>
      </c>
      <c r="B82" s="4" t="s">
        <v>205</v>
      </c>
      <c r="J82" s="168"/>
    </row>
    <row r="83" spans="1:12" ht="3.75" customHeight="1">
      <c r="A83" s="104"/>
      <c r="J83" s="168"/>
    </row>
    <row r="84" spans="1:12" ht="12.75" customHeight="1">
      <c r="A84" s="104"/>
      <c r="B84" s="1373" t="s">
        <v>2593</v>
      </c>
      <c r="C84" s="1373"/>
      <c r="D84" s="1373"/>
      <c r="E84" s="1373"/>
      <c r="J84" s="168"/>
    </row>
    <row r="85" spans="1:12" ht="9" customHeight="1">
      <c r="A85" s="104"/>
      <c r="B85" s="1373"/>
      <c r="C85" s="1373"/>
      <c r="D85" s="1373"/>
      <c r="E85" s="1373"/>
      <c r="J85" s="168"/>
    </row>
    <row r="86" spans="1:12" s="4" customFormat="1" ht="15" customHeight="1" thickBot="1">
      <c r="A86" s="99"/>
      <c r="B86" s="1373"/>
      <c r="C86" s="1373"/>
      <c r="D86" s="1373"/>
      <c r="E86" s="1373"/>
      <c r="F86" s="405"/>
      <c r="H86" s="314" t="s">
        <v>166</v>
      </c>
      <c r="J86" s="173"/>
    </row>
    <row r="87" spans="1:12" s="4" customFormat="1" ht="18.75" customHeight="1" thickBot="1">
      <c r="A87" s="99"/>
      <c r="B87" s="1373"/>
      <c r="C87" s="1373"/>
      <c r="D87" s="1373"/>
      <c r="E87" s="1373"/>
      <c r="F87" s="691"/>
      <c r="G87" s="857" t="s">
        <v>1857</v>
      </c>
      <c r="H87" s="875">
        <v>0.5</v>
      </c>
      <c r="I87" s="857" t="s">
        <v>1858</v>
      </c>
      <c r="J87" s="181">
        <f>ROUND(F87*H87,0)</f>
        <v>0</v>
      </c>
      <c r="K87" s="3" t="s">
        <v>1896</v>
      </c>
      <c r="L87" s="4" t="s">
        <v>1857</v>
      </c>
    </row>
    <row r="88" spans="1:12" ht="7.5" customHeight="1">
      <c r="A88" s="104"/>
      <c r="J88" s="415" t="s">
        <v>186</v>
      </c>
    </row>
    <row r="89" spans="1:12" ht="18.75" customHeight="1">
      <c r="A89" s="99" t="s">
        <v>1897</v>
      </c>
      <c r="B89" s="4" t="s">
        <v>206</v>
      </c>
      <c r="J89" s="168"/>
    </row>
    <row r="90" spans="1:12" ht="5.25" customHeight="1">
      <c r="A90" s="104"/>
      <c r="J90" s="168"/>
    </row>
    <row r="91" spans="1:12" ht="15" customHeight="1">
      <c r="A91" s="104"/>
      <c r="B91" s="1373" t="s">
        <v>2594</v>
      </c>
      <c r="C91" s="1373"/>
      <c r="D91" s="1373"/>
      <c r="E91" s="1373"/>
      <c r="J91" s="168"/>
    </row>
    <row r="92" spans="1:12" s="4" customFormat="1" ht="15" customHeight="1" thickBot="1">
      <c r="A92" s="99"/>
      <c r="B92" s="1373"/>
      <c r="C92" s="1373"/>
      <c r="D92" s="1373"/>
      <c r="E92" s="1373"/>
      <c r="F92" s="405"/>
      <c r="H92" s="314" t="s">
        <v>166</v>
      </c>
      <c r="J92" s="173"/>
    </row>
    <row r="93" spans="1:12" s="4" customFormat="1" ht="18.75" customHeight="1" thickBot="1">
      <c r="A93" s="99"/>
      <c r="B93" s="1373"/>
      <c r="C93" s="1373"/>
      <c r="D93" s="1373"/>
      <c r="E93" s="1373"/>
      <c r="F93" s="691"/>
      <c r="G93" s="857" t="s">
        <v>1857</v>
      </c>
      <c r="H93" s="875">
        <v>0.55000000000000004</v>
      </c>
      <c r="I93" s="857" t="s">
        <v>1858</v>
      </c>
      <c r="J93" s="181">
        <f>ROUND(F93*H93,0)</f>
        <v>0</v>
      </c>
      <c r="K93" s="3" t="s">
        <v>1898</v>
      </c>
      <c r="L93" s="4" t="s">
        <v>1857</v>
      </c>
    </row>
    <row r="94" spans="1:12" ht="7.5" customHeight="1">
      <c r="A94" s="104"/>
      <c r="F94" s="88"/>
      <c r="J94" s="415" t="s">
        <v>186</v>
      </c>
    </row>
    <row r="95" spans="1:12" ht="4.5" customHeight="1">
      <c r="A95" s="104"/>
      <c r="F95" s="88"/>
      <c r="J95" s="168"/>
    </row>
    <row r="96" spans="1:12" ht="18.75" customHeight="1">
      <c r="A96" s="416" t="s">
        <v>1899</v>
      </c>
      <c r="B96" s="4" t="s">
        <v>795</v>
      </c>
      <c r="F96" s="88"/>
      <c r="J96" s="168"/>
    </row>
    <row r="97" spans="1:14" ht="5.25" customHeight="1">
      <c r="A97" s="104"/>
      <c r="F97" s="88"/>
      <c r="J97" s="168"/>
    </row>
    <row r="98" spans="1:14" ht="15" customHeight="1">
      <c r="A98" s="104"/>
      <c r="B98" s="1373" t="s">
        <v>2595</v>
      </c>
      <c r="C98" s="1373"/>
      <c r="D98" s="1373"/>
      <c r="E98" s="1373"/>
      <c r="F98" s="88"/>
      <c r="J98" s="168"/>
    </row>
    <row r="99" spans="1:14" s="4" customFormat="1" ht="15" customHeight="1" thickBot="1">
      <c r="A99" s="99"/>
      <c r="B99" s="1373"/>
      <c r="C99" s="1373"/>
      <c r="D99" s="1373"/>
      <c r="E99" s="1373"/>
      <c r="F99" s="417"/>
      <c r="H99" s="314" t="s">
        <v>166</v>
      </c>
      <c r="J99" s="173"/>
    </row>
    <row r="100" spans="1:14" s="4" customFormat="1" ht="18.75" customHeight="1" thickBot="1">
      <c r="A100" s="99"/>
      <c r="B100" s="1373"/>
      <c r="C100" s="1373"/>
      <c r="D100" s="1373"/>
      <c r="E100" s="1373"/>
      <c r="F100" s="691"/>
      <c r="G100" s="857" t="s">
        <v>1857</v>
      </c>
      <c r="H100" s="875">
        <v>1</v>
      </c>
      <c r="I100" s="857" t="s">
        <v>1858</v>
      </c>
      <c r="J100" s="181">
        <f>ROUND(F100*H100,0)</f>
        <v>0</v>
      </c>
      <c r="K100" s="418" t="s">
        <v>1900</v>
      </c>
      <c r="L100" s="4" t="s">
        <v>1857</v>
      </c>
    </row>
    <row r="101" spans="1:14" ht="7.5" customHeight="1">
      <c r="A101" s="104"/>
      <c r="F101" s="88"/>
      <c r="J101" s="415" t="s">
        <v>186</v>
      </c>
    </row>
    <row r="102" spans="1:14" ht="3.75" customHeight="1">
      <c r="A102" s="104"/>
      <c r="F102" s="88"/>
      <c r="J102" s="168"/>
    </row>
    <row r="103" spans="1:14" ht="18.75" customHeight="1">
      <c r="A103" s="99" t="s">
        <v>1901</v>
      </c>
      <c r="B103" s="4" t="s">
        <v>203</v>
      </c>
      <c r="F103" s="88"/>
      <c r="J103" s="168"/>
    </row>
    <row r="104" spans="1:14" ht="5.25" customHeight="1">
      <c r="A104" s="104"/>
      <c r="F104" s="88"/>
      <c r="J104" s="168"/>
    </row>
    <row r="105" spans="1:14" ht="15" customHeight="1">
      <c r="A105" s="104"/>
      <c r="B105" s="1373" t="s">
        <v>2596</v>
      </c>
      <c r="C105" s="1373"/>
      <c r="D105" s="1373"/>
      <c r="E105" s="1373"/>
      <c r="F105" s="88"/>
      <c r="J105" s="168"/>
    </row>
    <row r="106" spans="1:14" s="4" customFormat="1" ht="15" customHeight="1" thickBot="1">
      <c r="A106" s="99"/>
      <c r="B106" s="1373"/>
      <c r="C106" s="1373"/>
      <c r="D106" s="1373"/>
      <c r="E106" s="1373"/>
      <c r="F106" s="417"/>
      <c r="H106" s="314" t="s">
        <v>166</v>
      </c>
      <c r="J106" s="173"/>
    </row>
    <row r="107" spans="1:14" s="4" customFormat="1" ht="18.75" customHeight="1" thickBot="1">
      <c r="A107" s="99"/>
      <c r="B107" s="1373"/>
      <c r="C107" s="1373"/>
      <c r="D107" s="1373"/>
      <c r="E107" s="1373"/>
      <c r="F107" s="691"/>
      <c r="G107" s="857" t="s">
        <v>1857</v>
      </c>
      <c r="H107" s="875">
        <v>1</v>
      </c>
      <c r="I107" s="857" t="s">
        <v>1858</v>
      </c>
      <c r="J107" s="181">
        <f>ROUND(F107*H107,0)</f>
        <v>0</v>
      </c>
      <c r="K107" s="3" t="s">
        <v>1902</v>
      </c>
      <c r="L107" s="4" t="s">
        <v>1857</v>
      </c>
    </row>
    <row r="108" spans="1:14" ht="7.5" customHeight="1">
      <c r="A108" s="104"/>
      <c r="F108" s="88"/>
      <c r="J108" s="415" t="s">
        <v>186</v>
      </c>
    </row>
    <row r="109" spans="1:14" ht="3.75" customHeight="1">
      <c r="A109" s="104"/>
      <c r="F109" s="88"/>
      <c r="J109" s="168"/>
    </row>
    <row r="110" spans="1:14" ht="18.75" customHeight="1">
      <c r="A110" s="99" t="s">
        <v>1903</v>
      </c>
      <c r="B110" s="4" t="s">
        <v>205</v>
      </c>
      <c r="F110" s="88"/>
      <c r="J110" s="168"/>
    </row>
    <row r="111" spans="1:14" ht="5.25" customHeight="1">
      <c r="A111" s="104"/>
      <c r="F111" s="88"/>
      <c r="J111" s="168"/>
    </row>
    <row r="112" spans="1:14" ht="18.75" customHeight="1">
      <c r="A112" s="104"/>
      <c r="B112" s="1371" t="s">
        <v>170</v>
      </c>
      <c r="C112" s="1372"/>
      <c r="D112" s="1371" t="s">
        <v>142</v>
      </c>
      <c r="E112" s="1372"/>
      <c r="F112" s="843" t="s">
        <v>141</v>
      </c>
      <c r="G112" s="827"/>
      <c r="H112" s="876" t="s">
        <v>140</v>
      </c>
      <c r="I112" s="827"/>
      <c r="J112" s="891" t="s">
        <v>91</v>
      </c>
      <c r="K112" s="3"/>
      <c r="N112" s="3"/>
    </row>
    <row r="113" spans="1:15" ht="15" customHeight="1">
      <c r="A113" s="104"/>
      <c r="B113" s="858"/>
      <c r="C113" s="854"/>
      <c r="D113" s="848"/>
      <c r="E113" s="849"/>
      <c r="F113" s="863"/>
      <c r="G113" s="852"/>
      <c r="H113" s="850"/>
      <c r="I113" s="852"/>
      <c r="J113" s="178" t="s">
        <v>1889</v>
      </c>
      <c r="K113" s="3"/>
      <c r="N113" s="3"/>
    </row>
    <row r="114" spans="1:15" s="4" customFormat="1" ht="15" customHeight="1">
      <c r="B114" s="821">
        <v>1</v>
      </c>
      <c r="C114" s="822" t="s">
        <v>131</v>
      </c>
      <c r="D114" s="1338"/>
      <c r="E114" s="1339"/>
      <c r="F114" s="696"/>
      <c r="G114" s="871" t="s">
        <v>1857</v>
      </c>
      <c r="H114" s="760">
        <v>0.25600000000000001</v>
      </c>
      <c r="I114" s="871" t="s">
        <v>1858</v>
      </c>
      <c r="J114" s="892">
        <f t="shared" ref="J114:J146" si="5">ROUND(F114*H114,0)</f>
        <v>0</v>
      </c>
      <c r="K114" s="3" t="s">
        <v>1904</v>
      </c>
      <c r="N114" s="3"/>
    </row>
    <row r="115" spans="1:15" s="4" customFormat="1" ht="15" customHeight="1">
      <c r="B115" s="821">
        <v>2</v>
      </c>
      <c r="C115" s="822" t="s">
        <v>130</v>
      </c>
      <c r="D115" s="1338"/>
      <c r="E115" s="1339"/>
      <c r="F115" s="696"/>
      <c r="G115" s="871" t="s">
        <v>1857</v>
      </c>
      <c r="H115" s="760">
        <v>0.28399999999999997</v>
      </c>
      <c r="I115" s="871" t="s">
        <v>1858</v>
      </c>
      <c r="J115" s="892">
        <f t="shared" si="5"/>
        <v>0</v>
      </c>
      <c r="K115" s="3" t="s">
        <v>1905</v>
      </c>
      <c r="N115" s="3"/>
    </row>
    <row r="116" spans="1:15" s="4" customFormat="1" ht="15" customHeight="1">
      <c r="B116" s="821">
        <v>3</v>
      </c>
      <c r="C116" s="822" t="s">
        <v>129</v>
      </c>
      <c r="D116" s="1338"/>
      <c r="E116" s="1339"/>
      <c r="F116" s="696"/>
      <c r="G116" s="871" t="s">
        <v>1857</v>
      </c>
      <c r="H116" s="760">
        <v>0.25900000000000001</v>
      </c>
      <c r="I116" s="871" t="s">
        <v>1858</v>
      </c>
      <c r="J116" s="892">
        <f t="shared" si="5"/>
        <v>0</v>
      </c>
      <c r="K116" s="3" t="s">
        <v>1906</v>
      </c>
      <c r="N116" s="3"/>
      <c r="O116" s="3"/>
    </row>
    <row r="117" spans="1:15" s="4" customFormat="1" ht="15" customHeight="1">
      <c r="B117" s="821">
        <v>4</v>
      </c>
      <c r="C117" s="822" t="s">
        <v>128</v>
      </c>
      <c r="D117" s="1338"/>
      <c r="E117" s="1339"/>
      <c r="F117" s="696"/>
      <c r="G117" s="871" t="s">
        <v>1857</v>
      </c>
      <c r="H117" s="760">
        <v>0.28999999999999998</v>
      </c>
      <c r="I117" s="871" t="s">
        <v>1858</v>
      </c>
      <c r="J117" s="892">
        <f t="shared" si="5"/>
        <v>0</v>
      </c>
      <c r="K117" s="3" t="s">
        <v>1907</v>
      </c>
      <c r="N117" s="3"/>
      <c r="O117" s="3"/>
    </row>
    <row r="118" spans="1:15" s="4" customFormat="1" ht="15" customHeight="1">
      <c r="B118" s="821">
        <v>5</v>
      </c>
      <c r="C118" s="822" t="s">
        <v>127</v>
      </c>
      <c r="D118" s="695"/>
      <c r="E118" s="648" t="s">
        <v>1908</v>
      </c>
      <c r="F118" s="696"/>
      <c r="G118" s="871" t="s">
        <v>1857</v>
      </c>
      <c r="H118" s="760">
        <v>0.25900000000000001</v>
      </c>
      <c r="I118" s="871" t="s">
        <v>1858</v>
      </c>
      <c r="J118" s="892">
        <f t="shared" si="5"/>
        <v>0</v>
      </c>
      <c r="K118" s="3" t="s">
        <v>1909</v>
      </c>
      <c r="N118" s="3"/>
      <c r="O118" s="3"/>
    </row>
    <row r="119" spans="1:15" s="4" customFormat="1" ht="15" customHeight="1">
      <c r="B119" s="821">
        <v>6</v>
      </c>
      <c r="C119" s="822" t="s">
        <v>126</v>
      </c>
      <c r="D119" s="695" t="s">
        <v>1910</v>
      </c>
      <c r="E119" s="648" t="s">
        <v>146</v>
      </c>
      <c r="F119" s="696"/>
      <c r="G119" s="871" t="s">
        <v>1857</v>
      </c>
      <c r="H119" s="760">
        <v>0.316</v>
      </c>
      <c r="I119" s="871" t="s">
        <v>1858</v>
      </c>
      <c r="J119" s="892">
        <f t="shared" si="5"/>
        <v>0</v>
      </c>
      <c r="K119" s="3" t="s">
        <v>1911</v>
      </c>
      <c r="N119" s="3"/>
      <c r="O119" s="3"/>
    </row>
    <row r="120" spans="1:15" s="4" customFormat="1" ht="15" customHeight="1">
      <c r="B120" s="131"/>
      <c r="C120" s="859" t="s">
        <v>1908</v>
      </c>
      <c r="D120" s="695" t="s">
        <v>1912</v>
      </c>
      <c r="E120" s="648" t="s">
        <v>145</v>
      </c>
      <c r="F120" s="696"/>
      <c r="G120" s="871" t="s">
        <v>1857</v>
      </c>
      <c r="H120" s="877">
        <v>0.26100000000000001</v>
      </c>
      <c r="I120" s="827" t="s">
        <v>1858</v>
      </c>
      <c r="J120" s="893">
        <f t="shared" si="5"/>
        <v>0</v>
      </c>
      <c r="K120" s="3" t="s">
        <v>1913</v>
      </c>
    </row>
    <row r="121" spans="1:15" s="4" customFormat="1" ht="15" customHeight="1">
      <c r="B121" s="821">
        <v>7</v>
      </c>
      <c r="C121" s="822" t="s">
        <v>125</v>
      </c>
      <c r="D121" s="695" t="s">
        <v>1910</v>
      </c>
      <c r="E121" s="648" t="s">
        <v>146</v>
      </c>
      <c r="F121" s="696"/>
      <c r="G121" s="871" t="s">
        <v>1857</v>
      </c>
      <c r="H121" s="760">
        <v>0.32200000000000001</v>
      </c>
      <c r="I121" s="871" t="s">
        <v>1858</v>
      </c>
      <c r="J121" s="892">
        <f t="shared" si="5"/>
        <v>0</v>
      </c>
      <c r="K121" s="3" t="s">
        <v>1914</v>
      </c>
      <c r="N121" s="3"/>
      <c r="O121" s="3"/>
    </row>
    <row r="122" spans="1:15" s="4" customFormat="1" ht="15" customHeight="1">
      <c r="B122" s="131"/>
      <c r="C122" s="859"/>
      <c r="D122" s="695" t="s">
        <v>1912</v>
      </c>
      <c r="E122" s="648" t="s">
        <v>145</v>
      </c>
      <c r="F122" s="696"/>
      <c r="G122" s="871" t="s">
        <v>1857</v>
      </c>
      <c r="H122" s="877">
        <v>0.26900000000000002</v>
      </c>
      <c r="I122" s="827" t="s">
        <v>1858</v>
      </c>
      <c r="J122" s="893">
        <f t="shared" si="5"/>
        <v>0</v>
      </c>
      <c r="K122" s="3" t="s">
        <v>1915</v>
      </c>
    </row>
    <row r="123" spans="1:15" s="4" customFormat="1" ht="15" customHeight="1">
      <c r="B123" s="821">
        <v>8</v>
      </c>
      <c r="C123" s="822" t="s">
        <v>124</v>
      </c>
      <c r="D123" s="695" t="s">
        <v>1910</v>
      </c>
      <c r="E123" s="648" t="s">
        <v>146</v>
      </c>
      <c r="F123" s="696"/>
      <c r="G123" s="871" t="s">
        <v>1857</v>
      </c>
      <c r="H123" s="760">
        <v>0.33700000000000002</v>
      </c>
      <c r="I123" s="871" t="s">
        <v>1858</v>
      </c>
      <c r="J123" s="892">
        <f t="shared" si="5"/>
        <v>0</v>
      </c>
      <c r="K123" s="3" t="s">
        <v>1916</v>
      </c>
      <c r="N123" s="3"/>
      <c r="O123" s="3"/>
    </row>
    <row r="124" spans="1:15" s="4" customFormat="1" ht="15" customHeight="1">
      <c r="B124" s="131"/>
      <c r="C124" s="859"/>
      <c r="D124" s="695" t="s">
        <v>1912</v>
      </c>
      <c r="E124" s="648" t="s">
        <v>145</v>
      </c>
      <c r="F124" s="696"/>
      <c r="G124" s="871" t="s">
        <v>1857</v>
      </c>
      <c r="H124" s="877">
        <v>0.28399999999999997</v>
      </c>
      <c r="I124" s="827" t="s">
        <v>1858</v>
      </c>
      <c r="J124" s="893">
        <f t="shared" si="5"/>
        <v>0</v>
      </c>
      <c r="K124" s="3" t="s">
        <v>1917</v>
      </c>
    </row>
    <row r="125" spans="1:15" s="4" customFormat="1" ht="15" customHeight="1">
      <c r="B125" s="821">
        <v>9</v>
      </c>
      <c r="C125" s="822" t="s">
        <v>123</v>
      </c>
      <c r="D125" s="695" t="s">
        <v>1910</v>
      </c>
      <c r="E125" s="648" t="s">
        <v>146</v>
      </c>
      <c r="F125" s="696"/>
      <c r="G125" s="871" t="s">
        <v>1857</v>
      </c>
      <c r="H125" s="760">
        <v>0.34799999999999998</v>
      </c>
      <c r="I125" s="871" t="s">
        <v>1858</v>
      </c>
      <c r="J125" s="892">
        <f t="shared" si="5"/>
        <v>0</v>
      </c>
      <c r="K125" s="3" t="s">
        <v>1918</v>
      </c>
    </row>
    <row r="126" spans="1:15" s="4" customFormat="1" ht="15" customHeight="1">
      <c r="B126" s="131"/>
      <c r="C126" s="859"/>
      <c r="D126" s="695" t="s">
        <v>1912</v>
      </c>
      <c r="E126" s="648" t="s">
        <v>145</v>
      </c>
      <c r="F126" s="696"/>
      <c r="G126" s="871" t="s">
        <v>1857</v>
      </c>
      <c r="H126" s="877">
        <v>0.33</v>
      </c>
      <c r="I126" s="827" t="s">
        <v>1858</v>
      </c>
      <c r="J126" s="893">
        <f t="shared" si="5"/>
        <v>0</v>
      </c>
      <c r="K126" s="3" t="s">
        <v>1919</v>
      </c>
    </row>
    <row r="127" spans="1:15" s="4" customFormat="1" ht="15" customHeight="1">
      <c r="B127" s="878">
        <v>10</v>
      </c>
      <c r="C127" s="822" t="s">
        <v>498</v>
      </c>
      <c r="D127" s="695" t="s">
        <v>1910</v>
      </c>
      <c r="E127" s="648" t="s">
        <v>146</v>
      </c>
      <c r="F127" s="696"/>
      <c r="G127" s="871" t="s">
        <v>1857</v>
      </c>
      <c r="H127" s="760">
        <v>0.36799999999999999</v>
      </c>
      <c r="I127" s="871" t="s">
        <v>1858</v>
      </c>
      <c r="J127" s="892">
        <f t="shared" si="5"/>
        <v>0</v>
      </c>
      <c r="K127" s="3" t="s">
        <v>1920</v>
      </c>
    </row>
    <row r="128" spans="1:15" s="4" customFormat="1" ht="15" customHeight="1">
      <c r="B128" s="213"/>
      <c r="C128" s="859"/>
      <c r="D128" s="695" t="s">
        <v>1912</v>
      </c>
      <c r="E128" s="648" t="s">
        <v>145</v>
      </c>
      <c r="F128" s="696"/>
      <c r="G128" s="871" t="s">
        <v>1857</v>
      </c>
      <c r="H128" s="877">
        <v>0.35399999999999998</v>
      </c>
      <c r="I128" s="827" t="s">
        <v>1858</v>
      </c>
      <c r="J128" s="893">
        <f t="shared" si="5"/>
        <v>0</v>
      </c>
      <c r="K128" s="3" t="s">
        <v>1921</v>
      </c>
    </row>
    <row r="129" spans="2:11" s="4" customFormat="1" ht="15" customHeight="1">
      <c r="B129" s="878">
        <v>11</v>
      </c>
      <c r="C129" s="822" t="s">
        <v>535</v>
      </c>
      <c r="D129" s="695" t="s">
        <v>1910</v>
      </c>
      <c r="E129" s="648" t="s">
        <v>146</v>
      </c>
      <c r="F129" s="696"/>
      <c r="G129" s="871" t="s">
        <v>1857</v>
      </c>
      <c r="H129" s="760">
        <v>0.38300000000000001</v>
      </c>
      <c r="I129" s="871" t="s">
        <v>1858</v>
      </c>
      <c r="J129" s="892">
        <f t="shared" si="5"/>
        <v>0</v>
      </c>
      <c r="K129" s="3" t="s">
        <v>1922</v>
      </c>
    </row>
    <row r="130" spans="2:11" s="4" customFormat="1" ht="15" customHeight="1">
      <c r="B130" s="131"/>
      <c r="C130" s="859"/>
      <c r="D130" s="695" t="s">
        <v>1912</v>
      </c>
      <c r="E130" s="648" t="s">
        <v>145</v>
      </c>
      <c r="F130" s="696"/>
      <c r="G130" s="871" t="s">
        <v>1857</v>
      </c>
      <c r="H130" s="877">
        <v>0.371</v>
      </c>
      <c r="I130" s="827" t="s">
        <v>1858</v>
      </c>
      <c r="J130" s="893">
        <f t="shared" si="5"/>
        <v>0</v>
      </c>
      <c r="K130" s="3" t="s">
        <v>1923</v>
      </c>
    </row>
    <row r="131" spans="2:11" s="4" customFormat="1" ht="15" customHeight="1">
      <c r="B131" s="878">
        <v>12</v>
      </c>
      <c r="C131" s="822" t="s">
        <v>653</v>
      </c>
      <c r="D131" s="695" t="s">
        <v>1910</v>
      </c>
      <c r="E131" s="648" t="s">
        <v>146</v>
      </c>
      <c r="F131" s="696"/>
      <c r="G131" s="871" t="s">
        <v>1857</v>
      </c>
      <c r="H131" s="760">
        <v>0.39800000000000002</v>
      </c>
      <c r="I131" s="871" t="s">
        <v>1858</v>
      </c>
      <c r="J131" s="892">
        <f t="shared" si="5"/>
        <v>0</v>
      </c>
      <c r="K131" s="3" t="s">
        <v>1924</v>
      </c>
    </row>
    <row r="132" spans="2:11" s="4" customFormat="1" ht="15" customHeight="1">
      <c r="B132" s="131"/>
      <c r="C132" s="859"/>
      <c r="D132" s="695" t="s">
        <v>1912</v>
      </c>
      <c r="E132" s="648" t="s">
        <v>145</v>
      </c>
      <c r="F132" s="696"/>
      <c r="G132" s="871" t="s">
        <v>1857</v>
      </c>
      <c r="H132" s="877">
        <v>0.38900000000000001</v>
      </c>
      <c r="I132" s="827" t="s">
        <v>1858</v>
      </c>
      <c r="J132" s="893">
        <f t="shared" si="5"/>
        <v>0</v>
      </c>
      <c r="K132" s="3" t="s">
        <v>1925</v>
      </c>
    </row>
    <row r="133" spans="2:11" s="4" customFormat="1" ht="15" customHeight="1">
      <c r="B133" s="878">
        <v>13</v>
      </c>
      <c r="C133" s="822" t="s">
        <v>784</v>
      </c>
      <c r="D133" s="695" t="s">
        <v>1910</v>
      </c>
      <c r="E133" s="648" t="s">
        <v>146</v>
      </c>
      <c r="F133" s="696"/>
      <c r="G133" s="871" t="s">
        <v>1857</v>
      </c>
      <c r="H133" s="760">
        <v>0.41199999999999998</v>
      </c>
      <c r="I133" s="871" t="s">
        <v>1858</v>
      </c>
      <c r="J133" s="892">
        <f t="shared" si="5"/>
        <v>0</v>
      </c>
      <c r="K133" s="3" t="s">
        <v>1926</v>
      </c>
    </row>
    <row r="134" spans="2:11" s="4" customFormat="1" ht="15" customHeight="1">
      <c r="B134" s="131"/>
      <c r="C134" s="859"/>
      <c r="D134" s="695" t="s">
        <v>1912</v>
      </c>
      <c r="E134" s="648" t="s">
        <v>145</v>
      </c>
      <c r="F134" s="696"/>
      <c r="G134" s="871" t="s">
        <v>1857</v>
      </c>
      <c r="H134" s="877">
        <v>0.40500000000000003</v>
      </c>
      <c r="I134" s="827" t="s">
        <v>1858</v>
      </c>
      <c r="J134" s="893">
        <f t="shared" si="5"/>
        <v>0</v>
      </c>
      <c r="K134" s="3" t="s">
        <v>1927</v>
      </c>
    </row>
    <row r="135" spans="2:11" s="4" customFormat="1" ht="15" customHeight="1">
      <c r="B135" s="878">
        <v>14</v>
      </c>
      <c r="C135" s="822" t="s">
        <v>833</v>
      </c>
      <c r="D135" s="695" t="s">
        <v>1910</v>
      </c>
      <c r="E135" s="648" t="s">
        <v>146</v>
      </c>
      <c r="F135" s="696"/>
      <c r="G135" s="871" t="s">
        <v>1857</v>
      </c>
      <c r="H135" s="760">
        <v>0.42899999999999999</v>
      </c>
      <c r="I135" s="871" t="s">
        <v>1858</v>
      </c>
      <c r="J135" s="892">
        <f t="shared" si="5"/>
        <v>0</v>
      </c>
      <c r="K135" s="3" t="s">
        <v>1928</v>
      </c>
    </row>
    <row r="136" spans="2:11" s="4" customFormat="1" ht="15" customHeight="1">
      <c r="B136" s="131"/>
      <c r="C136" s="859"/>
      <c r="D136" s="695" t="s">
        <v>1912</v>
      </c>
      <c r="E136" s="648" t="s">
        <v>145</v>
      </c>
      <c r="F136" s="696"/>
      <c r="G136" s="871" t="s">
        <v>1857</v>
      </c>
      <c r="H136" s="877">
        <v>0.42399999999999999</v>
      </c>
      <c r="I136" s="827" t="s">
        <v>1858</v>
      </c>
      <c r="J136" s="893">
        <f t="shared" si="5"/>
        <v>0</v>
      </c>
      <c r="K136" s="3" t="s">
        <v>1929</v>
      </c>
    </row>
    <row r="137" spans="2:11" s="4" customFormat="1" ht="15" customHeight="1">
      <c r="B137" s="878">
        <v>15</v>
      </c>
      <c r="C137" s="822" t="s">
        <v>961</v>
      </c>
      <c r="D137" s="695" t="s">
        <v>1910</v>
      </c>
      <c r="E137" s="648" t="s">
        <v>146</v>
      </c>
      <c r="F137" s="696"/>
      <c r="G137" s="871" t="s">
        <v>1857</v>
      </c>
      <c r="H137" s="760">
        <v>0.434</v>
      </c>
      <c r="I137" s="871" t="s">
        <v>1858</v>
      </c>
      <c r="J137" s="892">
        <f t="shared" si="5"/>
        <v>0</v>
      </c>
      <c r="K137" s="3" t="s">
        <v>1930</v>
      </c>
    </row>
    <row r="138" spans="2:11" s="4" customFormat="1" ht="15" customHeight="1">
      <c r="B138" s="131"/>
      <c r="C138" s="859"/>
      <c r="D138" s="695" t="s">
        <v>1912</v>
      </c>
      <c r="E138" s="648" t="s">
        <v>145</v>
      </c>
      <c r="F138" s="696"/>
      <c r="G138" s="871" t="s">
        <v>1857</v>
      </c>
      <c r="H138" s="877">
        <v>0.43099999999999999</v>
      </c>
      <c r="I138" s="827" t="s">
        <v>1858</v>
      </c>
      <c r="J138" s="893">
        <f t="shared" si="5"/>
        <v>0</v>
      </c>
      <c r="K138" s="3" t="s">
        <v>1931</v>
      </c>
    </row>
    <row r="139" spans="2:11" s="4" customFormat="1" ht="15" customHeight="1">
      <c r="B139" s="878">
        <v>16</v>
      </c>
      <c r="C139" s="822" t="s">
        <v>1051</v>
      </c>
      <c r="D139" s="695" t="s">
        <v>1910</v>
      </c>
      <c r="E139" s="648" t="s">
        <v>146</v>
      </c>
      <c r="F139" s="696"/>
      <c r="G139" s="871" t="s">
        <v>1857</v>
      </c>
      <c r="H139" s="760">
        <v>0.44</v>
      </c>
      <c r="I139" s="871" t="s">
        <v>1858</v>
      </c>
      <c r="J139" s="892">
        <f t="shared" si="5"/>
        <v>0</v>
      </c>
      <c r="K139" s="3" t="s">
        <v>1932</v>
      </c>
    </row>
    <row r="140" spans="2:11" s="4" customFormat="1" ht="15" customHeight="1">
      <c r="B140" s="131"/>
      <c r="C140" s="859"/>
      <c r="D140" s="695" t="s">
        <v>1912</v>
      </c>
      <c r="E140" s="648" t="s">
        <v>145</v>
      </c>
      <c r="F140" s="696"/>
      <c r="G140" s="871" t="s">
        <v>1857</v>
      </c>
      <c r="H140" s="877">
        <v>0.44</v>
      </c>
      <c r="I140" s="827" t="s">
        <v>1858</v>
      </c>
      <c r="J140" s="893">
        <f t="shared" si="5"/>
        <v>0</v>
      </c>
      <c r="K140" s="3" t="s">
        <v>1933</v>
      </c>
    </row>
    <row r="141" spans="2:11" s="4" customFormat="1" ht="15" customHeight="1">
      <c r="B141" s="878">
        <v>17</v>
      </c>
      <c r="C141" s="822" t="s">
        <v>1100</v>
      </c>
      <c r="D141" s="695" t="s">
        <v>1910</v>
      </c>
      <c r="E141" s="648" t="s">
        <v>146</v>
      </c>
      <c r="F141" s="696"/>
      <c r="G141" s="871" t="s">
        <v>1857</v>
      </c>
      <c r="H141" s="760">
        <v>0.44</v>
      </c>
      <c r="I141" s="871" t="s">
        <v>1858</v>
      </c>
      <c r="J141" s="892">
        <f t="shared" si="5"/>
        <v>0</v>
      </c>
      <c r="K141" s="3" t="s">
        <v>1934</v>
      </c>
    </row>
    <row r="142" spans="2:11" s="4" customFormat="1" ht="15" customHeight="1">
      <c r="B142" s="131"/>
      <c r="C142" s="859"/>
      <c r="D142" s="695" t="s">
        <v>1912</v>
      </c>
      <c r="E142" s="648" t="s">
        <v>145</v>
      </c>
      <c r="F142" s="696"/>
      <c r="G142" s="871" t="s">
        <v>1857</v>
      </c>
      <c r="H142" s="877">
        <v>0.44</v>
      </c>
      <c r="I142" s="827" t="s">
        <v>1858</v>
      </c>
      <c r="J142" s="893">
        <f t="shared" si="5"/>
        <v>0</v>
      </c>
      <c r="K142" s="3" t="s">
        <v>1935</v>
      </c>
    </row>
    <row r="143" spans="2:11" s="256" customFormat="1" ht="15" customHeight="1">
      <c r="B143" s="879">
        <v>18</v>
      </c>
      <c r="C143" s="880" t="s">
        <v>1330</v>
      </c>
      <c r="D143" s="703" t="s">
        <v>556</v>
      </c>
      <c r="E143" s="704" t="s">
        <v>146</v>
      </c>
      <c r="F143" s="705"/>
      <c r="G143" s="706" t="s">
        <v>120</v>
      </c>
      <c r="H143" s="760">
        <v>0.44</v>
      </c>
      <c r="I143" s="706" t="s">
        <v>122</v>
      </c>
      <c r="J143" s="894">
        <f t="shared" ref="J143:J144" si="6">ROUND(F143*H143,0)</f>
        <v>0</v>
      </c>
      <c r="K143" s="257" t="s">
        <v>606</v>
      </c>
    </row>
    <row r="144" spans="2:11" s="256" customFormat="1" ht="15" customHeight="1">
      <c r="B144" s="708"/>
      <c r="C144" s="895"/>
      <c r="D144" s="703" t="s">
        <v>552</v>
      </c>
      <c r="E144" s="704" t="s">
        <v>145</v>
      </c>
      <c r="F144" s="705"/>
      <c r="G144" s="706" t="s">
        <v>120</v>
      </c>
      <c r="H144" s="877">
        <v>0.44</v>
      </c>
      <c r="I144" s="896" t="s">
        <v>122</v>
      </c>
      <c r="J144" s="897">
        <f t="shared" si="6"/>
        <v>0</v>
      </c>
      <c r="K144" s="257" t="s">
        <v>605</v>
      </c>
    </row>
    <row r="145" spans="1:14" s="256" customFormat="1" ht="15" customHeight="1">
      <c r="B145" s="879">
        <v>19</v>
      </c>
      <c r="C145" s="880" t="s">
        <v>1672</v>
      </c>
      <c r="D145" s="703" t="s">
        <v>1910</v>
      </c>
      <c r="E145" s="704" t="s">
        <v>146</v>
      </c>
      <c r="F145" s="705"/>
      <c r="G145" s="706" t="s">
        <v>1857</v>
      </c>
      <c r="H145" s="760">
        <v>0.44</v>
      </c>
      <c r="I145" s="706" t="s">
        <v>1858</v>
      </c>
      <c r="J145" s="894">
        <f t="shared" si="5"/>
        <v>0</v>
      </c>
      <c r="K145" s="257" t="s">
        <v>604</v>
      </c>
    </row>
    <row r="146" spans="1:14" s="256" customFormat="1" ht="15" customHeight="1" thickBot="1">
      <c r="B146" s="708"/>
      <c r="C146" s="895"/>
      <c r="D146" s="703" t="s">
        <v>1912</v>
      </c>
      <c r="E146" s="704" t="s">
        <v>145</v>
      </c>
      <c r="F146" s="705"/>
      <c r="G146" s="706" t="s">
        <v>1857</v>
      </c>
      <c r="H146" s="877">
        <v>0.44</v>
      </c>
      <c r="I146" s="896" t="s">
        <v>1858</v>
      </c>
      <c r="J146" s="897">
        <f t="shared" si="5"/>
        <v>0</v>
      </c>
      <c r="K146" s="257" t="s">
        <v>619</v>
      </c>
    </row>
    <row r="147" spans="1:14" s="4" customFormat="1" ht="15" customHeight="1">
      <c r="B147" s="106"/>
      <c r="C147" s="107"/>
      <c r="D147" s="106"/>
      <c r="E147" s="106"/>
      <c r="F147" s="93"/>
      <c r="G147" s="853"/>
      <c r="H147" s="1332" t="s">
        <v>2518</v>
      </c>
      <c r="I147" s="1333"/>
      <c r="J147" s="170"/>
      <c r="K147" s="257"/>
    </row>
    <row r="148" spans="1:14" s="4" customFormat="1" ht="15" customHeight="1" thickBot="1">
      <c r="B148" s="3"/>
      <c r="C148" s="3"/>
      <c r="D148" s="3"/>
      <c r="E148" s="3"/>
      <c r="F148" s="92"/>
      <c r="G148" s="3"/>
      <c r="H148" s="1361" t="s">
        <v>121</v>
      </c>
      <c r="I148" s="1362"/>
      <c r="J148" s="169">
        <f>SUM(J114:J146)</f>
        <v>0</v>
      </c>
      <c r="K148" s="257" t="s">
        <v>618</v>
      </c>
    </row>
    <row r="149" spans="1:14" ht="9.75" customHeight="1">
      <c r="F149" s="88"/>
      <c r="J149" s="168"/>
      <c r="K149" s="465"/>
    </row>
    <row r="150" spans="1:14" s="465" customFormat="1" ht="18.75" customHeight="1">
      <c r="A150" s="99"/>
      <c r="B150" s="4" t="s">
        <v>1234</v>
      </c>
      <c r="C150" s="2"/>
      <c r="D150" s="2"/>
      <c r="E150" s="2"/>
      <c r="F150" s="88"/>
      <c r="G150" s="2"/>
      <c r="H150" s="214"/>
      <c r="I150" s="2"/>
      <c r="J150" s="168"/>
      <c r="L150" s="2"/>
    </row>
    <row r="151" spans="1:14" s="465" customFormat="1" ht="18.75" customHeight="1">
      <c r="A151" s="104"/>
      <c r="B151" s="1371" t="s">
        <v>170</v>
      </c>
      <c r="C151" s="1372"/>
      <c r="D151" s="1371" t="s">
        <v>142</v>
      </c>
      <c r="E151" s="1372"/>
      <c r="F151" s="843" t="s">
        <v>141</v>
      </c>
      <c r="G151" s="827"/>
      <c r="H151" s="876" t="s">
        <v>140</v>
      </c>
      <c r="I151" s="827"/>
      <c r="J151" s="891" t="s">
        <v>91</v>
      </c>
      <c r="K151" s="257"/>
      <c r="L151" s="2"/>
      <c r="N151" s="257"/>
    </row>
    <row r="152" spans="1:14" s="465" customFormat="1" ht="15" customHeight="1">
      <c r="A152" s="104"/>
      <c r="B152" s="858"/>
      <c r="C152" s="854"/>
      <c r="D152" s="848"/>
      <c r="E152" s="849"/>
      <c r="F152" s="863"/>
      <c r="G152" s="852"/>
      <c r="H152" s="850"/>
      <c r="I152" s="852"/>
      <c r="J152" s="178" t="s">
        <v>1862</v>
      </c>
      <c r="K152" s="257"/>
      <c r="L152" s="2"/>
      <c r="N152" s="257"/>
    </row>
    <row r="153" spans="1:14" s="256" customFormat="1" ht="15" customHeight="1">
      <c r="A153" s="4"/>
      <c r="B153" s="878">
        <v>1</v>
      </c>
      <c r="C153" s="822" t="s">
        <v>1051</v>
      </c>
      <c r="D153" s="695" t="s">
        <v>1863</v>
      </c>
      <c r="E153" s="648" t="s">
        <v>146</v>
      </c>
      <c r="F153" s="696"/>
      <c r="G153" s="871" t="s">
        <v>1861</v>
      </c>
      <c r="H153" s="760">
        <v>0.44</v>
      </c>
      <c r="I153" s="871" t="s">
        <v>1864</v>
      </c>
      <c r="J153" s="892">
        <f t="shared" ref="J153:J160" si="7">ROUND(F153*H153,0)</f>
        <v>0</v>
      </c>
      <c r="K153" s="257" t="s">
        <v>320</v>
      </c>
      <c r="L153" s="4"/>
    </row>
    <row r="154" spans="1:14" s="256" customFormat="1" ht="15" customHeight="1">
      <c r="A154" s="4"/>
      <c r="B154" s="131"/>
      <c r="C154" s="859"/>
      <c r="D154" s="695" t="s">
        <v>1866</v>
      </c>
      <c r="E154" s="648" t="s">
        <v>145</v>
      </c>
      <c r="F154" s="696"/>
      <c r="G154" s="871" t="s">
        <v>1861</v>
      </c>
      <c r="H154" s="877">
        <v>0.44</v>
      </c>
      <c r="I154" s="827" t="s">
        <v>1864</v>
      </c>
      <c r="J154" s="893">
        <f t="shared" si="7"/>
        <v>0</v>
      </c>
      <c r="K154" s="257" t="s">
        <v>2597</v>
      </c>
      <c r="L154" s="4"/>
    </row>
    <row r="155" spans="1:14" s="256" customFormat="1" ht="15" customHeight="1">
      <c r="A155" s="4"/>
      <c r="B155" s="878">
        <v>2</v>
      </c>
      <c r="C155" s="822" t="s">
        <v>1100</v>
      </c>
      <c r="D155" s="695" t="s">
        <v>1863</v>
      </c>
      <c r="E155" s="648" t="s">
        <v>146</v>
      </c>
      <c r="F155" s="696"/>
      <c r="G155" s="871" t="s">
        <v>1861</v>
      </c>
      <c r="H155" s="760">
        <v>0.44</v>
      </c>
      <c r="I155" s="871" t="s">
        <v>1864</v>
      </c>
      <c r="J155" s="892">
        <f t="shared" si="7"/>
        <v>0</v>
      </c>
      <c r="K155" s="257" t="s">
        <v>2598</v>
      </c>
      <c r="L155" s="4"/>
    </row>
    <row r="156" spans="1:14" s="256" customFormat="1" ht="15" customHeight="1">
      <c r="A156" s="4"/>
      <c r="B156" s="131"/>
      <c r="C156" s="859"/>
      <c r="D156" s="695" t="s">
        <v>1866</v>
      </c>
      <c r="E156" s="648" t="s">
        <v>145</v>
      </c>
      <c r="F156" s="696"/>
      <c r="G156" s="871" t="s">
        <v>1861</v>
      </c>
      <c r="H156" s="877">
        <v>0.44</v>
      </c>
      <c r="I156" s="827" t="s">
        <v>1864</v>
      </c>
      <c r="J156" s="893">
        <f t="shared" si="7"/>
        <v>0</v>
      </c>
      <c r="K156" s="257" t="s">
        <v>2599</v>
      </c>
      <c r="L156" s="4"/>
    </row>
    <row r="157" spans="1:14" s="256" customFormat="1" ht="15" customHeight="1">
      <c r="B157" s="879">
        <v>3</v>
      </c>
      <c r="C157" s="880" t="s">
        <v>1330</v>
      </c>
      <c r="D157" s="703" t="s">
        <v>556</v>
      </c>
      <c r="E157" s="704" t="s">
        <v>146</v>
      </c>
      <c r="F157" s="705"/>
      <c r="G157" s="706" t="s">
        <v>120</v>
      </c>
      <c r="H157" s="760">
        <v>0.44</v>
      </c>
      <c r="I157" s="706" t="s">
        <v>122</v>
      </c>
      <c r="J157" s="894">
        <f t="shared" ref="J157:J158" si="8">ROUND(F157*H157,0)</f>
        <v>0</v>
      </c>
      <c r="K157" s="257" t="s">
        <v>2589</v>
      </c>
    </row>
    <row r="158" spans="1:14" s="256" customFormat="1" ht="15" customHeight="1">
      <c r="B158" s="708"/>
      <c r="C158" s="895"/>
      <c r="D158" s="703" t="s">
        <v>552</v>
      </c>
      <c r="E158" s="704" t="s">
        <v>145</v>
      </c>
      <c r="F158" s="705"/>
      <c r="G158" s="706" t="s">
        <v>120</v>
      </c>
      <c r="H158" s="877">
        <v>0.44</v>
      </c>
      <c r="I158" s="896" t="s">
        <v>122</v>
      </c>
      <c r="J158" s="897">
        <f t="shared" si="8"/>
        <v>0</v>
      </c>
      <c r="K158" s="257" t="s">
        <v>2590</v>
      </c>
    </row>
    <row r="159" spans="1:14" s="256" customFormat="1" ht="15" customHeight="1">
      <c r="B159" s="879">
        <v>4</v>
      </c>
      <c r="C159" s="880" t="s">
        <v>1672</v>
      </c>
      <c r="D159" s="703" t="s">
        <v>1863</v>
      </c>
      <c r="E159" s="704" t="s">
        <v>146</v>
      </c>
      <c r="F159" s="705"/>
      <c r="G159" s="706" t="s">
        <v>1861</v>
      </c>
      <c r="H159" s="760">
        <v>0.44</v>
      </c>
      <c r="I159" s="706" t="s">
        <v>1864</v>
      </c>
      <c r="J159" s="894">
        <f t="shared" si="7"/>
        <v>0</v>
      </c>
      <c r="K159" s="257" t="s">
        <v>2600</v>
      </c>
    </row>
    <row r="160" spans="1:14" s="256" customFormat="1" ht="15" customHeight="1" thickBot="1">
      <c r="B160" s="708"/>
      <c r="C160" s="895"/>
      <c r="D160" s="703" t="s">
        <v>1866</v>
      </c>
      <c r="E160" s="704" t="s">
        <v>145</v>
      </c>
      <c r="F160" s="705"/>
      <c r="G160" s="706" t="s">
        <v>1861</v>
      </c>
      <c r="H160" s="877">
        <v>0.44</v>
      </c>
      <c r="I160" s="896" t="s">
        <v>1864</v>
      </c>
      <c r="J160" s="897">
        <f t="shared" si="7"/>
        <v>0</v>
      </c>
      <c r="K160" s="257" t="s">
        <v>2601</v>
      </c>
    </row>
    <row r="161" spans="1:15" s="256" customFormat="1" ht="15" customHeight="1">
      <c r="A161" s="4"/>
      <c r="B161" s="106"/>
      <c r="C161" s="107"/>
      <c r="D161" s="106"/>
      <c r="E161" s="106"/>
      <c r="F161" s="93"/>
      <c r="G161" s="853"/>
      <c r="H161" s="1332" t="s">
        <v>2602</v>
      </c>
      <c r="I161" s="1333"/>
      <c r="J161" s="170"/>
      <c r="K161" s="257"/>
      <c r="L161" s="4"/>
    </row>
    <row r="162" spans="1:15" s="256" customFormat="1" ht="15" customHeight="1" thickBot="1">
      <c r="A162" s="4"/>
      <c r="B162" s="3"/>
      <c r="C162" s="3"/>
      <c r="D162" s="3"/>
      <c r="E162" s="3"/>
      <c r="F162" s="92"/>
      <c r="G162" s="3"/>
      <c r="H162" s="1361" t="s">
        <v>121</v>
      </c>
      <c r="I162" s="1362"/>
      <c r="J162" s="169">
        <f>SUM(J153:J160)</f>
        <v>0</v>
      </c>
      <c r="K162" s="257" t="s">
        <v>660</v>
      </c>
      <c r="L162" s="4"/>
    </row>
    <row r="163" spans="1:15" s="256" customFormat="1" ht="15" customHeight="1">
      <c r="A163" s="4"/>
      <c r="B163" s="3"/>
      <c r="C163" s="3"/>
      <c r="D163" s="3"/>
      <c r="E163" s="3"/>
      <c r="F163" s="92"/>
      <c r="G163" s="3"/>
      <c r="H163" s="853"/>
      <c r="I163" s="853"/>
      <c r="J163" s="172"/>
      <c r="K163" s="3"/>
      <c r="L163" s="4"/>
    </row>
    <row r="164" spans="1:15" s="256" customFormat="1" ht="15" customHeight="1">
      <c r="A164" s="4"/>
      <c r="B164" s="408"/>
      <c r="C164" s="408"/>
      <c r="D164" s="408"/>
      <c r="E164" s="408"/>
      <c r="F164" s="91"/>
      <c r="G164" s="107"/>
      <c r="H164" s="467" t="s">
        <v>2603</v>
      </c>
      <c r="I164" s="107"/>
      <c r="J164" s="882">
        <f>J148+J162</f>
        <v>0</v>
      </c>
      <c r="K164" s="3" t="s">
        <v>1936</v>
      </c>
      <c r="L164" s="4" t="s">
        <v>1861</v>
      </c>
      <c r="N164" s="257"/>
    </row>
    <row r="165" spans="1:15" ht="18.75" customHeight="1">
      <c r="A165" s="99" t="s">
        <v>1937</v>
      </c>
      <c r="B165" s="4" t="s">
        <v>204</v>
      </c>
      <c r="F165" s="88"/>
      <c r="J165" s="168"/>
    </row>
    <row r="166" spans="1:15" ht="11.25" customHeight="1">
      <c r="A166" s="104"/>
      <c r="F166" s="88"/>
      <c r="J166" s="168"/>
    </row>
    <row r="167" spans="1:15" ht="18.75" customHeight="1">
      <c r="A167" s="104"/>
      <c r="B167" s="1371" t="s">
        <v>190</v>
      </c>
      <c r="C167" s="1372"/>
      <c r="D167" s="1371" t="s">
        <v>142</v>
      </c>
      <c r="E167" s="1372"/>
      <c r="F167" s="843" t="s">
        <v>189</v>
      </c>
      <c r="G167" s="827"/>
      <c r="H167" s="876" t="s">
        <v>140</v>
      </c>
      <c r="I167" s="827"/>
      <c r="J167" s="891" t="s">
        <v>91</v>
      </c>
      <c r="K167" s="3"/>
      <c r="N167" s="3"/>
    </row>
    <row r="168" spans="1:15" ht="15" customHeight="1">
      <c r="A168" s="104"/>
      <c r="B168" s="858"/>
      <c r="C168" s="854"/>
      <c r="D168" s="848"/>
      <c r="E168" s="849"/>
      <c r="F168" s="863"/>
      <c r="G168" s="852"/>
      <c r="H168" s="850"/>
      <c r="I168" s="852"/>
      <c r="J168" s="178" t="s">
        <v>1862</v>
      </c>
      <c r="K168" s="3"/>
      <c r="N168" s="3"/>
    </row>
    <row r="169" spans="1:15" s="4" customFormat="1" ht="15" customHeight="1">
      <c r="B169" s="821">
        <v>1</v>
      </c>
      <c r="C169" s="822" t="s">
        <v>131</v>
      </c>
      <c r="D169" s="1338"/>
      <c r="E169" s="1339"/>
      <c r="F169" s="696"/>
      <c r="G169" s="871" t="s">
        <v>1861</v>
      </c>
      <c r="H169" s="760">
        <v>0.28000000000000003</v>
      </c>
      <c r="I169" s="871" t="s">
        <v>1864</v>
      </c>
      <c r="J169" s="892">
        <f>ROUND(F169*H169,0)</f>
        <v>0</v>
      </c>
      <c r="K169" s="3" t="s">
        <v>1938</v>
      </c>
      <c r="N169" s="3"/>
    </row>
    <row r="170" spans="1:15" s="4" customFormat="1" ht="15" customHeight="1">
      <c r="B170" s="821">
        <v>2</v>
      </c>
      <c r="C170" s="822" t="s">
        <v>130</v>
      </c>
      <c r="D170" s="1338"/>
      <c r="E170" s="1339"/>
      <c r="F170" s="696"/>
      <c r="G170" s="871" t="s">
        <v>1861</v>
      </c>
      <c r="H170" s="760">
        <v>0.31</v>
      </c>
      <c r="I170" s="871" t="s">
        <v>1864</v>
      </c>
      <c r="J170" s="892">
        <f>ROUND(F170*H170,0)</f>
        <v>0</v>
      </c>
      <c r="K170" s="3" t="s">
        <v>1939</v>
      </c>
      <c r="N170" s="3"/>
    </row>
    <row r="171" spans="1:15" s="4" customFormat="1" ht="15" customHeight="1" thickBot="1">
      <c r="B171" s="870">
        <v>3</v>
      </c>
      <c r="C171" s="648" t="s">
        <v>129</v>
      </c>
      <c r="D171" s="1338"/>
      <c r="E171" s="1339"/>
      <c r="F171" s="696"/>
      <c r="G171" s="871" t="s">
        <v>1861</v>
      </c>
      <c r="H171" s="760">
        <v>0.314</v>
      </c>
      <c r="I171" s="871" t="s">
        <v>1864</v>
      </c>
      <c r="J171" s="892">
        <f>ROUND(F171*H171,0)</f>
        <v>0</v>
      </c>
      <c r="K171" s="3" t="s">
        <v>1940</v>
      </c>
      <c r="N171" s="3"/>
      <c r="O171" s="3"/>
    </row>
    <row r="172" spans="1:15" s="4" customFormat="1" ht="15" customHeight="1">
      <c r="B172" s="106"/>
      <c r="C172" s="107"/>
      <c r="D172" s="106"/>
      <c r="E172" s="106"/>
      <c r="F172" s="93"/>
      <c r="G172" s="853"/>
      <c r="H172" s="1332" t="s">
        <v>1941</v>
      </c>
      <c r="I172" s="1333"/>
      <c r="J172" s="170"/>
      <c r="K172" s="3"/>
    </row>
    <row r="173" spans="1:15" s="4" customFormat="1" ht="15" customHeight="1" thickBot="1">
      <c r="B173" s="3"/>
      <c r="C173" s="3"/>
      <c r="D173" s="3"/>
      <c r="E173" s="3"/>
      <c r="F173" s="92"/>
      <c r="G173" s="3"/>
      <c r="H173" s="1361" t="s">
        <v>121</v>
      </c>
      <c r="I173" s="1362"/>
      <c r="J173" s="169">
        <f>SUM(J169:J171)</f>
        <v>0</v>
      </c>
      <c r="K173" s="3" t="s">
        <v>1942</v>
      </c>
      <c r="L173" s="4" t="s">
        <v>1861</v>
      </c>
    </row>
    <row r="174" spans="1:15" s="4" customFormat="1" ht="2.25" customHeight="1">
      <c r="F174" s="105"/>
      <c r="H174" s="314"/>
      <c r="J174" s="415"/>
    </row>
    <row r="175" spans="1:15" s="4" customFormat="1" ht="3" customHeight="1">
      <c r="F175" s="105"/>
      <c r="H175" s="314"/>
      <c r="J175" s="415"/>
    </row>
    <row r="176" spans="1:15" ht="18.75" customHeight="1">
      <c r="A176" s="99" t="s">
        <v>1943</v>
      </c>
      <c r="B176" s="4" t="s">
        <v>203</v>
      </c>
      <c r="F176" s="88"/>
      <c r="J176" s="168"/>
    </row>
    <row r="177" spans="1:15" ht="11.25" customHeight="1">
      <c r="A177" s="104"/>
      <c r="F177" s="88"/>
      <c r="J177" s="168"/>
    </row>
    <row r="178" spans="1:15" ht="18.75" customHeight="1">
      <c r="A178" s="104"/>
      <c r="B178" s="1371" t="s">
        <v>170</v>
      </c>
      <c r="C178" s="1372"/>
      <c r="D178" s="1371" t="s">
        <v>142</v>
      </c>
      <c r="E178" s="1372"/>
      <c r="F178" s="843" t="s">
        <v>141</v>
      </c>
      <c r="G178" s="827"/>
      <c r="H178" s="876" t="s">
        <v>140</v>
      </c>
      <c r="I178" s="827"/>
      <c r="J178" s="891" t="s">
        <v>91</v>
      </c>
      <c r="K178" s="3"/>
      <c r="N178" s="3"/>
    </row>
    <row r="179" spans="1:15" ht="15" customHeight="1">
      <c r="A179" s="104"/>
      <c r="B179" s="858"/>
      <c r="C179" s="854"/>
      <c r="D179" s="848"/>
      <c r="E179" s="849"/>
      <c r="F179" s="863"/>
      <c r="G179" s="852"/>
      <c r="H179" s="850"/>
      <c r="I179" s="852"/>
      <c r="J179" s="178" t="s">
        <v>1862</v>
      </c>
      <c r="K179" s="3"/>
      <c r="N179" s="3"/>
    </row>
    <row r="180" spans="1:15" s="4" customFormat="1" ht="15" customHeight="1">
      <c r="B180" s="821">
        <v>1</v>
      </c>
      <c r="C180" s="822" t="s">
        <v>131</v>
      </c>
      <c r="D180" s="1338"/>
      <c r="E180" s="1339"/>
      <c r="F180" s="696"/>
      <c r="G180" s="871" t="s">
        <v>1861</v>
      </c>
      <c r="H180" s="760">
        <v>0.51100000000000001</v>
      </c>
      <c r="I180" s="871" t="s">
        <v>1864</v>
      </c>
      <c r="J180" s="892">
        <f t="shared" ref="J180:J212" si="9">ROUND(F180*H180,0)</f>
        <v>0</v>
      </c>
      <c r="K180" s="3" t="s">
        <v>1938</v>
      </c>
      <c r="N180" s="3"/>
    </row>
    <row r="181" spans="1:15" s="4" customFormat="1" ht="15" customHeight="1">
      <c r="B181" s="821">
        <v>2</v>
      </c>
      <c r="C181" s="822" t="s">
        <v>130</v>
      </c>
      <c r="D181" s="1338"/>
      <c r="E181" s="1339"/>
      <c r="F181" s="696"/>
      <c r="G181" s="871" t="s">
        <v>1861</v>
      </c>
      <c r="H181" s="760">
        <v>0.56799999999999995</v>
      </c>
      <c r="I181" s="871" t="s">
        <v>1864</v>
      </c>
      <c r="J181" s="892">
        <f t="shared" si="9"/>
        <v>0</v>
      </c>
      <c r="K181" s="3" t="s">
        <v>1939</v>
      </c>
      <c r="N181" s="3"/>
    </row>
    <row r="182" spans="1:15" s="4" customFormat="1" ht="15" customHeight="1">
      <c r="B182" s="821">
        <v>3</v>
      </c>
      <c r="C182" s="822" t="s">
        <v>129</v>
      </c>
      <c r="D182" s="1338"/>
      <c r="E182" s="1339"/>
      <c r="F182" s="696"/>
      <c r="G182" s="871" t="s">
        <v>1861</v>
      </c>
      <c r="H182" s="760">
        <v>0.57199999999999995</v>
      </c>
      <c r="I182" s="871" t="s">
        <v>1864</v>
      </c>
      <c r="J182" s="892">
        <f t="shared" si="9"/>
        <v>0</v>
      </c>
      <c r="K182" s="3" t="s">
        <v>1940</v>
      </c>
      <c r="N182" s="3"/>
      <c r="O182" s="3"/>
    </row>
    <row r="183" spans="1:15" s="4" customFormat="1" ht="15" customHeight="1">
      <c r="B183" s="821">
        <v>4</v>
      </c>
      <c r="C183" s="822" t="s">
        <v>128</v>
      </c>
      <c r="D183" s="1338"/>
      <c r="E183" s="1339"/>
      <c r="F183" s="696"/>
      <c r="G183" s="871" t="s">
        <v>1861</v>
      </c>
      <c r="H183" s="760">
        <v>0.64400000000000002</v>
      </c>
      <c r="I183" s="871" t="s">
        <v>1864</v>
      </c>
      <c r="J183" s="892">
        <f t="shared" si="9"/>
        <v>0</v>
      </c>
      <c r="K183" s="3" t="s">
        <v>1944</v>
      </c>
      <c r="N183" s="3"/>
      <c r="O183" s="3"/>
    </row>
    <row r="184" spans="1:15" s="4" customFormat="1" ht="15" customHeight="1">
      <c r="B184" s="821">
        <v>5</v>
      </c>
      <c r="C184" s="822" t="s">
        <v>127</v>
      </c>
      <c r="D184" s="1338"/>
      <c r="E184" s="1339"/>
      <c r="F184" s="696"/>
      <c r="G184" s="871" t="s">
        <v>1861</v>
      </c>
      <c r="H184" s="760">
        <v>0.57499999999999996</v>
      </c>
      <c r="I184" s="871" t="s">
        <v>1864</v>
      </c>
      <c r="J184" s="892">
        <f t="shared" si="9"/>
        <v>0</v>
      </c>
      <c r="K184" s="3" t="s">
        <v>1945</v>
      </c>
      <c r="N184" s="3"/>
      <c r="O184" s="3"/>
    </row>
    <row r="185" spans="1:15" s="4" customFormat="1" ht="15" customHeight="1">
      <c r="B185" s="821">
        <v>6</v>
      </c>
      <c r="C185" s="822" t="s">
        <v>126</v>
      </c>
      <c r="D185" s="695" t="s">
        <v>1863</v>
      </c>
      <c r="E185" s="648" t="s">
        <v>146</v>
      </c>
      <c r="F185" s="696"/>
      <c r="G185" s="871" t="s">
        <v>1861</v>
      </c>
      <c r="H185" s="760">
        <v>0.70099999999999996</v>
      </c>
      <c r="I185" s="871" t="s">
        <v>1864</v>
      </c>
      <c r="J185" s="892">
        <f t="shared" si="9"/>
        <v>0</v>
      </c>
      <c r="K185" s="3" t="s">
        <v>1946</v>
      </c>
      <c r="N185" s="3"/>
      <c r="O185" s="3"/>
    </row>
    <row r="186" spans="1:15" s="4" customFormat="1" ht="15" customHeight="1">
      <c r="B186" s="131"/>
      <c r="C186" s="859"/>
      <c r="D186" s="695" t="s">
        <v>1866</v>
      </c>
      <c r="E186" s="648" t="s">
        <v>145</v>
      </c>
      <c r="F186" s="696"/>
      <c r="G186" s="871" t="s">
        <v>1861</v>
      </c>
      <c r="H186" s="877">
        <v>0.57899999999999996</v>
      </c>
      <c r="I186" s="827" t="s">
        <v>1864</v>
      </c>
      <c r="J186" s="893">
        <f t="shared" si="9"/>
        <v>0</v>
      </c>
      <c r="K186" s="3" t="s">
        <v>1947</v>
      </c>
    </row>
    <row r="187" spans="1:15" s="4" customFormat="1" ht="15" customHeight="1">
      <c r="B187" s="821">
        <v>7</v>
      </c>
      <c r="C187" s="822" t="s">
        <v>125</v>
      </c>
      <c r="D187" s="695" t="s">
        <v>1863</v>
      </c>
      <c r="E187" s="648" t="s">
        <v>146</v>
      </c>
      <c r="F187" s="696"/>
      <c r="G187" s="871" t="s">
        <v>1861</v>
      </c>
      <c r="H187" s="760">
        <v>0.73199999999999998</v>
      </c>
      <c r="I187" s="871" t="s">
        <v>1864</v>
      </c>
      <c r="J187" s="892">
        <f t="shared" si="9"/>
        <v>0</v>
      </c>
      <c r="K187" s="3" t="s">
        <v>1865</v>
      </c>
      <c r="N187" s="3"/>
      <c r="O187" s="3"/>
    </row>
    <row r="188" spans="1:15" s="4" customFormat="1" ht="15" customHeight="1">
      <c r="B188" s="131"/>
      <c r="C188" s="859"/>
      <c r="D188" s="695" t="s">
        <v>1866</v>
      </c>
      <c r="E188" s="648" t="s">
        <v>145</v>
      </c>
      <c r="F188" s="696"/>
      <c r="G188" s="871" t="s">
        <v>1861</v>
      </c>
      <c r="H188" s="877">
        <v>0.61</v>
      </c>
      <c r="I188" s="827" t="s">
        <v>1864</v>
      </c>
      <c r="J188" s="893">
        <f t="shared" si="9"/>
        <v>0</v>
      </c>
      <c r="K188" s="3" t="s">
        <v>1867</v>
      </c>
    </row>
    <row r="189" spans="1:15" s="4" customFormat="1" ht="15" customHeight="1">
      <c r="B189" s="821">
        <v>8</v>
      </c>
      <c r="C189" s="822" t="s">
        <v>124</v>
      </c>
      <c r="D189" s="695" t="s">
        <v>1863</v>
      </c>
      <c r="E189" s="648" t="s">
        <v>146</v>
      </c>
      <c r="F189" s="696"/>
      <c r="G189" s="871" t="s">
        <v>1861</v>
      </c>
      <c r="H189" s="760">
        <v>0.76600000000000001</v>
      </c>
      <c r="I189" s="871" t="s">
        <v>1864</v>
      </c>
      <c r="J189" s="892">
        <f t="shared" si="9"/>
        <v>0</v>
      </c>
      <c r="K189" s="3" t="s">
        <v>1868</v>
      </c>
      <c r="N189" s="3"/>
      <c r="O189" s="3"/>
    </row>
    <row r="190" spans="1:15" s="4" customFormat="1" ht="15" customHeight="1">
      <c r="B190" s="131"/>
      <c r="C190" s="859"/>
      <c r="D190" s="695" t="s">
        <v>1866</v>
      </c>
      <c r="E190" s="648" t="s">
        <v>145</v>
      </c>
      <c r="F190" s="696"/>
      <c r="G190" s="871" t="s">
        <v>1861</v>
      </c>
      <c r="H190" s="877">
        <v>0.64600000000000002</v>
      </c>
      <c r="I190" s="827" t="s">
        <v>1864</v>
      </c>
      <c r="J190" s="893">
        <f t="shared" si="9"/>
        <v>0</v>
      </c>
      <c r="K190" s="3" t="s">
        <v>1869</v>
      </c>
    </row>
    <row r="191" spans="1:15" s="4" customFormat="1" ht="15" customHeight="1">
      <c r="B191" s="821">
        <v>9</v>
      </c>
      <c r="C191" s="822" t="s">
        <v>123</v>
      </c>
      <c r="D191" s="695" t="s">
        <v>1863</v>
      </c>
      <c r="E191" s="648" t="s">
        <v>146</v>
      </c>
      <c r="F191" s="696"/>
      <c r="G191" s="871" t="s">
        <v>1861</v>
      </c>
      <c r="H191" s="760">
        <v>0.79100000000000004</v>
      </c>
      <c r="I191" s="871" t="s">
        <v>1864</v>
      </c>
      <c r="J191" s="892">
        <f t="shared" si="9"/>
        <v>0</v>
      </c>
      <c r="K191" s="3" t="s">
        <v>1870</v>
      </c>
    </row>
    <row r="192" spans="1:15" s="4" customFormat="1" ht="15" customHeight="1">
      <c r="B192" s="131"/>
      <c r="C192" s="859"/>
      <c r="D192" s="695" t="s">
        <v>1866</v>
      </c>
      <c r="E192" s="648" t="s">
        <v>145</v>
      </c>
      <c r="F192" s="696"/>
      <c r="G192" s="871" t="s">
        <v>1861</v>
      </c>
      <c r="H192" s="877">
        <v>0.751</v>
      </c>
      <c r="I192" s="827" t="s">
        <v>1864</v>
      </c>
      <c r="J192" s="893">
        <f t="shared" si="9"/>
        <v>0</v>
      </c>
      <c r="K192" s="3" t="s">
        <v>1871</v>
      </c>
    </row>
    <row r="193" spans="2:11" s="4" customFormat="1" ht="15" customHeight="1">
      <c r="B193" s="878">
        <v>10</v>
      </c>
      <c r="C193" s="822" t="s">
        <v>498</v>
      </c>
      <c r="D193" s="695" t="s">
        <v>1863</v>
      </c>
      <c r="E193" s="648" t="s">
        <v>146</v>
      </c>
      <c r="F193" s="696"/>
      <c r="G193" s="871" t="s">
        <v>1861</v>
      </c>
      <c r="H193" s="760">
        <v>0.83499999999999996</v>
      </c>
      <c r="I193" s="871" t="s">
        <v>1864</v>
      </c>
      <c r="J193" s="892">
        <f t="shared" si="9"/>
        <v>0</v>
      </c>
      <c r="K193" s="3" t="s">
        <v>1872</v>
      </c>
    </row>
    <row r="194" spans="2:11" s="4" customFormat="1" ht="15" customHeight="1">
      <c r="B194" s="213"/>
      <c r="C194" s="859"/>
      <c r="D194" s="695" t="s">
        <v>1866</v>
      </c>
      <c r="E194" s="648" t="s">
        <v>145</v>
      </c>
      <c r="F194" s="696"/>
      <c r="G194" s="871" t="s">
        <v>1861</v>
      </c>
      <c r="H194" s="877">
        <v>0.80400000000000005</v>
      </c>
      <c r="I194" s="827" t="s">
        <v>1864</v>
      </c>
      <c r="J194" s="893">
        <f t="shared" si="9"/>
        <v>0</v>
      </c>
      <c r="K194" s="3" t="s">
        <v>1873</v>
      </c>
    </row>
    <row r="195" spans="2:11" s="4" customFormat="1" ht="15" customHeight="1">
      <c r="B195" s="878">
        <v>11</v>
      </c>
      <c r="C195" s="822" t="s">
        <v>535</v>
      </c>
      <c r="D195" s="695" t="s">
        <v>1863</v>
      </c>
      <c r="E195" s="648" t="s">
        <v>146</v>
      </c>
      <c r="F195" s="696"/>
      <c r="G195" s="871" t="s">
        <v>1861</v>
      </c>
      <c r="H195" s="760">
        <v>0.87</v>
      </c>
      <c r="I195" s="871" t="s">
        <v>1864</v>
      </c>
      <c r="J195" s="892">
        <f t="shared" si="9"/>
        <v>0</v>
      </c>
      <c r="K195" s="3" t="s">
        <v>1874</v>
      </c>
    </row>
    <row r="196" spans="2:11" s="4" customFormat="1" ht="15" customHeight="1">
      <c r="B196" s="131"/>
      <c r="C196" s="859"/>
      <c r="D196" s="695" t="s">
        <v>1866</v>
      </c>
      <c r="E196" s="648" t="s">
        <v>145</v>
      </c>
      <c r="F196" s="696"/>
      <c r="G196" s="871" t="s">
        <v>1861</v>
      </c>
      <c r="H196" s="877">
        <v>0.84399999999999997</v>
      </c>
      <c r="I196" s="827" t="s">
        <v>1864</v>
      </c>
      <c r="J196" s="893">
        <f t="shared" si="9"/>
        <v>0</v>
      </c>
      <c r="K196" s="3" t="s">
        <v>1875</v>
      </c>
    </row>
    <row r="197" spans="2:11" s="4" customFormat="1" ht="15" customHeight="1">
      <c r="B197" s="878">
        <v>12</v>
      </c>
      <c r="C197" s="822" t="s">
        <v>653</v>
      </c>
      <c r="D197" s="695" t="s">
        <v>1863</v>
      </c>
      <c r="E197" s="648" t="s">
        <v>146</v>
      </c>
      <c r="F197" s="696"/>
      <c r="G197" s="871" t="s">
        <v>1861</v>
      </c>
      <c r="H197" s="760">
        <v>0.90400000000000003</v>
      </c>
      <c r="I197" s="871" t="s">
        <v>1864</v>
      </c>
      <c r="J197" s="892">
        <f t="shared" si="9"/>
        <v>0</v>
      </c>
      <c r="K197" s="3" t="s">
        <v>1876</v>
      </c>
    </row>
    <row r="198" spans="2:11" s="4" customFormat="1" ht="15" customHeight="1">
      <c r="B198" s="131"/>
      <c r="C198" s="859"/>
      <c r="D198" s="695" t="s">
        <v>1866</v>
      </c>
      <c r="E198" s="648" t="s">
        <v>145</v>
      </c>
      <c r="F198" s="696"/>
      <c r="G198" s="871" t="s">
        <v>1861</v>
      </c>
      <c r="H198" s="877">
        <v>0.88300000000000001</v>
      </c>
      <c r="I198" s="827" t="s">
        <v>1864</v>
      </c>
      <c r="J198" s="893">
        <f t="shared" si="9"/>
        <v>0</v>
      </c>
      <c r="K198" s="3" t="s">
        <v>1877</v>
      </c>
    </row>
    <row r="199" spans="2:11" s="4" customFormat="1" ht="15" customHeight="1">
      <c r="B199" s="878">
        <v>13</v>
      </c>
      <c r="C199" s="822" t="s">
        <v>784</v>
      </c>
      <c r="D199" s="695" t="s">
        <v>1863</v>
      </c>
      <c r="E199" s="648" t="s">
        <v>146</v>
      </c>
      <c r="F199" s="696"/>
      <c r="G199" s="871" t="s">
        <v>1861</v>
      </c>
      <c r="H199" s="760">
        <v>0.93700000000000006</v>
      </c>
      <c r="I199" s="871" t="s">
        <v>1864</v>
      </c>
      <c r="J199" s="892">
        <f t="shared" si="9"/>
        <v>0</v>
      </c>
      <c r="K199" s="3" t="s">
        <v>1878</v>
      </c>
    </row>
    <row r="200" spans="2:11" s="4" customFormat="1" ht="15" customHeight="1">
      <c r="B200" s="131"/>
      <c r="C200" s="859"/>
      <c r="D200" s="695" t="s">
        <v>1866</v>
      </c>
      <c r="E200" s="648" t="s">
        <v>145</v>
      </c>
      <c r="F200" s="696"/>
      <c r="G200" s="871" t="s">
        <v>1861</v>
      </c>
      <c r="H200" s="877">
        <v>0.92</v>
      </c>
      <c r="I200" s="827" t="s">
        <v>1864</v>
      </c>
      <c r="J200" s="893">
        <f t="shared" si="9"/>
        <v>0</v>
      </c>
      <c r="K200" s="3" t="s">
        <v>1879</v>
      </c>
    </row>
    <row r="201" spans="2:11" s="4" customFormat="1" ht="15" customHeight="1">
      <c r="B201" s="878">
        <v>14</v>
      </c>
      <c r="C201" s="822" t="s">
        <v>833</v>
      </c>
      <c r="D201" s="695" t="s">
        <v>1863</v>
      </c>
      <c r="E201" s="648" t="s">
        <v>146</v>
      </c>
      <c r="F201" s="696"/>
      <c r="G201" s="871" t="s">
        <v>1861</v>
      </c>
      <c r="H201" s="760">
        <v>0.97399999999999998</v>
      </c>
      <c r="I201" s="871" t="s">
        <v>1864</v>
      </c>
      <c r="J201" s="892">
        <f t="shared" si="9"/>
        <v>0</v>
      </c>
      <c r="K201" s="3" t="s">
        <v>1880</v>
      </c>
    </row>
    <row r="202" spans="2:11" s="4" customFormat="1" ht="15" customHeight="1">
      <c r="B202" s="131"/>
      <c r="C202" s="859"/>
      <c r="D202" s="695" t="s">
        <v>1866</v>
      </c>
      <c r="E202" s="648" t="s">
        <v>145</v>
      </c>
      <c r="F202" s="696"/>
      <c r="G202" s="871" t="s">
        <v>1861</v>
      </c>
      <c r="H202" s="877">
        <v>0.96299999999999997</v>
      </c>
      <c r="I202" s="827" t="s">
        <v>1864</v>
      </c>
      <c r="J202" s="893">
        <f t="shared" si="9"/>
        <v>0</v>
      </c>
      <c r="K202" s="3" t="s">
        <v>1881</v>
      </c>
    </row>
    <row r="203" spans="2:11" s="4" customFormat="1" ht="15" customHeight="1">
      <c r="B203" s="878">
        <v>15</v>
      </c>
      <c r="C203" s="822" t="s">
        <v>961</v>
      </c>
      <c r="D203" s="695" t="s">
        <v>1863</v>
      </c>
      <c r="E203" s="648" t="s">
        <v>146</v>
      </c>
      <c r="F203" s="696"/>
      <c r="G203" s="871" t="s">
        <v>1861</v>
      </c>
      <c r="H203" s="760">
        <v>0.98599999999999999</v>
      </c>
      <c r="I203" s="871" t="s">
        <v>1864</v>
      </c>
      <c r="J203" s="892">
        <f t="shared" si="9"/>
        <v>0</v>
      </c>
      <c r="K203" s="3" t="s">
        <v>1882</v>
      </c>
    </row>
    <row r="204" spans="2:11" s="4" customFormat="1" ht="15" customHeight="1">
      <c r="B204" s="131"/>
      <c r="C204" s="859"/>
      <c r="D204" s="695" t="s">
        <v>1866</v>
      </c>
      <c r="E204" s="648" t="s">
        <v>145</v>
      </c>
      <c r="F204" s="696"/>
      <c r="G204" s="871" t="s">
        <v>1861</v>
      </c>
      <c r="H204" s="877">
        <v>0.98099999999999998</v>
      </c>
      <c r="I204" s="827" t="s">
        <v>1864</v>
      </c>
      <c r="J204" s="893">
        <f t="shared" si="9"/>
        <v>0</v>
      </c>
      <c r="K204" s="3" t="s">
        <v>1883</v>
      </c>
    </row>
    <row r="205" spans="2:11" s="4" customFormat="1" ht="15" customHeight="1">
      <c r="B205" s="878">
        <v>16</v>
      </c>
      <c r="C205" s="822" t="s">
        <v>1051</v>
      </c>
      <c r="D205" s="695" t="s">
        <v>1863</v>
      </c>
      <c r="E205" s="648" t="s">
        <v>146</v>
      </c>
      <c r="F205" s="696"/>
      <c r="G205" s="871" t="s">
        <v>1861</v>
      </c>
      <c r="H205" s="760">
        <v>1</v>
      </c>
      <c r="I205" s="871" t="s">
        <v>1864</v>
      </c>
      <c r="J205" s="892">
        <f t="shared" si="9"/>
        <v>0</v>
      </c>
      <c r="K205" s="3" t="s">
        <v>1884</v>
      </c>
    </row>
    <row r="206" spans="2:11" s="4" customFormat="1" ht="15" customHeight="1">
      <c r="B206" s="131"/>
      <c r="C206" s="859"/>
      <c r="D206" s="695" t="s">
        <v>1866</v>
      </c>
      <c r="E206" s="648" t="s">
        <v>145</v>
      </c>
      <c r="F206" s="696"/>
      <c r="G206" s="871" t="s">
        <v>1861</v>
      </c>
      <c r="H206" s="877">
        <v>1</v>
      </c>
      <c r="I206" s="827" t="s">
        <v>1864</v>
      </c>
      <c r="J206" s="893">
        <f t="shared" si="9"/>
        <v>0</v>
      </c>
      <c r="K206" s="3" t="s">
        <v>1885</v>
      </c>
    </row>
    <row r="207" spans="2:11" s="4" customFormat="1" ht="15" customHeight="1">
      <c r="B207" s="878">
        <v>17</v>
      </c>
      <c r="C207" s="822" t="s">
        <v>1100</v>
      </c>
      <c r="D207" s="695" t="s">
        <v>1863</v>
      </c>
      <c r="E207" s="648" t="s">
        <v>146</v>
      </c>
      <c r="F207" s="696"/>
      <c r="G207" s="871" t="s">
        <v>1861</v>
      </c>
      <c r="H207" s="760">
        <v>1</v>
      </c>
      <c r="I207" s="871" t="s">
        <v>1864</v>
      </c>
      <c r="J207" s="892">
        <f t="shared" si="9"/>
        <v>0</v>
      </c>
      <c r="K207" s="3" t="s">
        <v>1886</v>
      </c>
    </row>
    <row r="208" spans="2:11" s="4" customFormat="1" ht="15" customHeight="1">
      <c r="B208" s="131"/>
      <c r="C208" s="859"/>
      <c r="D208" s="695" t="s">
        <v>1866</v>
      </c>
      <c r="E208" s="648" t="s">
        <v>145</v>
      </c>
      <c r="F208" s="696"/>
      <c r="G208" s="871" t="s">
        <v>1861</v>
      </c>
      <c r="H208" s="877">
        <v>1</v>
      </c>
      <c r="I208" s="827" t="s">
        <v>1864</v>
      </c>
      <c r="J208" s="893">
        <f t="shared" si="9"/>
        <v>0</v>
      </c>
      <c r="K208" s="3" t="s">
        <v>1887</v>
      </c>
    </row>
    <row r="209" spans="1:15" s="256" customFormat="1" ht="15" customHeight="1">
      <c r="B209" s="879">
        <v>18</v>
      </c>
      <c r="C209" s="880" t="s">
        <v>1330</v>
      </c>
      <c r="D209" s="703" t="s">
        <v>556</v>
      </c>
      <c r="E209" s="704" t="s">
        <v>146</v>
      </c>
      <c r="F209" s="705"/>
      <c r="G209" s="706" t="s">
        <v>120</v>
      </c>
      <c r="H209" s="760">
        <v>1</v>
      </c>
      <c r="I209" s="706" t="s">
        <v>122</v>
      </c>
      <c r="J209" s="894">
        <f t="shared" ref="J209:J210" si="10">ROUND(F209*H209,0)</f>
        <v>0</v>
      </c>
      <c r="K209" s="257" t="s">
        <v>606</v>
      </c>
    </row>
    <row r="210" spans="1:15" s="256" customFormat="1" ht="15" customHeight="1">
      <c r="B210" s="708"/>
      <c r="C210" s="895"/>
      <c r="D210" s="703" t="s">
        <v>552</v>
      </c>
      <c r="E210" s="704" t="s">
        <v>145</v>
      </c>
      <c r="F210" s="705"/>
      <c r="G210" s="706" t="s">
        <v>120</v>
      </c>
      <c r="H210" s="877">
        <v>1</v>
      </c>
      <c r="I210" s="896" t="s">
        <v>122</v>
      </c>
      <c r="J210" s="897">
        <f t="shared" si="10"/>
        <v>0</v>
      </c>
      <c r="K210" s="257" t="s">
        <v>605</v>
      </c>
    </row>
    <row r="211" spans="1:15" s="256" customFormat="1" ht="15" customHeight="1">
      <c r="B211" s="879">
        <v>19</v>
      </c>
      <c r="C211" s="880" t="s">
        <v>1672</v>
      </c>
      <c r="D211" s="703" t="s">
        <v>1863</v>
      </c>
      <c r="E211" s="704" t="s">
        <v>146</v>
      </c>
      <c r="F211" s="705"/>
      <c r="G211" s="706" t="s">
        <v>1861</v>
      </c>
      <c r="H211" s="760">
        <v>1</v>
      </c>
      <c r="I211" s="706" t="s">
        <v>1864</v>
      </c>
      <c r="J211" s="894">
        <f t="shared" si="9"/>
        <v>0</v>
      </c>
      <c r="K211" s="257" t="s">
        <v>604</v>
      </c>
    </row>
    <row r="212" spans="1:15" s="256" customFormat="1" ht="15" customHeight="1" thickBot="1">
      <c r="B212" s="708"/>
      <c r="C212" s="895"/>
      <c r="D212" s="703" t="s">
        <v>1866</v>
      </c>
      <c r="E212" s="704" t="s">
        <v>145</v>
      </c>
      <c r="F212" s="705"/>
      <c r="G212" s="706" t="s">
        <v>1861</v>
      </c>
      <c r="H212" s="877">
        <v>1</v>
      </c>
      <c r="I212" s="896" t="s">
        <v>1864</v>
      </c>
      <c r="J212" s="897">
        <f t="shared" si="9"/>
        <v>0</v>
      </c>
      <c r="K212" s="257" t="s">
        <v>619</v>
      </c>
    </row>
    <row r="213" spans="1:15" s="4" customFormat="1" ht="15" customHeight="1">
      <c r="B213" s="106"/>
      <c r="C213" s="107"/>
      <c r="D213" s="106"/>
      <c r="E213" s="106"/>
      <c r="F213" s="93"/>
      <c r="G213" s="853"/>
      <c r="H213" s="1332" t="s">
        <v>2518</v>
      </c>
      <c r="I213" s="1333"/>
      <c r="J213" s="170"/>
      <c r="K213" s="3"/>
    </row>
    <row r="214" spans="1:15" s="4" customFormat="1" ht="15" customHeight="1" thickBot="1">
      <c r="B214" s="3"/>
      <c r="C214" s="3"/>
      <c r="D214" s="3"/>
      <c r="E214" s="3"/>
      <c r="F214" s="92"/>
      <c r="G214" s="3"/>
      <c r="H214" s="1361" t="s">
        <v>121</v>
      </c>
      <c r="I214" s="1362"/>
      <c r="J214" s="169">
        <f>SUM(J180:J212)</f>
        <v>0</v>
      </c>
      <c r="K214" s="3" t="s">
        <v>1948</v>
      </c>
      <c r="L214" s="4" t="s">
        <v>1861</v>
      </c>
    </row>
    <row r="215" spans="1:15" s="4" customFormat="1" ht="11.25" customHeight="1">
      <c r="F215" s="105"/>
      <c r="H215" s="314"/>
      <c r="J215" s="415"/>
    </row>
    <row r="216" spans="1:15" ht="18.75" customHeight="1">
      <c r="A216" s="99" t="s">
        <v>1949</v>
      </c>
      <c r="B216" s="4" t="s">
        <v>202</v>
      </c>
      <c r="F216" s="88"/>
      <c r="J216" s="168"/>
    </row>
    <row r="217" spans="1:15" ht="11.25" customHeight="1">
      <c r="A217" s="104"/>
      <c r="F217" s="88"/>
      <c r="J217" s="168"/>
    </row>
    <row r="218" spans="1:15" ht="18.75" customHeight="1">
      <c r="A218" s="104"/>
      <c r="B218" s="1371" t="s">
        <v>170</v>
      </c>
      <c r="C218" s="1372"/>
      <c r="D218" s="1371" t="s">
        <v>142</v>
      </c>
      <c r="E218" s="1372"/>
      <c r="F218" s="843" t="s">
        <v>141</v>
      </c>
      <c r="G218" s="827"/>
      <c r="H218" s="876" t="s">
        <v>140</v>
      </c>
      <c r="I218" s="827"/>
      <c r="J218" s="891" t="s">
        <v>91</v>
      </c>
      <c r="K218" s="3"/>
      <c r="N218" s="3"/>
    </row>
    <row r="219" spans="1:15" ht="15" customHeight="1">
      <c r="A219" s="104"/>
      <c r="B219" s="858"/>
      <c r="C219" s="854"/>
      <c r="D219" s="848"/>
      <c r="E219" s="849"/>
      <c r="F219" s="863"/>
      <c r="G219" s="852"/>
      <c r="H219" s="850"/>
      <c r="I219" s="852"/>
      <c r="J219" s="178" t="s">
        <v>1862</v>
      </c>
      <c r="K219" s="3"/>
      <c r="N219" s="3"/>
    </row>
    <row r="220" spans="1:15" s="4" customFormat="1" ht="15" customHeight="1">
      <c r="B220" s="821">
        <v>1</v>
      </c>
      <c r="C220" s="822" t="s">
        <v>131</v>
      </c>
      <c r="D220" s="1338"/>
      <c r="E220" s="1339"/>
      <c r="F220" s="696"/>
      <c r="G220" s="871" t="s">
        <v>1861</v>
      </c>
      <c r="H220" s="760">
        <v>0.28399999999999997</v>
      </c>
      <c r="I220" s="871" t="s">
        <v>1864</v>
      </c>
      <c r="J220" s="892">
        <f t="shared" ref="J220:J252" si="11">ROUND(F220*H220,0)</f>
        <v>0</v>
      </c>
      <c r="K220" s="3" t="s">
        <v>1938</v>
      </c>
      <c r="N220" s="3"/>
    </row>
    <row r="221" spans="1:15" s="4" customFormat="1" ht="15" customHeight="1">
      <c r="B221" s="821">
        <v>2</v>
      </c>
      <c r="C221" s="822" t="s">
        <v>130</v>
      </c>
      <c r="D221" s="1338"/>
      <c r="E221" s="1339"/>
      <c r="F221" s="696"/>
      <c r="G221" s="871" t="s">
        <v>1861</v>
      </c>
      <c r="H221" s="760">
        <v>0.312</v>
      </c>
      <c r="I221" s="871" t="s">
        <v>1864</v>
      </c>
      <c r="J221" s="892">
        <f t="shared" si="11"/>
        <v>0</v>
      </c>
      <c r="K221" s="3" t="s">
        <v>1939</v>
      </c>
      <c r="N221" s="3"/>
    </row>
    <row r="222" spans="1:15" s="4" customFormat="1" ht="15" customHeight="1">
      <c r="B222" s="821">
        <v>3</v>
      </c>
      <c r="C222" s="822" t="s">
        <v>129</v>
      </c>
      <c r="D222" s="1338"/>
      <c r="E222" s="1339"/>
      <c r="F222" s="696"/>
      <c r="G222" s="871" t="s">
        <v>1861</v>
      </c>
      <c r="H222" s="760">
        <v>0.28799999999999998</v>
      </c>
      <c r="I222" s="871" t="s">
        <v>1864</v>
      </c>
      <c r="J222" s="892">
        <f t="shared" si="11"/>
        <v>0</v>
      </c>
      <c r="K222" s="3" t="s">
        <v>1940</v>
      </c>
      <c r="N222" s="3"/>
      <c r="O222" s="3"/>
    </row>
    <row r="223" spans="1:15" s="4" customFormat="1" ht="15" customHeight="1">
      <c r="B223" s="821">
        <v>4</v>
      </c>
      <c r="C223" s="822" t="s">
        <v>128</v>
      </c>
      <c r="D223" s="1338"/>
      <c r="E223" s="1339"/>
      <c r="F223" s="696"/>
      <c r="G223" s="871" t="s">
        <v>1861</v>
      </c>
      <c r="H223" s="760">
        <v>0.32200000000000001</v>
      </c>
      <c r="I223" s="871" t="s">
        <v>1864</v>
      </c>
      <c r="J223" s="892">
        <f t="shared" si="11"/>
        <v>0</v>
      </c>
      <c r="K223" s="3" t="s">
        <v>1944</v>
      </c>
      <c r="N223" s="3"/>
      <c r="O223" s="3"/>
    </row>
    <row r="224" spans="1:15" s="4" customFormat="1" ht="15" customHeight="1">
      <c r="B224" s="821">
        <v>5</v>
      </c>
      <c r="C224" s="822" t="s">
        <v>127</v>
      </c>
      <c r="D224" s="1338"/>
      <c r="E224" s="1339"/>
      <c r="F224" s="696"/>
      <c r="G224" s="871" t="s">
        <v>1861</v>
      </c>
      <c r="H224" s="760">
        <v>0.28799999999999998</v>
      </c>
      <c r="I224" s="871" t="s">
        <v>1864</v>
      </c>
      <c r="J224" s="892">
        <f t="shared" si="11"/>
        <v>0</v>
      </c>
      <c r="K224" s="3" t="s">
        <v>1945</v>
      </c>
      <c r="N224" s="3"/>
      <c r="O224" s="3"/>
    </row>
    <row r="225" spans="2:15" s="4" customFormat="1" ht="15" customHeight="1">
      <c r="B225" s="821">
        <v>6</v>
      </c>
      <c r="C225" s="822" t="s">
        <v>126</v>
      </c>
      <c r="D225" s="695" t="s">
        <v>1863</v>
      </c>
      <c r="E225" s="648" t="s">
        <v>146</v>
      </c>
      <c r="F225" s="696"/>
      <c r="G225" s="871" t="s">
        <v>1861</v>
      </c>
      <c r="H225" s="760">
        <v>0.35099999999999998</v>
      </c>
      <c r="I225" s="871" t="s">
        <v>1864</v>
      </c>
      <c r="J225" s="892">
        <f t="shared" si="11"/>
        <v>0</v>
      </c>
      <c r="K225" s="3" t="s">
        <v>1946</v>
      </c>
      <c r="N225" s="3"/>
      <c r="O225" s="3"/>
    </row>
    <row r="226" spans="2:15" s="4" customFormat="1" ht="15" customHeight="1">
      <c r="B226" s="131"/>
      <c r="C226" s="859"/>
      <c r="D226" s="695" t="s">
        <v>1866</v>
      </c>
      <c r="E226" s="648" t="s">
        <v>145</v>
      </c>
      <c r="F226" s="696"/>
      <c r="G226" s="871" t="s">
        <v>1861</v>
      </c>
      <c r="H226" s="877">
        <v>0.28999999999999998</v>
      </c>
      <c r="I226" s="827" t="s">
        <v>1864</v>
      </c>
      <c r="J226" s="893">
        <f t="shared" si="11"/>
        <v>0</v>
      </c>
      <c r="K226" s="3" t="s">
        <v>1947</v>
      </c>
    </row>
    <row r="227" spans="2:15" s="4" customFormat="1" ht="15" customHeight="1">
      <c r="B227" s="821">
        <v>7</v>
      </c>
      <c r="C227" s="822" t="s">
        <v>125</v>
      </c>
      <c r="D227" s="695" t="s">
        <v>1863</v>
      </c>
      <c r="E227" s="648" t="s">
        <v>146</v>
      </c>
      <c r="F227" s="696"/>
      <c r="G227" s="871" t="s">
        <v>1861</v>
      </c>
      <c r="H227" s="760">
        <v>0.36599999999999999</v>
      </c>
      <c r="I227" s="871" t="s">
        <v>1864</v>
      </c>
      <c r="J227" s="892">
        <f t="shared" si="11"/>
        <v>0</v>
      </c>
      <c r="K227" s="3" t="s">
        <v>1865</v>
      </c>
      <c r="N227" s="3"/>
      <c r="O227" s="3"/>
    </row>
    <row r="228" spans="2:15" s="4" customFormat="1" ht="15" customHeight="1">
      <c r="B228" s="131"/>
      <c r="C228" s="859"/>
      <c r="D228" s="695" t="s">
        <v>1866</v>
      </c>
      <c r="E228" s="648" t="s">
        <v>145</v>
      </c>
      <c r="F228" s="696"/>
      <c r="G228" s="871" t="s">
        <v>1861</v>
      </c>
      <c r="H228" s="877">
        <v>0.30499999999999999</v>
      </c>
      <c r="I228" s="827" t="s">
        <v>1864</v>
      </c>
      <c r="J228" s="893">
        <f t="shared" si="11"/>
        <v>0</v>
      </c>
      <c r="K228" s="3" t="s">
        <v>1867</v>
      </c>
    </row>
    <row r="229" spans="2:15" s="4" customFormat="1" ht="15" customHeight="1">
      <c r="B229" s="821">
        <v>8</v>
      </c>
      <c r="C229" s="822" t="s">
        <v>124</v>
      </c>
      <c r="D229" s="695" t="s">
        <v>1863</v>
      </c>
      <c r="E229" s="648" t="s">
        <v>146</v>
      </c>
      <c r="F229" s="696"/>
      <c r="G229" s="871" t="s">
        <v>1861</v>
      </c>
      <c r="H229" s="760">
        <v>0.38300000000000001</v>
      </c>
      <c r="I229" s="871" t="s">
        <v>1864</v>
      </c>
      <c r="J229" s="892">
        <f t="shared" si="11"/>
        <v>0</v>
      </c>
      <c r="K229" s="3" t="s">
        <v>1868</v>
      </c>
      <c r="N229" s="3"/>
      <c r="O229" s="3"/>
    </row>
    <row r="230" spans="2:15" s="4" customFormat="1" ht="15" customHeight="1">
      <c r="B230" s="131"/>
      <c r="C230" s="859"/>
      <c r="D230" s="695" t="s">
        <v>1866</v>
      </c>
      <c r="E230" s="648" t="s">
        <v>145</v>
      </c>
      <c r="F230" s="696"/>
      <c r="G230" s="871" t="s">
        <v>1861</v>
      </c>
      <c r="H230" s="877">
        <v>0.32300000000000001</v>
      </c>
      <c r="I230" s="827" t="s">
        <v>1864</v>
      </c>
      <c r="J230" s="893">
        <f t="shared" si="11"/>
        <v>0</v>
      </c>
      <c r="K230" s="3" t="s">
        <v>1869</v>
      </c>
    </row>
    <row r="231" spans="2:15" s="4" customFormat="1" ht="15" customHeight="1">
      <c r="B231" s="821">
        <v>9</v>
      </c>
      <c r="C231" s="822" t="s">
        <v>123</v>
      </c>
      <c r="D231" s="695" t="s">
        <v>1863</v>
      </c>
      <c r="E231" s="648" t="s">
        <v>146</v>
      </c>
      <c r="F231" s="696"/>
      <c r="G231" s="871" t="s">
        <v>1861</v>
      </c>
      <c r="H231" s="760">
        <v>0.39600000000000002</v>
      </c>
      <c r="I231" s="871" t="s">
        <v>1864</v>
      </c>
      <c r="J231" s="892">
        <f t="shared" si="11"/>
        <v>0</v>
      </c>
      <c r="K231" s="3" t="s">
        <v>1870</v>
      </c>
    </row>
    <row r="232" spans="2:15" s="4" customFormat="1" ht="15" customHeight="1">
      <c r="B232" s="213"/>
      <c r="C232" s="859"/>
      <c r="D232" s="695" t="s">
        <v>1866</v>
      </c>
      <c r="E232" s="648" t="s">
        <v>145</v>
      </c>
      <c r="F232" s="696"/>
      <c r="G232" s="871" t="s">
        <v>1861</v>
      </c>
      <c r="H232" s="877">
        <v>0.376</v>
      </c>
      <c r="I232" s="827" t="s">
        <v>1864</v>
      </c>
      <c r="J232" s="893">
        <f t="shared" si="11"/>
        <v>0</v>
      </c>
      <c r="K232" s="3" t="s">
        <v>1871</v>
      </c>
    </row>
    <row r="233" spans="2:15" s="4" customFormat="1" ht="15" customHeight="1">
      <c r="B233" s="878">
        <v>10</v>
      </c>
      <c r="C233" s="822" t="s">
        <v>498</v>
      </c>
      <c r="D233" s="695" t="s">
        <v>1863</v>
      </c>
      <c r="E233" s="648" t="s">
        <v>146</v>
      </c>
      <c r="F233" s="696"/>
      <c r="G233" s="871" t="s">
        <v>1861</v>
      </c>
      <c r="H233" s="760">
        <v>0.41799999999999998</v>
      </c>
      <c r="I233" s="871" t="s">
        <v>1864</v>
      </c>
      <c r="J233" s="892">
        <f t="shared" si="11"/>
        <v>0</v>
      </c>
      <c r="K233" s="3" t="s">
        <v>1872</v>
      </c>
    </row>
    <row r="234" spans="2:15" s="4" customFormat="1" ht="15" customHeight="1">
      <c r="B234" s="213"/>
      <c r="C234" s="859"/>
      <c r="D234" s="695" t="s">
        <v>1866</v>
      </c>
      <c r="E234" s="648" t="s">
        <v>145</v>
      </c>
      <c r="F234" s="696"/>
      <c r="G234" s="871" t="s">
        <v>1861</v>
      </c>
      <c r="H234" s="877">
        <v>0.40200000000000002</v>
      </c>
      <c r="I234" s="827" t="s">
        <v>1864</v>
      </c>
      <c r="J234" s="893">
        <f t="shared" si="11"/>
        <v>0</v>
      </c>
      <c r="K234" s="3" t="s">
        <v>1873</v>
      </c>
    </row>
    <row r="235" spans="2:15" s="4" customFormat="1" ht="15" customHeight="1">
      <c r="B235" s="878">
        <v>11</v>
      </c>
      <c r="C235" s="822" t="s">
        <v>535</v>
      </c>
      <c r="D235" s="695" t="s">
        <v>1863</v>
      </c>
      <c r="E235" s="648" t="s">
        <v>146</v>
      </c>
      <c r="F235" s="696"/>
      <c r="G235" s="871" t="s">
        <v>1861</v>
      </c>
      <c r="H235" s="760">
        <v>0.435</v>
      </c>
      <c r="I235" s="871" t="s">
        <v>1864</v>
      </c>
      <c r="J235" s="892">
        <f t="shared" si="11"/>
        <v>0</v>
      </c>
      <c r="K235" s="3" t="s">
        <v>1874</v>
      </c>
    </row>
    <row r="236" spans="2:15" s="4" customFormat="1" ht="15" customHeight="1">
      <c r="B236" s="131"/>
      <c r="C236" s="859"/>
      <c r="D236" s="695" t="s">
        <v>1866</v>
      </c>
      <c r="E236" s="648" t="s">
        <v>145</v>
      </c>
      <c r="F236" s="696"/>
      <c r="G236" s="871" t="s">
        <v>1861</v>
      </c>
      <c r="H236" s="877">
        <v>0.42199999999999999</v>
      </c>
      <c r="I236" s="827" t="s">
        <v>1864</v>
      </c>
      <c r="J236" s="893">
        <f t="shared" si="11"/>
        <v>0</v>
      </c>
      <c r="K236" s="3" t="s">
        <v>1875</v>
      </c>
    </row>
    <row r="237" spans="2:15" s="4" customFormat="1" ht="15" customHeight="1">
      <c r="B237" s="878">
        <v>12</v>
      </c>
      <c r="C237" s="822" t="s">
        <v>653</v>
      </c>
      <c r="D237" s="695" t="s">
        <v>1863</v>
      </c>
      <c r="E237" s="648" t="s">
        <v>146</v>
      </c>
      <c r="F237" s="696"/>
      <c r="G237" s="871" t="s">
        <v>1861</v>
      </c>
      <c r="H237" s="760">
        <v>0.45200000000000001</v>
      </c>
      <c r="I237" s="871" t="s">
        <v>1864</v>
      </c>
      <c r="J237" s="892">
        <f t="shared" si="11"/>
        <v>0</v>
      </c>
      <c r="K237" s="3" t="s">
        <v>1876</v>
      </c>
    </row>
    <row r="238" spans="2:15" s="4" customFormat="1" ht="15" customHeight="1">
      <c r="B238" s="131"/>
      <c r="C238" s="859"/>
      <c r="D238" s="695" t="s">
        <v>1866</v>
      </c>
      <c r="E238" s="648" t="s">
        <v>145</v>
      </c>
      <c r="F238" s="696"/>
      <c r="G238" s="871" t="s">
        <v>1861</v>
      </c>
      <c r="H238" s="877">
        <v>0.442</v>
      </c>
      <c r="I238" s="827" t="s">
        <v>1864</v>
      </c>
      <c r="J238" s="893">
        <f t="shared" si="11"/>
        <v>0</v>
      </c>
      <c r="K238" s="3" t="s">
        <v>1877</v>
      </c>
    </row>
    <row r="239" spans="2:15" s="4" customFormat="1" ht="15" customHeight="1">
      <c r="B239" s="878">
        <v>13</v>
      </c>
      <c r="C239" s="822" t="s">
        <v>784</v>
      </c>
      <c r="D239" s="695" t="s">
        <v>1863</v>
      </c>
      <c r="E239" s="648" t="s">
        <v>146</v>
      </c>
      <c r="F239" s="696"/>
      <c r="G239" s="871" t="s">
        <v>1861</v>
      </c>
      <c r="H239" s="760">
        <v>0.46800000000000003</v>
      </c>
      <c r="I239" s="871" t="s">
        <v>1864</v>
      </c>
      <c r="J239" s="892">
        <f t="shared" si="11"/>
        <v>0</v>
      </c>
      <c r="K239" s="3" t="s">
        <v>1878</v>
      </c>
    </row>
    <row r="240" spans="2:15" s="4" customFormat="1" ht="15" customHeight="1">
      <c r="B240" s="131"/>
      <c r="C240" s="859"/>
      <c r="D240" s="695" t="s">
        <v>1866</v>
      </c>
      <c r="E240" s="648" t="s">
        <v>145</v>
      </c>
      <c r="F240" s="696"/>
      <c r="G240" s="871" t="s">
        <v>1861</v>
      </c>
      <c r="H240" s="877">
        <v>0.46</v>
      </c>
      <c r="I240" s="827" t="s">
        <v>1864</v>
      </c>
      <c r="J240" s="893">
        <f t="shared" si="11"/>
        <v>0</v>
      </c>
      <c r="K240" s="3" t="s">
        <v>1879</v>
      </c>
    </row>
    <row r="241" spans="1:12" s="4" customFormat="1" ht="15" customHeight="1">
      <c r="B241" s="878">
        <v>14</v>
      </c>
      <c r="C241" s="822" t="s">
        <v>833</v>
      </c>
      <c r="D241" s="695" t="s">
        <v>1863</v>
      </c>
      <c r="E241" s="648" t="s">
        <v>146</v>
      </c>
      <c r="F241" s="696"/>
      <c r="G241" s="871" t="s">
        <v>1861</v>
      </c>
      <c r="H241" s="760">
        <v>0.48699999999999999</v>
      </c>
      <c r="I241" s="871" t="s">
        <v>1864</v>
      </c>
      <c r="J241" s="892">
        <f t="shared" si="11"/>
        <v>0</v>
      </c>
      <c r="K241" s="3" t="s">
        <v>1880</v>
      </c>
    </row>
    <row r="242" spans="1:12" s="4" customFormat="1" ht="15" customHeight="1">
      <c r="B242" s="131"/>
      <c r="C242" s="859"/>
      <c r="D242" s="695" t="s">
        <v>1866</v>
      </c>
      <c r="E242" s="648" t="s">
        <v>145</v>
      </c>
      <c r="F242" s="696"/>
      <c r="G242" s="871" t="s">
        <v>1861</v>
      </c>
      <c r="H242" s="877">
        <v>0.48099999999999998</v>
      </c>
      <c r="I242" s="827" t="s">
        <v>1864</v>
      </c>
      <c r="J242" s="893">
        <f t="shared" si="11"/>
        <v>0</v>
      </c>
      <c r="K242" s="3" t="s">
        <v>1881</v>
      </c>
    </row>
    <row r="243" spans="1:12" s="4" customFormat="1" ht="15" customHeight="1">
      <c r="B243" s="878">
        <v>15</v>
      </c>
      <c r="C243" s="822" t="s">
        <v>961</v>
      </c>
      <c r="D243" s="695" t="s">
        <v>1863</v>
      </c>
      <c r="E243" s="648" t="s">
        <v>146</v>
      </c>
      <c r="F243" s="696"/>
      <c r="G243" s="871" t="s">
        <v>1861</v>
      </c>
      <c r="H243" s="760">
        <v>0.49299999999999999</v>
      </c>
      <c r="I243" s="871" t="s">
        <v>1864</v>
      </c>
      <c r="J243" s="892">
        <f t="shared" si="11"/>
        <v>0</v>
      </c>
      <c r="K243" s="3" t="s">
        <v>1882</v>
      </c>
    </row>
    <row r="244" spans="1:12" s="4" customFormat="1" ht="15" customHeight="1">
      <c r="B244" s="131"/>
      <c r="C244" s="859"/>
      <c r="D244" s="695" t="s">
        <v>1866</v>
      </c>
      <c r="E244" s="648" t="s">
        <v>145</v>
      </c>
      <c r="F244" s="696"/>
      <c r="G244" s="871" t="s">
        <v>1861</v>
      </c>
      <c r="H244" s="877">
        <v>0.49</v>
      </c>
      <c r="I244" s="827" t="s">
        <v>1864</v>
      </c>
      <c r="J244" s="893">
        <f t="shared" si="11"/>
        <v>0</v>
      </c>
      <c r="K244" s="3" t="s">
        <v>1883</v>
      </c>
    </row>
    <row r="245" spans="1:12" s="4" customFormat="1" ht="15" customHeight="1">
      <c r="B245" s="878">
        <v>16</v>
      </c>
      <c r="C245" s="822" t="s">
        <v>1051</v>
      </c>
      <c r="D245" s="695" t="s">
        <v>1863</v>
      </c>
      <c r="E245" s="648" t="s">
        <v>146</v>
      </c>
      <c r="F245" s="696"/>
      <c r="G245" s="871" t="s">
        <v>1861</v>
      </c>
      <c r="H245" s="760">
        <v>0.5</v>
      </c>
      <c r="I245" s="871" t="s">
        <v>1864</v>
      </c>
      <c r="J245" s="892">
        <f t="shared" si="11"/>
        <v>0</v>
      </c>
      <c r="K245" s="3" t="s">
        <v>1884</v>
      </c>
    </row>
    <row r="246" spans="1:12" s="4" customFormat="1" ht="15" customHeight="1">
      <c r="B246" s="131"/>
      <c r="C246" s="859"/>
      <c r="D246" s="695" t="s">
        <v>1866</v>
      </c>
      <c r="E246" s="648" t="s">
        <v>145</v>
      </c>
      <c r="F246" s="696"/>
      <c r="G246" s="871" t="s">
        <v>1861</v>
      </c>
      <c r="H246" s="877">
        <v>0.5</v>
      </c>
      <c r="I246" s="827" t="s">
        <v>1864</v>
      </c>
      <c r="J246" s="893">
        <f t="shared" si="11"/>
        <v>0</v>
      </c>
      <c r="K246" s="3" t="s">
        <v>1885</v>
      </c>
    </row>
    <row r="247" spans="1:12" s="4" customFormat="1" ht="15" customHeight="1">
      <c r="B247" s="878">
        <v>17</v>
      </c>
      <c r="C247" s="822" t="s">
        <v>1100</v>
      </c>
      <c r="D247" s="695" t="s">
        <v>1863</v>
      </c>
      <c r="E247" s="648" t="s">
        <v>146</v>
      </c>
      <c r="F247" s="696"/>
      <c r="G247" s="871" t="s">
        <v>1861</v>
      </c>
      <c r="H247" s="760">
        <v>0.5</v>
      </c>
      <c r="I247" s="871" t="s">
        <v>1864</v>
      </c>
      <c r="J247" s="892">
        <f t="shared" si="11"/>
        <v>0</v>
      </c>
      <c r="K247" s="3" t="s">
        <v>1886</v>
      </c>
    </row>
    <row r="248" spans="1:12" s="4" customFormat="1" ht="15" customHeight="1">
      <c r="B248" s="131"/>
      <c r="C248" s="859"/>
      <c r="D248" s="695" t="s">
        <v>1866</v>
      </c>
      <c r="E248" s="648" t="s">
        <v>145</v>
      </c>
      <c r="F248" s="696"/>
      <c r="G248" s="871" t="s">
        <v>1861</v>
      </c>
      <c r="H248" s="877">
        <v>0.5</v>
      </c>
      <c r="I248" s="827" t="s">
        <v>1864</v>
      </c>
      <c r="J248" s="893">
        <f t="shared" si="11"/>
        <v>0</v>
      </c>
      <c r="K248" s="3" t="s">
        <v>1887</v>
      </c>
    </row>
    <row r="249" spans="1:12" s="256" customFormat="1" ht="15" customHeight="1">
      <c r="B249" s="879">
        <v>18</v>
      </c>
      <c r="C249" s="880" t="s">
        <v>1330</v>
      </c>
      <c r="D249" s="703" t="s">
        <v>556</v>
      </c>
      <c r="E249" s="704" t="s">
        <v>146</v>
      </c>
      <c r="F249" s="705"/>
      <c r="G249" s="706" t="s">
        <v>120</v>
      </c>
      <c r="H249" s="760">
        <v>0.5</v>
      </c>
      <c r="I249" s="706" t="s">
        <v>122</v>
      </c>
      <c r="J249" s="894">
        <f t="shared" ref="J249:J250" si="12">ROUND(F249*H249,0)</f>
        <v>0</v>
      </c>
      <c r="K249" s="257" t="s">
        <v>606</v>
      </c>
    </row>
    <row r="250" spans="1:12" s="256" customFormat="1" ht="15" customHeight="1">
      <c r="B250" s="708"/>
      <c r="C250" s="895"/>
      <c r="D250" s="703" t="s">
        <v>552</v>
      </c>
      <c r="E250" s="704" t="s">
        <v>145</v>
      </c>
      <c r="F250" s="705"/>
      <c r="G250" s="706" t="s">
        <v>120</v>
      </c>
      <c r="H250" s="877">
        <v>0.5</v>
      </c>
      <c r="I250" s="896" t="s">
        <v>122</v>
      </c>
      <c r="J250" s="897">
        <f t="shared" si="12"/>
        <v>0</v>
      </c>
      <c r="K250" s="257" t="s">
        <v>605</v>
      </c>
    </row>
    <row r="251" spans="1:12" s="256" customFormat="1" ht="15" customHeight="1">
      <c r="B251" s="879">
        <v>19</v>
      </c>
      <c r="C251" s="880" t="s">
        <v>1672</v>
      </c>
      <c r="D251" s="703" t="s">
        <v>1863</v>
      </c>
      <c r="E251" s="704" t="s">
        <v>146</v>
      </c>
      <c r="F251" s="705"/>
      <c r="G251" s="706" t="s">
        <v>1861</v>
      </c>
      <c r="H251" s="760">
        <v>0.5</v>
      </c>
      <c r="I251" s="706" t="s">
        <v>1864</v>
      </c>
      <c r="J251" s="894">
        <f t="shared" si="11"/>
        <v>0</v>
      </c>
      <c r="K251" s="257" t="s">
        <v>2604</v>
      </c>
    </row>
    <row r="252" spans="1:12" s="256" customFormat="1" ht="15" customHeight="1" thickBot="1">
      <c r="B252" s="708"/>
      <c r="C252" s="895"/>
      <c r="D252" s="703" t="s">
        <v>1866</v>
      </c>
      <c r="E252" s="704" t="s">
        <v>145</v>
      </c>
      <c r="F252" s="705"/>
      <c r="G252" s="706" t="s">
        <v>1861</v>
      </c>
      <c r="H252" s="877">
        <v>0.5</v>
      </c>
      <c r="I252" s="896" t="s">
        <v>1864</v>
      </c>
      <c r="J252" s="897">
        <f t="shared" si="11"/>
        <v>0</v>
      </c>
      <c r="K252" s="257" t="s">
        <v>619</v>
      </c>
    </row>
    <row r="253" spans="1:12" s="4" customFormat="1" ht="15" customHeight="1">
      <c r="B253" s="106"/>
      <c r="C253" s="107"/>
      <c r="D253" s="106"/>
      <c r="E253" s="106"/>
      <c r="F253" s="93"/>
      <c r="G253" s="853"/>
      <c r="H253" s="1332" t="s">
        <v>2518</v>
      </c>
      <c r="I253" s="1333"/>
      <c r="J253" s="170"/>
      <c r="K253" s="3"/>
    </row>
    <row r="254" spans="1:12" s="4" customFormat="1" ht="15" customHeight="1" thickBot="1">
      <c r="B254" s="3"/>
      <c r="C254" s="3"/>
      <c r="D254" s="3"/>
      <c r="E254" s="3"/>
      <c r="F254" s="92"/>
      <c r="G254" s="3"/>
      <c r="H254" s="1361" t="s">
        <v>121</v>
      </c>
      <c r="I254" s="1362"/>
      <c r="J254" s="169">
        <f>SUM(J220:J252)</f>
        <v>0</v>
      </c>
      <c r="K254" s="3" t="s">
        <v>1950</v>
      </c>
      <c r="L254" s="4" t="s">
        <v>1861</v>
      </c>
    </row>
    <row r="255" spans="1:12" s="4" customFormat="1" ht="11.25" customHeight="1">
      <c r="F255" s="105"/>
      <c r="H255" s="314"/>
      <c r="J255" s="415"/>
    </row>
    <row r="256" spans="1:12" ht="18.75" customHeight="1">
      <c r="A256" s="99">
        <v>10</v>
      </c>
      <c r="B256" s="4" t="s">
        <v>201</v>
      </c>
      <c r="F256" s="88"/>
      <c r="J256" s="168"/>
    </row>
    <row r="257" spans="1:15" ht="11.25" customHeight="1">
      <c r="A257" s="104"/>
      <c r="F257" s="88"/>
      <c r="J257" s="168"/>
    </row>
    <row r="258" spans="1:15" ht="18.75" customHeight="1">
      <c r="A258" s="104"/>
      <c r="B258" s="1371" t="s">
        <v>170</v>
      </c>
      <c r="C258" s="1372"/>
      <c r="D258" s="1371" t="s">
        <v>142</v>
      </c>
      <c r="E258" s="1372"/>
      <c r="F258" s="843" t="s">
        <v>141</v>
      </c>
      <c r="G258" s="827"/>
      <c r="H258" s="876" t="s">
        <v>140</v>
      </c>
      <c r="I258" s="827"/>
      <c r="J258" s="891" t="s">
        <v>91</v>
      </c>
      <c r="K258" s="3"/>
      <c r="N258" s="3"/>
    </row>
    <row r="259" spans="1:15" ht="15" customHeight="1">
      <c r="A259" s="104"/>
      <c r="B259" s="858"/>
      <c r="C259" s="854"/>
      <c r="D259" s="848"/>
      <c r="E259" s="849"/>
      <c r="F259" s="863"/>
      <c r="G259" s="852"/>
      <c r="H259" s="850"/>
      <c r="I259" s="852"/>
      <c r="J259" s="178" t="s">
        <v>1862</v>
      </c>
      <c r="K259" s="3"/>
      <c r="N259" s="3"/>
    </row>
    <row r="260" spans="1:15" s="4" customFormat="1" ht="15" customHeight="1">
      <c r="B260" s="821">
        <v>1</v>
      </c>
      <c r="C260" s="822" t="s">
        <v>127</v>
      </c>
      <c r="D260" s="1338"/>
      <c r="E260" s="1339"/>
      <c r="F260" s="696"/>
      <c r="G260" s="871" t="s">
        <v>1861</v>
      </c>
      <c r="H260" s="760">
        <v>0.115</v>
      </c>
      <c r="I260" s="871" t="s">
        <v>1864</v>
      </c>
      <c r="J260" s="892">
        <f>ROUND(F260*H260,0)</f>
        <v>0</v>
      </c>
      <c r="K260" s="3" t="s">
        <v>1938</v>
      </c>
      <c r="N260" s="3"/>
      <c r="O260" s="3"/>
    </row>
    <row r="261" spans="1:15" s="4" customFormat="1" ht="15" customHeight="1">
      <c r="B261" s="821">
        <v>2</v>
      </c>
      <c r="C261" s="822" t="s">
        <v>126</v>
      </c>
      <c r="D261" s="695" t="s">
        <v>1863</v>
      </c>
      <c r="E261" s="648" t="s">
        <v>146</v>
      </c>
      <c r="F261" s="696"/>
      <c r="G261" s="871" t="s">
        <v>1861</v>
      </c>
      <c r="H261" s="760">
        <v>0.14000000000000001</v>
      </c>
      <c r="I261" s="871" t="s">
        <v>1864</v>
      </c>
      <c r="J261" s="892">
        <f>ROUND(F261*H261,0)</f>
        <v>0</v>
      </c>
      <c r="K261" s="3" t="s">
        <v>1939</v>
      </c>
      <c r="N261" s="3"/>
      <c r="O261" s="3"/>
    </row>
    <row r="262" spans="1:15" s="4" customFormat="1" ht="15" customHeight="1" thickBot="1">
      <c r="B262" s="131"/>
      <c r="C262" s="859"/>
      <c r="D262" s="695" t="s">
        <v>1866</v>
      </c>
      <c r="E262" s="648" t="s">
        <v>145</v>
      </c>
      <c r="F262" s="696"/>
      <c r="G262" s="871" t="s">
        <v>1861</v>
      </c>
      <c r="H262" s="877">
        <v>0.11600000000000001</v>
      </c>
      <c r="I262" s="827" t="s">
        <v>1864</v>
      </c>
      <c r="J262" s="893">
        <f>ROUND(F262*H262,0)</f>
        <v>0</v>
      </c>
      <c r="K262" s="3" t="s">
        <v>1940</v>
      </c>
    </row>
    <row r="263" spans="1:15" s="4" customFormat="1" ht="15" customHeight="1">
      <c r="B263" s="106"/>
      <c r="C263" s="107"/>
      <c r="D263" s="106"/>
      <c r="E263" s="106"/>
      <c r="F263" s="93"/>
      <c r="G263" s="853"/>
      <c r="H263" s="1332" t="s">
        <v>1941</v>
      </c>
      <c r="I263" s="1333"/>
      <c r="J263" s="170"/>
      <c r="K263" s="3"/>
    </row>
    <row r="264" spans="1:15" s="4" customFormat="1" ht="15" customHeight="1" thickBot="1">
      <c r="B264" s="3"/>
      <c r="C264" s="3"/>
      <c r="D264" s="3"/>
      <c r="E264" s="3"/>
      <c r="F264" s="92"/>
      <c r="G264" s="3"/>
      <c r="H264" s="1361" t="s">
        <v>121</v>
      </c>
      <c r="I264" s="1362"/>
      <c r="J264" s="169">
        <f>SUM(J260:J262)</f>
        <v>0</v>
      </c>
      <c r="K264" s="3" t="s">
        <v>1951</v>
      </c>
      <c r="L264" s="4" t="s">
        <v>1861</v>
      </c>
    </row>
    <row r="265" spans="1:15" ht="18.75" customHeight="1">
      <c r="J265" s="88"/>
    </row>
  </sheetData>
  <mergeCells count="74">
    <mergeCell ref="D16:E16"/>
    <mergeCell ref="A1:B1"/>
    <mergeCell ref="C1:E1"/>
    <mergeCell ref="I1:K1"/>
    <mergeCell ref="B5:E8"/>
    <mergeCell ref="B14:C14"/>
    <mergeCell ref="D14:E14"/>
    <mergeCell ref="H23:I23"/>
    <mergeCell ref="H24:I24"/>
    <mergeCell ref="E75:F75"/>
    <mergeCell ref="D57:E57"/>
    <mergeCell ref="B57:C57"/>
    <mergeCell ref="B54:C54"/>
    <mergeCell ref="D54:E54"/>
    <mergeCell ref="B67:C67"/>
    <mergeCell ref="D67:E67"/>
    <mergeCell ref="B26:C26"/>
    <mergeCell ref="D26:E26"/>
    <mergeCell ref="H75:H76"/>
    <mergeCell ref="H162:I162"/>
    <mergeCell ref="D167:E167"/>
    <mergeCell ref="D169:E169"/>
    <mergeCell ref="D170:E170"/>
    <mergeCell ref="D17:E17"/>
    <mergeCell ref="D18:E18"/>
    <mergeCell ref="D19:E19"/>
    <mergeCell ref="B98:E100"/>
    <mergeCell ref="B75:C76"/>
    <mergeCell ref="E77:F77"/>
    <mergeCell ref="B80:C80"/>
    <mergeCell ref="B84:E87"/>
    <mergeCell ref="B91:E93"/>
    <mergeCell ref="E76:F76"/>
    <mergeCell ref="B78:C78"/>
    <mergeCell ref="E78:F78"/>
    <mergeCell ref="H172:I172"/>
    <mergeCell ref="H173:I173"/>
    <mergeCell ref="B105:E107"/>
    <mergeCell ref="B112:C112"/>
    <mergeCell ref="B151:C151"/>
    <mergeCell ref="B167:C167"/>
    <mergeCell ref="D114:E114"/>
    <mergeCell ref="D115:E115"/>
    <mergeCell ref="D116:E116"/>
    <mergeCell ref="D117:E117"/>
    <mergeCell ref="D151:E151"/>
    <mergeCell ref="D171:E171"/>
    <mergeCell ref="D112:E112"/>
    <mergeCell ref="H147:I147"/>
    <mergeCell ref="H148:I148"/>
    <mergeCell ref="H161:I161"/>
    <mergeCell ref="B178:C178"/>
    <mergeCell ref="D180:E180"/>
    <mergeCell ref="D181:E181"/>
    <mergeCell ref="D178:E178"/>
    <mergeCell ref="D182:E182"/>
    <mergeCell ref="D183:E183"/>
    <mergeCell ref="D184:E184"/>
    <mergeCell ref="H213:I213"/>
    <mergeCell ref="H214:I214"/>
    <mergeCell ref="B218:C218"/>
    <mergeCell ref="D218:E218"/>
    <mergeCell ref="D220:E220"/>
    <mergeCell ref="D221:E221"/>
    <mergeCell ref="D222:E222"/>
    <mergeCell ref="H263:I263"/>
    <mergeCell ref="H264:I264"/>
    <mergeCell ref="D223:E223"/>
    <mergeCell ref="D224:E224"/>
    <mergeCell ref="B258:C258"/>
    <mergeCell ref="D258:E258"/>
    <mergeCell ref="D260:E260"/>
    <mergeCell ref="H253:I253"/>
    <mergeCell ref="H254:I254"/>
  </mergeCells>
  <phoneticPr fontId="2"/>
  <pageMargins left="0.78740157480314965" right="0.78740157480314965" top="0.98425196850393704" bottom="0.74803149606299213" header="0.51181102362204722" footer="0.51181102362204722"/>
  <pageSetup paperSize="9" fitToHeight="0" orientation="portrait" r:id="rId1"/>
  <headerFooter alignWithMargins="0"/>
  <rowBreaks count="5" manualBreakCount="5">
    <brk id="55" max="10" man="1"/>
    <brk id="107" max="10" man="1"/>
    <brk id="149" max="10" man="1"/>
    <brk id="202" max="10" man="1"/>
    <brk id="25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30</vt:i4>
      </vt:variant>
    </vt:vector>
  </HeadingPairs>
  <TitlesOfParts>
    <vt:vector size="70" baseType="lpstr">
      <vt:lpstr>総括表</vt:lpstr>
      <vt:lpstr>●財政力附表</vt:lpstr>
      <vt:lpstr>●消防費</vt:lpstr>
      <vt:lpstr>●道路橋りょう費</vt:lpstr>
      <vt:lpstr>●港湾費（港湾）</vt:lpstr>
      <vt:lpstr>●港湾費（漁港） </vt:lpstr>
      <vt:lpstr>●都市計画費</vt:lpstr>
      <vt:lpstr>●公園費</vt:lpstr>
      <vt:lpstr>○下水道費</vt:lpstr>
      <vt:lpstr>○下水道費２</vt:lpstr>
      <vt:lpstr>○下水道費附表</vt:lpstr>
      <vt:lpstr>●その他の土木費</vt:lpstr>
      <vt:lpstr>●附表１（財政力補正係数）</vt:lpstr>
      <vt:lpstr>小学校費</vt:lpstr>
      <vt:lpstr>中学校費</vt:lpstr>
      <vt:lpstr>●高等学校費</vt:lpstr>
      <vt:lpstr>●社会福祉費</vt:lpstr>
      <vt:lpstr>●保健衛生費 </vt:lpstr>
      <vt:lpstr>保健衛生費附表 </vt:lpstr>
      <vt:lpstr>注 </vt:lpstr>
      <vt:lpstr>●高齢者保健福祉費</vt:lpstr>
      <vt:lpstr>●清掃費</vt:lpstr>
      <vt:lpstr>●農業行政費(1)</vt:lpstr>
      <vt:lpstr>●農業行政費(2)</vt:lpstr>
      <vt:lpstr>●林野水産行政費</vt:lpstr>
      <vt:lpstr>地域振興費・市（人口）その１</vt:lpstr>
      <vt:lpstr>地域振興費（人口）その２</vt:lpstr>
      <vt:lpstr>附表２（財政力係数）30年度同意</vt:lpstr>
      <vt:lpstr>附表３（財政力指数）</vt:lpstr>
      <vt:lpstr>地域振興費・面積</vt:lpstr>
      <vt:lpstr>○災害復旧費</vt:lpstr>
      <vt:lpstr>○補正（10以前）</vt:lpstr>
      <vt:lpstr>○補正（11以降）</vt:lpstr>
      <vt:lpstr>○減収補填債</vt:lpstr>
      <vt:lpstr>臨時財政特例</vt:lpstr>
      <vt:lpstr>○財源対策債</vt:lpstr>
      <vt:lpstr>○減税補填債</vt:lpstr>
      <vt:lpstr>○臨時財政対策</vt:lpstr>
      <vt:lpstr>○緊防債</vt:lpstr>
      <vt:lpstr>○その他公債費</vt:lpstr>
      <vt:lpstr>●その他の土木費!Print_Area</vt:lpstr>
      <vt:lpstr>○下水道費!Print_Area</vt:lpstr>
      <vt:lpstr>○下水道費２!Print_Area</vt:lpstr>
      <vt:lpstr>○下水道費附表!Print_Area</vt:lpstr>
      <vt:lpstr>●公園費!Print_Area</vt:lpstr>
      <vt:lpstr>'●港湾費（漁港） '!Print_Area</vt:lpstr>
      <vt:lpstr>'●港湾費（港湾）'!Print_Area</vt:lpstr>
      <vt:lpstr>○災害復旧費!Print_Area</vt:lpstr>
      <vt:lpstr>○財源対策債!Print_Area</vt:lpstr>
      <vt:lpstr>●財政力附表!Print_Area</vt:lpstr>
      <vt:lpstr>●社会福祉費!Print_Area</vt:lpstr>
      <vt:lpstr>●消防費!Print_Area</vt:lpstr>
      <vt:lpstr>●清掃費!Print_Area</vt:lpstr>
      <vt:lpstr>●都市計画費!Print_Area</vt:lpstr>
      <vt:lpstr>●道路橋りょう費!Print_Area</vt:lpstr>
      <vt:lpstr>'●農業行政費(1)'!Print_Area</vt:lpstr>
      <vt:lpstr>'●農業行政費(2)'!Print_Area</vt:lpstr>
      <vt:lpstr>'●附表１（財政力補正係数）'!Print_Area</vt:lpstr>
      <vt:lpstr>'●保健衛生費 '!Print_Area</vt:lpstr>
      <vt:lpstr>●林野水産行政費!Print_Area</vt:lpstr>
      <vt:lpstr>小学校費!Print_Area</vt:lpstr>
      <vt:lpstr>総括表!Print_Area</vt:lpstr>
      <vt:lpstr>'地域振興費（人口）その２'!Print_Area</vt:lpstr>
      <vt:lpstr>'地域振興費・市（人口）その１'!Print_Area</vt:lpstr>
      <vt:lpstr>地域振興費・面積!Print_Area</vt:lpstr>
      <vt:lpstr>中学校費!Print_Area</vt:lpstr>
      <vt:lpstr>'注 '!Print_Area</vt:lpstr>
      <vt:lpstr>'附表２（財政力係数）30年度同意'!Print_Area</vt:lpstr>
      <vt:lpstr>'附表３（財政力指数）'!Print_Area</vt:lpstr>
      <vt:lpstr>'附表２（財政力係数）30年度同意'!三枚目</vt:lpstr>
    </vt:vector>
  </TitlesOfParts>
  <Company>武井</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古川 郁哉</cp:lastModifiedBy>
  <cp:lastPrinted>2019-06-24T02:32:48Z</cp:lastPrinted>
  <dcterms:created xsi:type="dcterms:W3CDTF">2006-04-22T12:59:30Z</dcterms:created>
  <dcterms:modified xsi:type="dcterms:W3CDTF">2019-06-24T08:04:09Z</dcterms:modified>
</cp:coreProperties>
</file>