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407更新様式/"/>
    </mc:Choice>
  </mc:AlternateContent>
  <xr:revisionPtr revIDLastSave="1" documentId="8_{476D6850-B695-4B7C-B9A2-1A11A936DF95}" xr6:coauthVersionLast="47" xr6:coauthVersionMax="47" xr10:uidLastSave="{AC0BA642-FA5E-4F60-A681-5C582DC4697D}"/>
  <bookViews>
    <workbookView xWindow="-105" yWindow="0" windowWidth="14610" windowHeight="15585" tabRatio="891" activeTab="3" xr2:uid="{4851AD09-5AA7-4635-ADAF-AC3F5D0BEF32}"/>
  </bookViews>
  <sheets>
    <sheet name="記入要領（要確認）" sheetId="132" r:id="rId1"/>
    <sheet name="選択コード" sheetId="11" r:id="rId2"/>
    <sheet name="【総括表】○○県" sheetId="3" r:id="rId3"/>
    <sheet name="【標準（財務諸表）】1" sheetId="8" r:id="rId4"/>
    <sheet name="【標準（財務諸表）】2" sheetId="113" r:id="rId5"/>
    <sheet name="【標準（財務諸表）】3" sheetId="114" r:id="rId6"/>
    <sheet name="【標準（財務諸表）】4" sheetId="115" r:id="rId7"/>
    <sheet name="【標準（財務諸表）】5" sheetId="116" r:id="rId8"/>
    <sheet name="【標準（財務諸表）】6" sheetId="117" r:id="rId9"/>
    <sheet name="【標準（財務諸表）】7" sheetId="118" r:id="rId10"/>
    <sheet name="【標準（財務諸表）】8" sheetId="119" r:id="rId11"/>
    <sheet name="【標準（財務諸表）】9" sheetId="120" r:id="rId12"/>
    <sheet name="【標準（財務諸表）】10" sheetId="121" r:id="rId13"/>
    <sheet name="【標準（財務諸表）】11" sheetId="122" r:id="rId14"/>
    <sheet name="【標準（財務諸表）】12" sheetId="123" r:id="rId15"/>
    <sheet name="【標準（財務諸表）】13" sheetId="124" r:id="rId16"/>
    <sheet name="【標準（財務諸表）】14" sheetId="125" r:id="rId17"/>
    <sheet name="【標準（財務諸表）】15" sheetId="126" r:id="rId18"/>
    <sheet name="【標準（財務諸表）】16" sheetId="127" r:id="rId19"/>
    <sheet name="【標準（財務諸表）】17" sheetId="128" r:id="rId20"/>
    <sheet name="【標準（財務諸表）】18" sheetId="129" r:id="rId21"/>
    <sheet name="【標準（財務諸表）】19" sheetId="130" r:id="rId22"/>
    <sheet name="【標準（財務諸表）】20" sheetId="131" r:id="rId23"/>
  </sheets>
  <definedNames>
    <definedName name="_xlnm.Print_Area" localSheetId="2">【総括表】○○県!$A$1:$K$145</definedName>
    <definedName name="_xlnm.Print_Area" localSheetId="3">'【標準（財務諸表）】1'!$A$1:$CT$37</definedName>
    <definedName name="_xlnm.Print_Area" localSheetId="12">'【標準（財務諸表）】10'!$A$1:$CT$37</definedName>
    <definedName name="_xlnm.Print_Area" localSheetId="13">'【標準（財務諸表）】11'!$A$1:$CS$37</definedName>
    <definedName name="_xlnm.Print_Area" localSheetId="14">'【標準（財務諸表）】12'!$A$1:$CT$37</definedName>
    <definedName name="_xlnm.Print_Area" localSheetId="15">'【標準（財務諸表）】13'!$A$1:$CT$37</definedName>
    <definedName name="_xlnm.Print_Area" localSheetId="16">'【標準（財務諸表）】14'!$A$1:$CT$37</definedName>
    <definedName name="_xlnm.Print_Area" localSheetId="17">'【標準（財務諸表）】15'!$A$1:$CT$37</definedName>
    <definedName name="_xlnm.Print_Area" localSheetId="18">'【標準（財務諸表）】16'!$A$1:$CT$37</definedName>
    <definedName name="_xlnm.Print_Area" localSheetId="19">'【標準（財務諸表）】17'!$A$1:$CT$37</definedName>
    <definedName name="_xlnm.Print_Area" localSheetId="20">'【標準（財務諸表）】18'!$A$1:$CT$37</definedName>
    <definedName name="_xlnm.Print_Area" localSheetId="21">'【標準（財務諸表）】19'!$A$1:$CT$37</definedName>
    <definedName name="_xlnm.Print_Area" localSheetId="4">'【標準（財務諸表）】2'!$A$1:$CT$37</definedName>
    <definedName name="_xlnm.Print_Area" localSheetId="22">'【標準（財務諸表）】20'!$A$1:$CT$37</definedName>
    <definedName name="_xlnm.Print_Area" localSheetId="5">'【標準（財務諸表）】3'!$A$1:$CT$37</definedName>
    <definedName name="_xlnm.Print_Area" localSheetId="6">'【標準（財務諸表）】4'!$A$1:$CT$37</definedName>
    <definedName name="_xlnm.Print_Area" localSheetId="7">'【標準（財務諸表）】5'!$A$1:$CT$37</definedName>
    <definedName name="_xlnm.Print_Area" localSheetId="8">'【標準（財務諸表）】6'!$A$1:$CT$37</definedName>
    <definedName name="_xlnm.Print_Area" localSheetId="9">'【標準（財務諸表）】7'!$A$1:$CT$37</definedName>
    <definedName name="_xlnm.Print_Area" localSheetId="10">'【標準（財務諸表）】8'!$A$1:$CT$37</definedName>
    <definedName name="_xlnm.Print_Area" localSheetId="11">'【標準（財務諸表）】9'!$A$1:$CT$37</definedName>
    <definedName name="_xlnm.Print_Area" localSheetId="0">'記入要領（要確認）'!$A$1:$AO$212</definedName>
    <definedName name="_xlnm.Print_Area" localSheetId="1">選択コード!$A$1:$F$97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33" i="113" l="1"/>
  <c r="CF32" i="113"/>
  <c r="CC32" i="113"/>
  <c r="CE32" i="113" s="1"/>
  <c r="CE35" i="113" s="1"/>
  <c r="BI32" i="113"/>
  <c r="BF32" i="113"/>
  <c r="BH32" i="113"/>
  <c r="BH35" i="113"/>
  <c r="AN32" i="113"/>
  <c r="AK32" i="113"/>
  <c r="AM32" i="113"/>
  <c r="AM35" i="113" s="1"/>
  <c r="AR31" i="113"/>
  <c r="CE30" i="113"/>
  <c r="CC30" i="113" s="1"/>
  <c r="BM30" i="113"/>
  <c r="BH30" i="113"/>
  <c r="BF30" i="113" s="1"/>
  <c r="AM30" i="113"/>
  <c r="AK30" i="113" s="1"/>
  <c r="BH27" i="113"/>
  <c r="BU15" i="113"/>
  <c r="AR27" i="113"/>
  <c r="AM27" i="113"/>
  <c r="BM26" i="113"/>
  <c r="BH26" i="113"/>
  <c r="AR26" i="113"/>
  <c r="AM26" i="113"/>
  <c r="BM25" i="113"/>
  <c r="BH25" i="113"/>
  <c r="AR25" i="113"/>
  <c r="AM25" i="113"/>
  <c r="CJ24" i="113"/>
  <c r="BM24" i="113"/>
  <c r="AR24" i="113"/>
  <c r="AR30" i="113" s="1"/>
  <c r="AM24" i="113"/>
  <c r="BM23" i="113"/>
  <c r="BM29" i="113" s="1"/>
  <c r="BH23" i="113"/>
  <c r="AR23" i="113"/>
  <c r="AM23" i="113"/>
  <c r="BM22" i="113"/>
  <c r="BH22" i="113"/>
  <c r="BH24" i="113" s="1"/>
  <c r="AR22" i="113"/>
  <c r="AM22" i="113"/>
  <c r="CJ21" i="113"/>
  <c r="BM21" i="113"/>
  <c r="BH21" i="113"/>
  <c r="AR21" i="113"/>
  <c r="AM21" i="113"/>
  <c r="CJ20" i="113"/>
  <c r="CE20" i="113"/>
  <c r="BM20" i="113"/>
  <c r="BH20" i="113"/>
  <c r="AR20" i="113"/>
  <c r="AM20" i="113"/>
  <c r="CJ19" i="113"/>
  <c r="CE19" i="113"/>
  <c r="BM19" i="113"/>
  <c r="BH19" i="113"/>
  <c r="AR19" i="113"/>
  <c r="AM19" i="113"/>
  <c r="CJ18" i="113"/>
  <c r="CE18" i="113"/>
  <c r="BM18" i="113"/>
  <c r="BH18" i="113"/>
  <c r="AR18" i="113"/>
  <c r="AR29" i="113" s="1"/>
  <c r="AM18" i="113"/>
  <c r="CJ17" i="113"/>
  <c r="CJ23" i="113"/>
  <c r="CE17" i="113"/>
  <c r="BM17" i="113"/>
  <c r="BM28" i="113" s="1"/>
  <c r="BH17" i="113"/>
  <c r="AR17" i="113"/>
  <c r="AM17" i="113"/>
  <c r="CJ16" i="113"/>
  <c r="CJ22" i="113"/>
  <c r="CE16" i="113"/>
  <c r="BM16" i="113"/>
  <c r="BM27" i="113"/>
  <c r="BH16" i="113"/>
  <c r="AR16" i="113"/>
  <c r="AR28" i="113"/>
  <c r="AM16" i="113"/>
  <c r="CS15" i="113"/>
  <c r="CP15" i="113"/>
  <c r="CO15" i="113"/>
  <c r="CN15" i="113"/>
  <c r="CM15" i="113"/>
  <c r="CL15" i="113"/>
  <c r="CR15" i="113" s="1"/>
  <c r="CK15" i="113"/>
  <c r="CQ15" i="113"/>
  <c r="CE15" i="113"/>
  <c r="CA15" i="113"/>
  <c r="BR15" i="113"/>
  <c r="BY15" i="113" s="1"/>
  <c r="BQ15" i="113"/>
  <c r="BP15" i="113"/>
  <c r="BO15" i="113"/>
  <c r="BN15" i="113"/>
  <c r="BX15" i="113" s="1"/>
  <c r="BH15" i="113"/>
  <c r="BD15" i="113"/>
  <c r="BA15" i="113"/>
  <c r="AZ15" i="113"/>
  <c r="AY15" i="113"/>
  <c r="BC15" i="113" s="1"/>
  <c r="AX15" i="113"/>
  <c r="AW15" i="113"/>
  <c r="AV15" i="113"/>
  <c r="AU15" i="113"/>
  <c r="AT15" i="113"/>
  <c r="BB15" i="113" s="1"/>
  <c r="AS15" i="113"/>
  <c r="AM15" i="113"/>
  <c r="T24" i="117"/>
  <c r="Y11" i="117"/>
  <c r="AA11" i="117"/>
  <c r="T17" i="117"/>
  <c r="U11" i="117"/>
  <c r="V11" i="117" s="1"/>
  <c r="X11" i="117" s="1"/>
  <c r="S11" i="117"/>
  <c r="F15" i="3" s="1"/>
  <c r="H15" i="3" s="1"/>
  <c r="T24" i="118"/>
  <c r="T17" i="118"/>
  <c r="U11" i="118"/>
  <c r="V11" i="118"/>
  <c r="X11" i="118"/>
  <c r="Y11" i="118"/>
  <c r="AA11" i="118"/>
  <c r="S11" i="118"/>
  <c r="F16" i="3" s="1"/>
  <c r="H16" i="3" s="1"/>
  <c r="T24" i="119"/>
  <c r="Y11" i="119"/>
  <c r="AA11" i="119" s="1"/>
  <c r="T17" i="119"/>
  <c r="U11" i="119"/>
  <c r="V11" i="119"/>
  <c r="X11" i="119"/>
  <c r="S11" i="119"/>
  <c r="F17" i="3"/>
  <c r="H17" i="3" s="1"/>
  <c r="T24" i="120"/>
  <c r="Y11" i="120"/>
  <c r="AA11" i="120" s="1"/>
  <c r="T17" i="120"/>
  <c r="U11" i="120" s="1"/>
  <c r="V11" i="120" s="1"/>
  <c r="X11" i="120" s="1"/>
  <c r="S11" i="120"/>
  <c r="F18" i="3"/>
  <c r="H18" i="3"/>
  <c r="T24" i="121"/>
  <c r="Y11" i="121" s="1"/>
  <c r="AA11" i="121" s="1"/>
  <c r="T17" i="121"/>
  <c r="U11" i="121" s="1"/>
  <c r="V11" i="121" s="1"/>
  <c r="X11" i="121" s="1"/>
  <c r="S11" i="121"/>
  <c r="F19" i="3"/>
  <c r="T24" i="122"/>
  <c r="Y11" i="122"/>
  <c r="AA11" i="122"/>
  <c r="T17" i="122"/>
  <c r="U11" i="122" s="1"/>
  <c r="V11" i="122" s="1"/>
  <c r="X11" i="122" s="1"/>
  <c r="S11" i="122"/>
  <c r="F20" i="3" s="1"/>
  <c r="H20" i="3" s="1"/>
  <c r="T24" i="123"/>
  <c r="Y11" i="123"/>
  <c r="AA11" i="123"/>
  <c r="T17" i="123"/>
  <c r="U11" i="123"/>
  <c r="V11" i="123" s="1"/>
  <c r="X11" i="123" s="1"/>
  <c r="S11" i="123"/>
  <c r="F21" i="3" s="1"/>
  <c r="H21" i="3" s="1"/>
  <c r="T24" i="124"/>
  <c r="Y11" i="124" s="1"/>
  <c r="AA11" i="124" s="1"/>
  <c r="T17" i="124"/>
  <c r="U11" i="124"/>
  <c r="V11" i="124"/>
  <c r="X11" i="124"/>
  <c r="S11" i="124"/>
  <c r="F22" i="3" s="1"/>
  <c r="H22" i="3" s="1"/>
  <c r="T24" i="125"/>
  <c r="Y11" i="125" s="1"/>
  <c r="AA11" i="125" s="1"/>
  <c r="T17" i="125"/>
  <c r="U11" i="125" s="1"/>
  <c r="V11" i="125" s="1"/>
  <c r="X11" i="125" s="1"/>
  <c r="S11" i="125"/>
  <c r="F23" i="3"/>
  <c r="T24" i="126"/>
  <c r="Y11" i="126" s="1"/>
  <c r="AA11" i="126" s="1"/>
  <c r="T17" i="126"/>
  <c r="U11" i="126"/>
  <c r="V11" i="126" s="1"/>
  <c r="X11" i="126" s="1"/>
  <c r="S11" i="126"/>
  <c r="F24" i="3"/>
  <c r="T24" i="127"/>
  <c r="Y11" i="127"/>
  <c r="AA11" i="127" s="1"/>
  <c r="T17" i="127"/>
  <c r="U11" i="127"/>
  <c r="V11" i="127" s="1"/>
  <c r="X11" i="127" s="1"/>
  <c r="S11" i="127"/>
  <c r="F25" i="3" s="1"/>
  <c r="H25" i="3" s="1"/>
  <c r="T24" i="128"/>
  <c r="Y11" i="128"/>
  <c r="AA11" i="128"/>
  <c r="T17" i="128"/>
  <c r="U11" i="128" s="1"/>
  <c r="V11" i="128" s="1"/>
  <c r="X11" i="128" s="1"/>
  <c r="S11" i="128"/>
  <c r="F26" i="3"/>
  <c r="H26" i="3" s="1"/>
  <c r="T24" i="129"/>
  <c r="Y11" i="129"/>
  <c r="AA11" i="129"/>
  <c r="T17" i="129"/>
  <c r="U11" i="129"/>
  <c r="V11" i="129"/>
  <c r="X11" i="129" s="1"/>
  <c r="S11" i="129"/>
  <c r="F27" i="3"/>
  <c r="T24" i="130"/>
  <c r="Y11" i="130"/>
  <c r="AA11" i="130" s="1"/>
  <c r="T17" i="130"/>
  <c r="U11" i="130"/>
  <c r="V11" i="130"/>
  <c r="X11" i="130"/>
  <c r="S11" i="130"/>
  <c r="F28" i="3"/>
  <c r="H28" i="3" s="1"/>
  <c r="T24" i="131"/>
  <c r="Y11" i="131"/>
  <c r="AA11" i="131" s="1"/>
  <c r="T17" i="131"/>
  <c r="U11" i="131" s="1"/>
  <c r="V11" i="131" s="1"/>
  <c r="X11" i="131" s="1"/>
  <c r="S11" i="131"/>
  <c r="F29" i="3"/>
  <c r="H29" i="3"/>
  <c r="T24" i="116"/>
  <c r="Y11" i="116" s="1"/>
  <c r="AA11" i="116" s="1"/>
  <c r="T17" i="116"/>
  <c r="U11" i="116" s="1"/>
  <c r="V11" i="116" s="1"/>
  <c r="X11" i="116" s="1"/>
  <c r="S11" i="116"/>
  <c r="T24" i="115"/>
  <c r="Y11" i="115"/>
  <c r="AA11" i="115"/>
  <c r="T17" i="115"/>
  <c r="U11" i="115"/>
  <c r="V11" i="115" s="1"/>
  <c r="X11" i="115" s="1"/>
  <c r="S11" i="115"/>
  <c r="T24" i="114"/>
  <c r="Y11" i="114"/>
  <c r="AA11" i="114" s="1"/>
  <c r="T17" i="114"/>
  <c r="U11" i="114"/>
  <c r="V11" i="114"/>
  <c r="X11" i="114"/>
  <c r="S11" i="114"/>
  <c r="F12" i="3"/>
  <c r="H12" i="3" s="1"/>
  <c r="T24" i="113"/>
  <c r="Y11" i="113"/>
  <c r="AA11" i="113" s="1"/>
  <c r="T17" i="113"/>
  <c r="U11" i="113" s="1"/>
  <c r="V11" i="113" s="1"/>
  <c r="X11" i="113" s="1"/>
  <c r="S11" i="113"/>
  <c r="F11" i="3"/>
  <c r="H11" i="3"/>
  <c r="T24" i="8"/>
  <c r="Y11" i="8" s="1"/>
  <c r="AA11" i="8" s="1"/>
  <c r="T17" i="8"/>
  <c r="U11" i="8" s="1"/>
  <c r="V11" i="8" s="1"/>
  <c r="X11" i="8" s="1"/>
  <c r="BH26" i="115"/>
  <c r="AM27" i="115"/>
  <c r="BH26" i="114"/>
  <c r="AM27" i="114"/>
  <c r="BH26" i="8"/>
  <c r="BH26" i="116"/>
  <c r="BH26" i="117"/>
  <c r="BH26" i="118"/>
  <c r="BH26" i="119"/>
  <c r="BH26" i="120"/>
  <c r="BH26" i="121"/>
  <c r="BH26" i="122"/>
  <c r="BH26" i="124"/>
  <c r="BH26" i="125"/>
  <c r="BH26" i="126"/>
  <c r="BH26" i="127"/>
  <c r="BH26" i="128"/>
  <c r="BH26" i="129"/>
  <c r="BH26" i="130"/>
  <c r="BH26" i="131"/>
  <c r="BH26" i="123"/>
  <c r="AM27" i="8"/>
  <c r="AM27" i="116"/>
  <c r="AM27" i="117"/>
  <c r="AM27" i="118"/>
  <c r="AM27" i="119"/>
  <c r="AM27" i="120"/>
  <c r="AM27" i="121"/>
  <c r="AM27" i="122"/>
  <c r="AM27" i="124"/>
  <c r="AM27" i="125"/>
  <c r="AM27" i="126"/>
  <c r="AM27" i="127"/>
  <c r="AM27" i="128"/>
  <c r="AM27" i="129"/>
  <c r="AM27" i="130"/>
  <c r="AM27" i="131"/>
  <c r="AM27" i="123"/>
  <c r="BM25" i="114"/>
  <c r="BM29" i="114"/>
  <c r="BM25" i="115"/>
  <c r="BM25" i="116"/>
  <c r="BM25" i="117"/>
  <c r="BM25" i="118"/>
  <c r="BM25" i="119"/>
  <c r="BM25" i="120"/>
  <c r="BM25" i="121"/>
  <c r="BM25" i="122"/>
  <c r="BM25" i="123"/>
  <c r="BM25" i="124"/>
  <c r="BM25" i="125"/>
  <c r="BM25" i="126"/>
  <c r="BM25" i="127"/>
  <c r="BM25" i="128"/>
  <c r="BM25" i="129"/>
  <c r="BM25" i="130"/>
  <c r="BM25" i="131"/>
  <c r="BM25" i="8"/>
  <c r="BM24" i="114"/>
  <c r="BM24" i="115"/>
  <c r="BM24" i="116"/>
  <c r="BM24" i="117"/>
  <c r="BM24" i="118"/>
  <c r="BM24" i="119"/>
  <c r="BM24" i="120"/>
  <c r="BM24" i="121"/>
  <c r="BM24" i="122"/>
  <c r="BM24" i="123"/>
  <c r="BM24" i="124"/>
  <c r="BM24" i="125"/>
  <c r="BM24" i="126"/>
  <c r="BM24" i="127"/>
  <c r="BM24" i="128"/>
  <c r="BM24" i="129"/>
  <c r="BM24" i="130"/>
  <c r="BM24" i="131"/>
  <c r="BM24" i="8"/>
  <c r="BM21" i="114"/>
  <c r="BM21" i="115"/>
  <c r="BM21" i="116"/>
  <c r="BM21" i="117"/>
  <c r="BM21" i="118"/>
  <c r="BM21" i="119"/>
  <c r="BM21" i="120"/>
  <c r="BM21" i="121"/>
  <c r="BM28" i="121"/>
  <c r="BM21" i="122"/>
  <c r="BM28" i="122"/>
  <c r="BM21" i="123"/>
  <c r="BM21" i="124"/>
  <c r="BM21" i="125"/>
  <c r="BM21" i="126"/>
  <c r="BM21" i="127"/>
  <c r="BM21" i="128"/>
  <c r="BM21" i="129"/>
  <c r="BM21" i="130"/>
  <c r="BM21" i="131"/>
  <c r="BM21" i="8"/>
  <c r="BM28" i="8" s="1"/>
  <c r="BM20" i="114"/>
  <c r="BM28" i="114"/>
  <c r="BM20" i="115"/>
  <c r="BM20" i="116"/>
  <c r="BM20" i="117"/>
  <c r="BM20" i="118"/>
  <c r="BM20" i="119"/>
  <c r="BM20" i="120"/>
  <c r="BM20" i="121"/>
  <c r="BM20" i="122"/>
  <c r="BM20" i="123"/>
  <c r="BM20" i="124"/>
  <c r="BM28" i="124"/>
  <c r="BM20" i="125"/>
  <c r="BM20" i="126"/>
  <c r="BM20" i="127"/>
  <c r="BM20" i="128"/>
  <c r="BM20" i="129"/>
  <c r="BM20" i="130"/>
  <c r="BM20" i="131"/>
  <c r="BM20" i="8"/>
  <c r="BM19" i="114"/>
  <c r="BM19" i="115"/>
  <c r="BM19" i="116"/>
  <c r="BM28" i="116"/>
  <c r="BM19" i="117"/>
  <c r="BM19" i="118"/>
  <c r="BM19" i="119"/>
  <c r="BM19" i="120"/>
  <c r="BM19" i="121"/>
  <c r="BM19" i="122"/>
  <c r="BM19" i="123"/>
  <c r="BM19" i="124"/>
  <c r="BM19" i="125"/>
  <c r="BM19" i="126"/>
  <c r="BM19" i="127"/>
  <c r="BM19" i="128"/>
  <c r="BM19" i="129"/>
  <c r="BM19" i="130"/>
  <c r="BM28" i="130" s="1"/>
  <c r="BM19" i="131"/>
  <c r="BM19" i="8"/>
  <c r="BM18" i="114"/>
  <c r="BM18" i="115"/>
  <c r="BM18" i="116"/>
  <c r="BM18" i="117"/>
  <c r="BM18" i="118"/>
  <c r="BM18" i="119"/>
  <c r="BM18" i="120"/>
  <c r="BM28" i="120"/>
  <c r="BM18" i="121"/>
  <c r="BM18" i="122"/>
  <c r="BM18" i="123"/>
  <c r="BM18" i="124"/>
  <c r="BM18" i="125"/>
  <c r="BM18" i="126"/>
  <c r="BM28" i="126" s="1"/>
  <c r="BM18" i="127"/>
  <c r="BM18" i="128"/>
  <c r="BM18" i="129"/>
  <c r="BM28" i="129"/>
  <c r="BM18" i="130"/>
  <c r="BM18" i="131"/>
  <c r="BM18" i="8"/>
  <c r="BM17" i="114"/>
  <c r="BM17" i="115"/>
  <c r="BM28" i="115" s="1"/>
  <c r="BM17" i="116"/>
  <c r="BM17" i="117"/>
  <c r="BM28" i="117" s="1"/>
  <c r="BM17" i="118"/>
  <c r="BM28" i="118" s="1"/>
  <c r="BM17" i="119"/>
  <c r="BM17" i="120"/>
  <c r="BM17" i="121"/>
  <c r="BM17" i="122"/>
  <c r="BM17" i="123"/>
  <c r="BM28" i="123" s="1"/>
  <c r="BM17" i="124"/>
  <c r="BM17" i="125"/>
  <c r="BM28" i="125" s="1"/>
  <c r="BM17" i="126"/>
  <c r="BM17" i="127"/>
  <c r="BM28" i="127" s="1"/>
  <c r="BM17" i="128"/>
  <c r="BM28" i="128" s="1"/>
  <c r="BM17" i="129"/>
  <c r="BM17" i="130"/>
  <c r="BM17" i="131"/>
  <c r="BM28" i="131" s="1"/>
  <c r="BM17" i="8"/>
  <c r="AR18" i="114"/>
  <c r="AR29" i="114" s="1"/>
  <c r="AR18" i="115"/>
  <c r="AR18" i="116"/>
  <c r="AR18" i="117"/>
  <c r="AR29" i="117" s="1"/>
  <c r="AR18" i="118"/>
  <c r="AR18" i="119"/>
  <c r="AR18" i="120"/>
  <c r="AR18" i="121"/>
  <c r="AR18" i="122"/>
  <c r="AR29" i="122" s="1"/>
  <c r="AR18" i="123"/>
  <c r="AR29" i="123" s="1"/>
  <c r="AR18" i="124"/>
  <c r="AR29" i="124"/>
  <c r="AR18" i="125"/>
  <c r="AR29" i="125"/>
  <c r="AR18" i="126"/>
  <c r="AR29" i="126" s="1"/>
  <c r="AR18" i="127"/>
  <c r="AR18" i="128"/>
  <c r="AR29" i="128" s="1"/>
  <c r="AR18" i="129"/>
  <c r="AR18" i="130"/>
  <c r="AR29" i="130" s="1"/>
  <c r="AR18" i="131"/>
  <c r="AR18" i="8"/>
  <c r="AR29" i="8" s="1"/>
  <c r="AR19" i="114"/>
  <c r="AR19" i="115"/>
  <c r="AR29" i="115" s="1"/>
  <c r="AR19" i="116"/>
  <c r="AR29" i="116" s="1"/>
  <c r="AR19" i="117"/>
  <c r="AR19" i="118"/>
  <c r="AR19" i="119"/>
  <c r="AR29" i="119" s="1"/>
  <c r="AR19" i="120"/>
  <c r="AR19" i="121"/>
  <c r="AR29" i="121" s="1"/>
  <c r="AR19" i="122"/>
  <c r="AR19" i="123"/>
  <c r="AR19" i="124"/>
  <c r="AR19" i="125"/>
  <c r="AR19" i="126"/>
  <c r="AR19" i="127"/>
  <c r="AR29" i="127"/>
  <c r="AR19" i="128"/>
  <c r="AR19" i="129"/>
  <c r="AR19" i="130"/>
  <c r="AR19" i="131"/>
  <c r="AR29" i="131" s="1"/>
  <c r="AR19" i="8"/>
  <c r="AR21" i="114"/>
  <c r="AR21" i="115"/>
  <c r="AR21" i="116"/>
  <c r="AR21" i="117"/>
  <c r="AR21" i="118"/>
  <c r="AR29" i="118"/>
  <c r="AR21" i="119"/>
  <c r="AR21" i="120"/>
  <c r="AR21" i="121"/>
  <c r="AR21" i="122"/>
  <c r="AR21" i="123"/>
  <c r="AR21" i="124"/>
  <c r="AR21" i="125"/>
  <c r="AR21" i="126"/>
  <c r="AR21" i="127"/>
  <c r="AR21" i="128"/>
  <c r="AR21" i="129"/>
  <c r="AR29" i="129" s="1"/>
  <c r="AR21" i="130"/>
  <c r="AR21" i="131"/>
  <c r="AR21" i="8"/>
  <c r="AR20" i="114"/>
  <c r="AR20" i="115"/>
  <c r="AR20" i="116"/>
  <c r="AR20" i="117"/>
  <c r="AR20" i="118"/>
  <c r="AR20" i="119"/>
  <c r="AR20" i="120"/>
  <c r="AR29" i="120" s="1"/>
  <c r="AR20" i="121"/>
  <c r="AR20" i="122"/>
  <c r="AR20" i="123"/>
  <c r="AR20" i="124"/>
  <c r="AR20" i="125"/>
  <c r="AR20" i="126"/>
  <c r="AR20" i="127"/>
  <c r="AR20" i="128"/>
  <c r="AR20" i="129"/>
  <c r="AR20" i="130"/>
  <c r="AR20" i="131"/>
  <c r="AR20" i="8"/>
  <c r="AR22" i="114"/>
  <c r="AR22" i="115"/>
  <c r="AR22" i="116"/>
  <c r="AR22" i="117"/>
  <c r="AR22" i="118"/>
  <c r="AR22" i="119"/>
  <c r="AR22" i="120"/>
  <c r="AR22" i="121"/>
  <c r="AR22" i="122"/>
  <c r="AR22" i="123"/>
  <c r="AR22" i="124"/>
  <c r="AR22" i="125"/>
  <c r="AR22" i="126"/>
  <c r="AR22" i="127"/>
  <c r="AR22" i="128"/>
  <c r="AR22" i="129"/>
  <c r="AR22" i="130"/>
  <c r="AR22" i="131"/>
  <c r="AR22" i="8"/>
  <c r="J29" i="3"/>
  <c r="J28" i="3"/>
  <c r="J27" i="3"/>
  <c r="J26" i="3"/>
  <c r="J25" i="3"/>
  <c r="J24" i="3"/>
  <c r="J23" i="3"/>
  <c r="J22" i="3"/>
  <c r="J21" i="3"/>
  <c r="J20" i="3"/>
  <c r="J19" i="3"/>
  <c r="J18" i="3"/>
  <c r="J17" i="3"/>
  <c r="J16" i="3"/>
  <c r="J15" i="3"/>
  <c r="J14" i="3"/>
  <c r="J13" i="3"/>
  <c r="J12" i="3"/>
  <c r="J11" i="3"/>
  <c r="J10" i="3"/>
  <c r="I29" i="3"/>
  <c r="I28" i="3"/>
  <c r="I27" i="3"/>
  <c r="I26" i="3"/>
  <c r="I25" i="3"/>
  <c r="I24" i="3"/>
  <c r="I23" i="3"/>
  <c r="I22" i="3"/>
  <c r="I21" i="3"/>
  <c r="I20" i="3"/>
  <c r="I19" i="3"/>
  <c r="I18" i="3"/>
  <c r="I17" i="3"/>
  <c r="I16" i="3"/>
  <c r="I15" i="3"/>
  <c r="I14" i="3"/>
  <c r="I13" i="3"/>
  <c r="I12" i="3"/>
  <c r="I11" i="3"/>
  <c r="I10" i="3"/>
  <c r="BI33" i="131"/>
  <c r="CF32" i="131"/>
  <c r="CC32" i="131"/>
  <c r="CE32" i="131" s="1"/>
  <c r="CE35" i="131" s="1"/>
  <c r="BI32" i="131"/>
  <c r="BF32" i="131"/>
  <c r="BH32" i="131"/>
  <c r="BH35" i="131"/>
  <c r="AN32" i="131"/>
  <c r="AK32" i="131"/>
  <c r="AM32" i="131"/>
  <c r="AM35" i="131"/>
  <c r="AR31" i="131"/>
  <c r="CE30" i="131"/>
  <c r="CC30" i="131" s="1"/>
  <c r="BM30" i="131"/>
  <c r="BH30" i="131"/>
  <c r="BF30" i="131" s="1"/>
  <c r="AM30" i="131"/>
  <c r="AK30" i="131" s="1"/>
  <c r="AR27" i="131"/>
  <c r="BM26" i="131"/>
  <c r="BH27" i="131"/>
  <c r="BU15" i="131" s="1"/>
  <c r="AR26" i="131"/>
  <c r="AM26" i="131"/>
  <c r="BH25" i="131"/>
  <c r="AR25" i="131"/>
  <c r="AM25" i="131"/>
  <c r="CJ24" i="131"/>
  <c r="AR24" i="131"/>
  <c r="AR30" i="131" s="1"/>
  <c r="AM24" i="131"/>
  <c r="BM23" i="131"/>
  <c r="BM29" i="131" s="1"/>
  <c r="BH23" i="131"/>
  <c r="AR23" i="131"/>
  <c r="AM23" i="131"/>
  <c r="BM22" i="131"/>
  <c r="BH22" i="131"/>
  <c r="BH24" i="131" s="1"/>
  <c r="AM22" i="131"/>
  <c r="CJ21" i="131"/>
  <c r="BH21" i="131"/>
  <c r="AM21" i="131"/>
  <c r="CJ20" i="131"/>
  <c r="CE20" i="131"/>
  <c r="BH20" i="131"/>
  <c r="AM20" i="131"/>
  <c r="CJ19" i="131"/>
  <c r="CE19" i="131"/>
  <c r="BH19" i="131"/>
  <c r="AM19" i="131"/>
  <c r="CJ18" i="131"/>
  <c r="CE18" i="131"/>
  <c r="BH18" i="131"/>
  <c r="AM18" i="131"/>
  <c r="CJ17" i="131"/>
  <c r="CJ23" i="131" s="1"/>
  <c r="CE17" i="131"/>
  <c r="BH17" i="131"/>
  <c r="AR17" i="131"/>
  <c r="AM17" i="131"/>
  <c r="CJ16" i="131"/>
  <c r="CJ22" i="131" s="1"/>
  <c r="CE16" i="131"/>
  <c r="BM16" i="131"/>
  <c r="BM27" i="131"/>
  <c r="BH16" i="131"/>
  <c r="AR16" i="131"/>
  <c r="AR28" i="131" s="1"/>
  <c r="AM16" i="131"/>
  <c r="CS15" i="131"/>
  <c r="CP15" i="131"/>
  <c r="CO15" i="131"/>
  <c r="CN15" i="131"/>
  <c r="CM15" i="131"/>
  <c r="CL15" i="131"/>
  <c r="CK15" i="131"/>
  <c r="CQ15" i="131"/>
  <c r="CE15" i="131"/>
  <c r="CA15" i="131"/>
  <c r="BR15" i="131"/>
  <c r="BY15" i="131"/>
  <c r="BQ15" i="131"/>
  <c r="BP15" i="131"/>
  <c r="BO15" i="131"/>
  <c r="BN15" i="131"/>
  <c r="BX15" i="131" s="1"/>
  <c r="BH15" i="131"/>
  <c r="BD15" i="131"/>
  <c r="BA15" i="131"/>
  <c r="AZ15" i="131"/>
  <c r="AY15" i="131"/>
  <c r="BC15" i="131" s="1"/>
  <c r="AX15" i="131"/>
  <c r="AW15" i="131"/>
  <c r="AV15" i="131"/>
  <c r="AU15" i="131"/>
  <c r="AT15" i="131"/>
  <c r="BB15" i="131" s="1"/>
  <c r="AS15" i="131"/>
  <c r="AM15" i="131"/>
  <c r="BI33" i="130"/>
  <c r="CF32" i="130"/>
  <c r="CC32" i="130"/>
  <c r="CE32" i="130"/>
  <c r="CE35" i="130" s="1"/>
  <c r="BI32" i="130"/>
  <c r="BF32" i="130"/>
  <c r="BH32" i="130" s="1"/>
  <c r="BH35" i="130" s="1"/>
  <c r="AN32" i="130"/>
  <c r="AK32" i="130"/>
  <c r="AM32" i="130"/>
  <c r="AM35" i="130"/>
  <c r="AR31" i="130"/>
  <c r="CE30" i="130"/>
  <c r="CC30" i="130" s="1"/>
  <c r="BM30" i="130"/>
  <c r="BH30" i="130"/>
  <c r="BF30" i="130"/>
  <c r="AM30" i="130"/>
  <c r="AK30" i="130" s="1"/>
  <c r="AR27" i="130"/>
  <c r="BM26" i="130"/>
  <c r="BH27" i="130"/>
  <c r="BT15" i="130" s="1"/>
  <c r="BZ15" i="130" s="1"/>
  <c r="AR26" i="130"/>
  <c r="AM26" i="130"/>
  <c r="BH25" i="130"/>
  <c r="AR25" i="130"/>
  <c r="AM25" i="130"/>
  <c r="CJ24" i="130"/>
  <c r="AR24" i="130"/>
  <c r="AM24" i="130"/>
  <c r="BM23" i="130"/>
  <c r="BH23" i="130"/>
  <c r="AR23" i="130"/>
  <c r="AR30" i="130" s="1"/>
  <c r="AM23" i="130"/>
  <c r="BM22" i="130"/>
  <c r="BM29" i="130" s="1"/>
  <c r="BH22" i="130"/>
  <c r="BH24" i="130"/>
  <c r="AM22" i="130"/>
  <c r="CJ21" i="130"/>
  <c r="BH21" i="130"/>
  <c r="AM21" i="130"/>
  <c r="CJ20" i="130"/>
  <c r="CE20" i="130"/>
  <c r="BH20" i="130"/>
  <c r="AM20" i="130"/>
  <c r="CJ19" i="130"/>
  <c r="CE19" i="130"/>
  <c r="BH19" i="130"/>
  <c r="AM19" i="130"/>
  <c r="CJ18" i="130"/>
  <c r="CJ23" i="130" s="1"/>
  <c r="CE18" i="130"/>
  <c r="BH18" i="130"/>
  <c r="AM18" i="130"/>
  <c r="CJ17" i="130"/>
  <c r="CE17" i="130"/>
  <c r="BH17" i="130"/>
  <c r="AR17" i="130"/>
  <c r="AM17" i="130"/>
  <c r="CJ16" i="130"/>
  <c r="CJ22" i="130"/>
  <c r="CE16" i="130"/>
  <c r="BM16" i="130"/>
  <c r="BM27" i="130"/>
  <c r="BH16" i="130"/>
  <c r="AR16" i="130"/>
  <c r="AR28" i="130"/>
  <c r="AM16" i="130"/>
  <c r="CS15" i="130"/>
  <c r="CP15" i="130"/>
  <c r="CO15" i="130"/>
  <c r="CN15" i="130"/>
  <c r="CM15" i="130"/>
  <c r="CL15" i="130"/>
  <c r="CR15" i="130" s="1"/>
  <c r="CK15" i="130"/>
  <c r="CQ15" i="130"/>
  <c r="CE15" i="130"/>
  <c r="CA15" i="130"/>
  <c r="BR15" i="130"/>
  <c r="BY15" i="130" s="1"/>
  <c r="BQ15" i="130"/>
  <c r="BP15" i="130"/>
  <c r="BO15" i="130"/>
  <c r="BN15" i="130"/>
  <c r="BX15" i="130"/>
  <c r="BH15" i="130"/>
  <c r="BD15" i="130"/>
  <c r="BA15" i="130"/>
  <c r="AZ15" i="130"/>
  <c r="AY15" i="130"/>
  <c r="AX15" i="130"/>
  <c r="AW15" i="130"/>
  <c r="BC15" i="130" s="1"/>
  <c r="AV15" i="130"/>
  <c r="AU15" i="130"/>
  <c r="AT15" i="130"/>
  <c r="AS15" i="130"/>
  <c r="BB15" i="130" s="1"/>
  <c r="AM15" i="130"/>
  <c r="BI33" i="129"/>
  <c r="CF32" i="129"/>
  <c r="CC32" i="129"/>
  <c r="CE32" i="129" s="1"/>
  <c r="CE35" i="129" s="1"/>
  <c r="BI32" i="129"/>
  <c r="BF32" i="129"/>
  <c r="BH32" i="129"/>
  <c r="BH35" i="129"/>
  <c r="AN32" i="129"/>
  <c r="AK32" i="129"/>
  <c r="AM32" i="129"/>
  <c r="AM35" i="129"/>
  <c r="AR31" i="129"/>
  <c r="CE30" i="129"/>
  <c r="CC30" i="129" s="1"/>
  <c r="BM30" i="129"/>
  <c r="BH30" i="129"/>
  <c r="BF30" i="129" s="1"/>
  <c r="AM30" i="129"/>
  <c r="AK30" i="129" s="1"/>
  <c r="AR27" i="129"/>
  <c r="BM26" i="129"/>
  <c r="BM29" i="129" s="1"/>
  <c r="BH27" i="129"/>
  <c r="BW15" i="129"/>
  <c r="AR26" i="129"/>
  <c r="AM26" i="129"/>
  <c r="BH25" i="129"/>
  <c r="AR25" i="129"/>
  <c r="AM25" i="129"/>
  <c r="CJ24" i="129"/>
  <c r="AR24" i="129"/>
  <c r="AR30" i="129" s="1"/>
  <c r="AM24" i="129"/>
  <c r="BM23" i="129"/>
  <c r="BH23" i="129"/>
  <c r="AR23" i="129"/>
  <c r="AM23" i="129"/>
  <c r="BM22" i="129"/>
  <c r="BH22" i="129"/>
  <c r="AM22" i="129"/>
  <c r="CJ21" i="129"/>
  <c r="BH21" i="129"/>
  <c r="AM21" i="129"/>
  <c r="CJ20" i="129"/>
  <c r="CE20" i="129"/>
  <c r="BH20" i="129"/>
  <c r="AM20" i="129"/>
  <c r="CJ19" i="129"/>
  <c r="CE19" i="129"/>
  <c r="BH19" i="129"/>
  <c r="AM19" i="129"/>
  <c r="CJ18" i="129"/>
  <c r="CE18" i="129"/>
  <c r="BH18" i="129"/>
  <c r="AM18" i="129"/>
  <c r="CJ17" i="129"/>
  <c r="CJ23" i="129" s="1"/>
  <c r="CE17" i="129"/>
  <c r="BH17" i="129"/>
  <c r="BH24" i="129" s="1"/>
  <c r="AR17" i="129"/>
  <c r="AM17" i="129"/>
  <c r="CJ16" i="129"/>
  <c r="CJ22" i="129" s="1"/>
  <c r="CE16" i="129"/>
  <c r="BM16" i="129"/>
  <c r="BM27" i="129"/>
  <c r="BH16" i="129"/>
  <c r="AR16" i="129"/>
  <c r="AR28" i="129" s="1"/>
  <c r="AM16" i="129"/>
  <c r="CS15" i="129"/>
  <c r="CP15" i="129"/>
  <c r="CO15" i="129"/>
  <c r="CN15" i="129"/>
  <c r="CM15" i="129"/>
  <c r="CL15" i="129"/>
  <c r="CR15" i="129"/>
  <c r="CK15" i="129"/>
  <c r="CQ15" i="129"/>
  <c r="CE15" i="129"/>
  <c r="CA15" i="129"/>
  <c r="BR15" i="129"/>
  <c r="BY15" i="129"/>
  <c r="BQ15" i="129"/>
  <c r="BP15" i="129"/>
  <c r="BO15" i="129"/>
  <c r="BX15" i="129" s="1"/>
  <c r="BN15" i="129"/>
  <c r="BH15" i="129"/>
  <c r="BD15" i="129"/>
  <c r="BA15" i="129"/>
  <c r="AZ15" i="129"/>
  <c r="BC15" i="129" s="1"/>
  <c r="AY15" i="129"/>
  <c r="AX15" i="129"/>
  <c r="AW15" i="129"/>
  <c r="AV15" i="129"/>
  <c r="AU15" i="129"/>
  <c r="AT15" i="129"/>
  <c r="AS15" i="129"/>
  <c r="BB15" i="129" s="1"/>
  <c r="AM15" i="129"/>
  <c r="BI33" i="128"/>
  <c r="CF32" i="128"/>
  <c r="CC32" i="128"/>
  <c r="CE32" i="128"/>
  <c r="CE35" i="128"/>
  <c r="BI32" i="128"/>
  <c r="BF32" i="128"/>
  <c r="BH32" i="128" s="1"/>
  <c r="BH35" i="128" s="1"/>
  <c r="AN32" i="128"/>
  <c r="AK32" i="128"/>
  <c r="AM32" i="128"/>
  <c r="AM35" i="128"/>
  <c r="AR31" i="128"/>
  <c r="CE30" i="128"/>
  <c r="CC30" i="128" s="1"/>
  <c r="BM30" i="128"/>
  <c r="BH30" i="128"/>
  <c r="BF30" i="128" s="1"/>
  <c r="AM30" i="128"/>
  <c r="AK30" i="128" s="1"/>
  <c r="AR27" i="128"/>
  <c r="BM26" i="128"/>
  <c r="BH27" i="128"/>
  <c r="BW15" i="128" s="1"/>
  <c r="AR26" i="128"/>
  <c r="AM26" i="128"/>
  <c r="BH25" i="128"/>
  <c r="AR25" i="128"/>
  <c r="AM25" i="128"/>
  <c r="CJ24" i="128"/>
  <c r="AR24" i="128"/>
  <c r="AM24" i="128"/>
  <c r="BM23" i="128"/>
  <c r="BH23" i="128"/>
  <c r="AR23" i="128"/>
  <c r="AR30" i="128" s="1"/>
  <c r="AM23" i="128"/>
  <c r="BM22" i="128"/>
  <c r="BM29" i="128" s="1"/>
  <c r="BH22" i="128"/>
  <c r="BH24" i="128" s="1"/>
  <c r="AM22" i="128"/>
  <c r="CJ21" i="128"/>
  <c r="BH21" i="128"/>
  <c r="AM21" i="128"/>
  <c r="CJ20" i="128"/>
  <c r="CE20" i="128"/>
  <c r="BH20" i="128"/>
  <c r="AM20" i="128"/>
  <c r="CJ19" i="128"/>
  <c r="CE19" i="128"/>
  <c r="BH19" i="128"/>
  <c r="AM19" i="128"/>
  <c r="CJ18" i="128"/>
  <c r="CE18" i="128"/>
  <c r="BH18" i="128"/>
  <c r="AM18" i="128"/>
  <c r="CJ17" i="128"/>
  <c r="CJ23" i="128" s="1"/>
  <c r="CE17" i="128"/>
  <c r="BH17" i="128"/>
  <c r="AR17" i="128"/>
  <c r="AR28" i="128"/>
  <c r="AM17" i="128"/>
  <c r="CJ16" i="128"/>
  <c r="CJ22" i="128"/>
  <c r="CE16" i="128"/>
  <c r="BM16" i="128"/>
  <c r="BM27" i="128"/>
  <c r="BH16" i="128"/>
  <c r="AR16" i="128"/>
  <c r="AM16" i="128"/>
  <c r="CS15" i="128"/>
  <c r="CP15" i="128"/>
  <c r="CO15" i="128"/>
  <c r="CN15" i="128"/>
  <c r="CR15" i="128" s="1"/>
  <c r="CM15" i="128"/>
  <c r="CL15" i="128"/>
  <c r="CK15" i="128"/>
  <c r="CQ15" i="128"/>
  <c r="CE15" i="128"/>
  <c r="CA15" i="128"/>
  <c r="BR15" i="128"/>
  <c r="BY15" i="128"/>
  <c r="BQ15" i="128"/>
  <c r="BP15" i="128"/>
  <c r="BO15" i="128"/>
  <c r="BX15" i="128" s="1"/>
  <c r="BN15" i="128"/>
  <c r="BH15" i="128"/>
  <c r="BD15" i="128"/>
  <c r="BA15" i="128"/>
  <c r="AZ15" i="128"/>
  <c r="AY15" i="128"/>
  <c r="AX15" i="128"/>
  <c r="AW15" i="128"/>
  <c r="AV15" i="128"/>
  <c r="AU15" i="128"/>
  <c r="AT15" i="128"/>
  <c r="BB15" i="128" s="1"/>
  <c r="AS15" i="128"/>
  <c r="AM15" i="128"/>
  <c r="BI33" i="127"/>
  <c r="CF32" i="127"/>
  <c r="CC32" i="127"/>
  <c r="CE32" i="127" s="1"/>
  <c r="CE35" i="127" s="1"/>
  <c r="BI32" i="127"/>
  <c r="BF32" i="127"/>
  <c r="BH32" i="127"/>
  <c r="BH35" i="127"/>
  <c r="AN32" i="127"/>
  <c r="AK32" i="127"/>
  <c r="AM32" i="127"/>
  <c r="AM35" i="127" s="1"/>
  <c r="AR31" i="127"/>
  <c r="CE30" i="127"/>
  <c r="CC30" i="127" s="1"/>
  <c r="BM30" i="127"/>
  <c r="BH30" i="127"/>
  <c r="BF30" i="127" s="1"/>
  <c r="AM30" i="127"/>
  <c r="AK30" i="127"/>
  <c r="AR27" i="127"/>
  <c r="BM26" i="127"/>
  <c r="BH27" i="127"/>
  <c r="BT15" i="127"/>
  <c r="BU15" i="127"/>
  <c r="AR26" i="127"/>
  <c r="AM26" i="127"/>
  <c r="BH25" i="127"/>
  <c r="AR25" i="127"/>
  <c r="AM25" i="127"/>
  <c r="CJ24" i="127"/>
  <c r="AR24" i="127"/>
  <c r="AR30" i="127" s="1"/>
  <c r="AM24" i="127"/>
  <c r="BM23" i="127"/>
  <c r="BH23" i="127"/>
  <c r="AR23" i="127"/>
  <c r="AM23" i="127"/>
  <c r="BM22" i="127"/>
  <c r="BM29" i="127" s="1"/>
  <c r="BH22" i="127"/>
  <c r="AM22" i="127"/>
  <c r="CJ21" i="127"/>
  <c r="BH21" i="127"/>
  <c r="AM21" i="127"/>
  <c r="CJ20" i="127"/>
  <c r="CE20" i="127"/>
  <c r="BH20" i="127"/>
  <c r="AM20" i="127"/>
  <c r="CJ19" i="127"/>
  <c r="CE19" i="127"/>
  <c r="BH19" i="127"/>
  <c r="AM19" i="127"/>
  <c r="CJ18" i="127"/>
  <c r="CE18" i="127"/>
  <c r="BH18" i="127"/>
  <c r="AM18" i="127"/>
  <c r="CJ17" i="127"/>
  <c r="CJ23" i="127" s="1"/>
  <c r="CE17" i="127"/>
  <c r="BH17" i="127"/>
  <c r="BH24" i="127" s="1"/>
  <c r="AR17" i="127"/>
  <c r="AR28" i="127" s="1"/>
  <c r="AM17" i="127"/>
  <c r="CJ16" i="127"/>
  <c r="CJ22" i="127"/>
  <c r="CE16" i="127"/>
  <c r="BM16" i="127"/>
  <c r="BM27" i="127"/>
  <c r="BH16" i="127"/>
  <c r="AR16" i="127"/>
  <c r="AM16" i="127"/>
  <c r="CS15" i="127"/>
  <c r="CP15" i="127"/>
  <c r="CO15" i="127"/>
  <c r="CN15" i="127"/>
  <c r="CM15" i="127"/>
  <c r="CL15" i="127"/>
  <c r="CR15" i="127" s="1"/>
  <c r="CK15" i="127"/>
  <c r="CQ15" i="127"/>
  <c r="CE15" i="127"/>
  <c r="CA15" i="127"/>
  <c r="BR15" i="127"/>
  <c r="BY15" i="127" s="1"/>
  <c r="BQ15" i="127"/>
  <c r="BP15" i="127"/>
  <c r="BO15" i="127"/>
  <c r="BN15" i="127"/>
  <c r="BH15" i="127"/>
  <c r="BD15" i="127"/>
  <c r="BA15" i="127"/>
  <c r="AZ15" i="127"/>
  <c r="AY15" i="127"/>
  <c r="AX15" i="127"/>
  <c r="AW15" i="127"/>
  <c r="BC15" i="127" s="1"/>
  <c r="AV15" i="127"/>
  <c r="AU15" i="127"/>
  <c r="AT15" i="127"/>
  <c r="AS15" i="127"/>
  <c r="BB15" i="127" s="1"/>
  <c r="AM15" i="127"/>
  <c r="BI33" i="126"/>
  <c r="CF32" i="126"/>
  <c r="CC32" i="126"/>
  <c r="CE32" i="126"/>
  <c r="CE35" i="126"/>
  <c r="BI32" i="126"/>
  <c r="BF32" i="126"/>
  <c r="BH32" i="126" s="1"/>
  <c r="BH35" i="126" s="1"/>
  <c r="AN32" i="126"/>
  <c r="AK32" i="126"/>
  <c r="AM32" i="126"/>
  <c r="AM35" i="126"/>
  <c r="AR31" i="126"/>
  <c r="CE30" i="126"/>
  <c r="CC30" i="126"/>
  <c r="BM30" i="126"/>
  <c r="BH30" i="126"/>
  <c r="BF30" i="126" s="1"/>
  <c r="AM30" i="126"/>
  <c r="AK30" i="126" s="1"/>
  <c r="AR27" i="126"/>
  <c r="BM26" i="126"/>
  <c r="BH27" i="126"/>
  <c r="BW15" i="126" s="1"/>
  <c r="AR26" i="126"/>
  <c r="AM26" i="126"/>
  <c r="BH25" i="126"/>
  <c r="AR25" i="126"/>
  <c r="AM25" i="126"/>
  <c r="CJ24" i="126"/>
  <c r="AR24" i="126"/>
  <c r="AM24" i="126"/>
  <c r="BM23" i="126"/>
  <c r="BH23" i="126"/>
  <c r="AR23" i="126"/>
  <c r="AR30" i="126" s="1"/>
  <c r="AM23" i="126"/>
  <c r="BM22" i="126"/>
  <c r="BM29" i="126" s="1"/>
  <c r="BH22" i="126"/>
  <c r="AM22" i="126"/>
  <c r="CJ21" i="126"/>
  <c r="BH21" i="126"/>
  <c r="AM21" i="126"/>
  <c r="CJ20" i="126"/>
  <c r="CE20" i="126"/>
  <c r="BH20" i="126"/>
  <c r="AM20" i="126"/>
  <c r="CJ19" i="126"/>
  <c r="CE19" i="126"/>
  <c r="BH19" i="126"/>
  <c r="AM19" i="126"/>
  <c r="CJ18" i="126"/>
  <c r="CE18" i="126"/>
  <c r="BH18" i="126"/>
  <c r="AM18" i="126"/>
  <c r="CJ17" i="126"/>
  <c r="CJ23" i="126" s="1"/>
  <c r="CE17" i="126"/>
  <c r="BH17" i="126"/>
  <c r="BH24" i="126"/>
  <c r="AR17" i="126"/>
  <c r="AR28" i="126" s="1"/>
  <c r="AM17" i="126"/>
  <c r="CJ16" i="126"/>
  <c r="CJ22" i="126"/>
  <c r="CE16" i="126"/>
  <c r="BM16" i="126"/>
  <c r="BM27" i="126"/>
  <c r="BH16" i="126"/>
  <c r="AR16" i="126"/>
  <c r="AM16" i="126"/>
  <c r="CS15" i="126"/>
  <c r="CP15" i="126"/>
  <c r="CO15" i="126"/>
  <c r="CN15" i="126"/>
  <c r="CM15" i="126"/>
  <c r="CL15" i="126"/>
  <c r="CR15" i="126" s="1"/>
  <c r="CK15" i="126"/>
  <c r="CQ15" i="126" s="1"/>
  <c r="CE15" i="126"/>
  <c r="CA15" i="126"/>
  <c r="BR15" i="126"/>
  <c r="BY15" i="126"/>
  <c r="BQ15" i="126"/>
  <c r="BP15" i="126"/>
  <c r="BX15" i="126" s="1"/>
  <c r="BO15" i="126"/>
  <c r="BN15" i="126"/>
  <c r="BH15" i="126"/>
  <c r="BD15" i="126"/>
  <c r="BA15" i="126"/>
  <c r="AZ15" i="126"/>
  <c r="AY15" i="126"/>
  <c r="AX15" i="126"/>
  <c r="AW15" i="126"/>
  <c r="BC15" i="126"/>
  <c r="AV15" i="126"/>
  <c r="AU15" i="126"/>
  <c r="AT15" i="126"/>
  <c r="AS15" i="126"/>
  <c r="BB15" i="126" s="1"/>
  <c r="AM15" i="126"/>
  <c r="BI33" i="125"/>
  <c r="CF32" i="125"/>
  <c r="CC32" i="125"/>
  <c r="CE32" i="125"/>
  <c r="CE35" i="125"/>
  <c r="BI32" i="125"/>
  <c r="BF32" i="125"/>
  <c r="BH32" i="125" s="1"/>
  <c r="BH35" i="125" s="1"/>
  <c r="AN32" i="125"/>
  <c r="AK32" i="125"/>
  <c r="AM32" i="125"/>
  <c r="AM35" i="125" s="1"/>
  <c r="AR31" i="125"/>
  <c r="CE30" i="125"/>
  <c r="CC30" i="125"/>
  <c r="BM30" i="125"/>
  <c r="BH30" i="125"/>
  <c r="BF30" i="125" s="1"/>
  <c r="AM30" i="125"/>
  <c r="AK30" i="125" s="1"/>
  <c r="AR27" i="125"/>
  <c r="BM26" i="125"/>
  <c r="BH27" i="125"/>
  <c r="BV15" i="125"/>
  <c r="AR26" i="125"/>
  <c r="AM26" i="125"/>
  <c r="BH25" i="125"/>
  <c r="AR25" i="125"/>
  <c r="AM25" i="125"/>
  <c r="CJ24" i="125"/>
  <c r="AR24" i="125"/>
  <c r="AM24" i="125"/>
  <c r="BM23" i="125"/>
  <c r="BH23" i="125"/>
  <c r="AR23" i="125"/>
  <c r="AR30" i="125" s="1"/>
  <c r="AM23" i="125"/>
  <c r="BM22" i="125"/>
  <c r="BM29" i="125" s="1"/>
  <c r="BH22" i="125"/>
  <c r="AM22" i="125"/>
  <c r="CJ21" i="125"/>
  <c r="BH21" i="125"/>
  <c r="AM21" i="125"/>
  <c r="CJ20" i="125"/>
  <c r="CE20" i="125"/>
  <c r="BH20" i="125"/>
  <c r="AM20" i="125"/>
  <c r="CJ19" i="125"/>
  <c r="CE19" i="125"/>
  <c r="BH19" i="125"/>
  <c r="AM19" i="125"/>
  <c r="CJ18" i="125"/>
  <c r="CJ23" i="125" s="1"/>
  <c r="CE18" i="125"/>
  <c r="BH18" i="125"/>
  <c r="AM18" i="125"/>
  <c r="CJ17" i="125"/>
  <c r="CE17" i="125"/>
  <c r="BH17" i="125"/>
  <c r="BH24" i="125" s="1"/>
  <c r="AR17" i="125"/>
  <c r="AM17" i="125"/>
  <c r="CJ16" i="125"/>
  <c r="CJ22" i="125"/>
  <c r="CE16" i="125"/>
  <c r="BM16" i="125"/>
  <c r="BM27" i="125" s="1"/>
  <c r="BH16" i="125"/>
  <c r="AR16" i="125"/>
  <c r="AR28" i="125" s="1"/>
  <c r="AM16" i="125"/>
  <c r="CS15" i="125"/>
  <c r="CP15" i="125"/>
  <c r="CO15" i="125"/>
  <c r="CN15" i="125"/>
  <c r="CM15" i="125"/>
  <c r="CL15" i="125"/>
  <c r="CR15" i="125"/>
  <c r="CK15" i="125"/>
  <c r="CQ15" i="125"/>
  <c r="CE15" i="125"/>
  <c r="CA15" i="125"/>
  <c r="BR15" i="125"/>
  <c r="BY15" i="125" s="1"/>
  <c r="BQ15" i="125"/>
  <c r="BP15" i="125"/>
  <c r="BO15" i="125"/>
  <c r="BN15" i="125"/>
  <c r="BH15" i="125"/>
  <c r="BD15" i="125"/>
  <c r="BA15" i="125"/>
  <c r="AZ15" i="125"/>
  <c r="AY15" i="125"/>
  <c r="AX15" i="125"/>
  <c r="BC15" i="125"/>
  <c r="AW15" i="125"/>
  <c r="AV15" i="125"/>
  <c r="AU15" i="125"/>
  <c r="AT15" i="125"/>
  <c r="AS15" i="125"/>
  <c r="BB15" i="125" s="1"/>
  <c r="AM15" i="125"/>
  <c r="BI33" i="124"/>
  <c r="CF32" i="124"/>
  <c r="CC32" i="124"/>
  <c r="CE32" i="124"/>
  <c r="CE35" i="124" s="1"/>
  <c r="BI32" i="124"/>
  <c r="BF32" i="124"/>
  <c r="BH32" i="124" s="1"/>
  <c r="BH35" i="124" s="1"/>
  <c r="AN32" i="124"/>
  <c r="AK32" i="124"/>
  <c r="AM32" i="124"/>
  <c r="AM35" i="124"/>
  <c r="AR31" i="124"/>
  <c r="CE30" i="124"/>
  <c r="CC30" i="124" s="1"/>
  <c r="BM30" i="124"/>
  <c r="BH30" i="124"/>
  <c r="BF30" i="124"/>
  <c r="AM30" i="124"/>
  <c r="AK30" i="124" s="1"/>
  <c r="AR27" i="124"/>
  <c r="BM26" i="124"/>
  <c r="BH27" i="124"/>
  <c r="BU15" i="124" s="1"/>
  <c r="AR26" i="124"/>
  <c r="AM26" i="124"/>
  <c r="BH25" i="124"/>
  <c r="AR25" i="124"/>
  <c r="AM25" i="124"/>
  <c r="CJ24" i="124"/>
  <c r="AR24" i="124"/>
  <c r="AM24" i="124"/>
  <c r="BM23" i="124"/>
  <c r="BH23" i="124"/>
  <c r="AR23" i="124"/>
  <c r="AR30" i="124" s="1"/>
  <c r="AM23" i="124"/>
  <c r="BM22" i="124"/>
  <c r="BM29" i="124" s="1"/>
  <c r="BH22" i="124"/>
  <c r="AM22" i="124"/>
  <c r="CJ21" i="124"/>
  <c r="BH21" i="124"/>
  <c r="AM21" i="124"/>
  <c r="CJ20" i="124"/>
  <c r="CE20" i="124"/>
  <c r="BH20" i="124"/>
  <c r="AM20" i="124"/>
  <c r="CJ19" i="124"/>
  <c r="CE19" i="124"/>
  <c r="BH19" i="124"/>
  <c r="AM19" i="124"/>
  <c r="CJ18" i="124"/>
  <c r="CE18" i="124"/>
  <c r="BH18" i="124"/>
  <c r="AM18" i="124"/>
  <c r="CJ17" i="124"/>
  <c r="CJ23" i="124" s="1"/>
  <c r="CE17" i="124"/>
  <c r="BH17" i="124"/>
  <c r="BH24" i="124"/>
  <c r="AR17" i="124"/>
  <c r="AR28" i="124" s="1"/>
  <c r="AM17" i="124"/>
  <c r="CJ16" i="124"/>
  <c r="CJ22" i="124"/>
  <c r="CE16" i="124"/>
  <c r="BM16" i="124"/>
  <c r="BM27" i="124"/>
  <c r="BH16" i="124"/>
  <c r="AR16" i="124"/>
  <c r="AM16" i="124"/>
  <c r="CS15" i="124"/>
  <c r="CP15" i="124"/>
  <c r="CO15" i="124"/>
  <c r="CN15" i="124"/>
  <c r="CM15" i="124"/>
  <c r="CL15" i="124"/>
  <c r="CR15" i="124" s="1"/>
  <c r="CK15" i="124"/>
  <c r="CQ15" i="124" s="1"/>
  <c r="CE15" i="124"/>
  <c r="CA15" i="124"/>
  <c r="BR15" i="124"/>
  <c r="BY15" i="124"/>
  <c r="BQ15" i="124"/>
  <c r="BP15" i="124"/>
  <c r="BX15" i="124" s="1"/>
  <c r="BO15" i="124"/>
  <c r="BN15" i="124"/>
  <c r="BH15" i="124"/>
  <c r="BD15" i="124"/>
  <c r="BA15" i="124"/>
  <c r="AZ15" i="124"/>
  <c r="AY15" i="124"/>
  <c r="AX15" i="124"/>
  <c r="AW15" i="124"/>
  <c r="BC15" i="124" s="1"/>
  <c r="AV15" i="124"/>
  <c r="AU15" i="124"/>
  <c r="BB15" i="124" s="1"/>
  <c r="AT15" i="124"/>
  <c r="AS15" i="124"/>
  <c r="AM15" i="124"/>
  <c r="BI33" i="123"/>
  <c r="CF32" i="123"/>
  <c r="CC32" i="123"/>
  <c r="CE32" i="123"/>
  <c r="CE35" i="123"/>
  <c r="BI32" i="123"/>
  <c r="BF32" i="123"/>
  <c r="BH32" i="123"/>
  <c r="BH35" i="123" s="1"/>
  <c r="AN32" i="123"/>
  <c r="AK32" i="123"/>
  <c r="AM32" i="123" s="1"/>
  <c r="AM35" i="123" s="1"/>
  <c r="AR31" i="123"/>
  <c r="CE30" i="123"/>
  <c r="CC30" i="123" s="1"/>
  <c r="BM30" i="123"/>
  <c r="BH30" i="123"/>
  <c r="BF30" i="123"/>
  <c r="AM30" i="123"/>
  <c r="AK30" i="123" s="1"/>
  <c r="AR27" i="123"/>
  <c r="BM26" i="123"/>
  <c r="BH27" i="123"/>
  <c r="BU15" i="123" s="1"/>
  <c r="BV15" i="123"/>
  <c r="BT15" i="123"/>
  <c r="AR26" i="123"/>
  <c r="AM26" i="123"/>
  <c r="BH25" i="123"/>
  <c r="AR25" i="123"/>
  <c r="AM25" i="123"/>
  <c r="CJ24" i="123"/>
  <c r="AR24" i="123"/>
  <c r="AR30" i="123" s="1"/>
  <c r="AM24" i="123"/>
  <c r="BM23" i="123"/>
  <c r="BH23" i="123"/>
  <c r="AR23" i="123"/>
  <c r="AM23" i="123"/>
  <c r="BM22" i="123"/>
  <c r="BH22" i="123"/>
  <c r="AM22" i="123"/>
  <c r="CJ21" i="123"/>
  <c r="BH21" i="123"/>
  <c r="AM21" i="123"/>
  <c r="CJ20" i="123"/>
  <c r="CE20" i="123"/>
  <c r="BH20" i="123"/>
  <c r="AM20" i="123"/>
  <c r="CJ19" i="123"/>
  <c r="CE19" i="123"/>
  <c r="BH19" i="123"/>
  <c r="AM19" i="123"/>
  <c r="CJ18" i="123"/>
  <c r="CJ23" i="123" s="1"/>
  <c r="CE18" i="123"/>
  <c r="BH18" i="123"/>
  <c r="AM18" i="123"/>
  <c r="CJ17" i="123"/>
  <c r="CE17" i="123"/>
  <c r="BH17" i="123"/>
  <c r="BH24" i="123"/>
  <c r="AR17" i="123"/>
  <c r="AR28" i="123" s="1"/>
  <c r="AM17" i="123"/>
  <c r="CJ16" i="123"/>
  <c r="CJ22" i="123"/>
  <c r="CE16" i="123"/>
  <c r="BM16" i="123"/>
  <c r="BM27" i="123"/>
  <c r="BH16" i="123"/>
  <c r="AR16" i="123"/>
  <c r="AM16" i="123"/>
  <c r="CS15" i="123"/>
  <c r="CP15" i="123"/>
  <c r="CO15" i="123"/>
  <c r="CN15" i="123"/>
  <c r="CM15" i="123"/>
  <c r="CL15" i="123"/>
  <c r="CR15" i="123" s="1"/>
  <c r="CK15" i="123"/>
  <c r="CQ15" i="123" s="1"/>
  <c r="CE15" i="123"/>
  <c r="CA15" i="123"/>
  <c r="BR15" i="123"/>
  <c r="BY15" i="123"/>
  <c r="BQ15" i="123"/>
  <c r="BP15" i="123"/>
  <c r="BO15" i="123"/>
  <c r="BN15" i="123"/>
  <c r="BX15" i="123" s="1"/>
  <c r="BH15" i="123"/>
  <c r="BD15" i="123"/>
  <c r="BA15" i="123"/>
  <c r="AZ15" i="123"/>
  <c r="AY15" i="123"/>
  <c r="AX15" i="123"/>
  <c r="AW15" i="123"/>
  <c r="BC15" i="123" s="1"/>
  <c r="AV15" i="123"/>
  <c r="AU15" i="123"/>
  <c r="AT15" i="123"/>
  <c r="AS15" i="123"/>
  <c r="BB15" i="123"/>
  <c r="AM15" i="123"/>
  <c r="BI33" i="122"/>
  <c r="CF32" i="122"/>
  <c r="CC32" i="122"/>
  <c r="CE32" i="122" s="1"/>
  <c r="CE35" i="122" s="1"/>
  <c r="BI32" i="122"/>
  <c r="BF32" i="122"/>
  <c r="BH32" i="122"/>
  <c r="BH35" i="122"/>
  <c r="AN32" i="122"/>
  <c r="AK32" i="122"/>
  <c r="AM32" i="122"/>
  <c r="AM35" i="122" s="1"/>
  <c r="AR31" i="122"/>
  <c r="CE30" i="122"/>
  <c r="CC30" i="122" s="1"/>
  <c r="BM30" i="122"/>
  <c r="BH30" i="122"/>
  <c r="BF30" i="122" s="1"/>
  <c r="AM30" i="122"/>
  <c r="AK30" i="122"/>
  <c r="AR27" i="122"/>
  <c r="BM26" i="122"/>
  <c r="BH27" i="122"/>
  <c r="BT15" i="122" s="1"/>
  <c r="AR26" i="122"/>
  <c r="AM26" i="122"/>
  <c r="BH25" i="122"/>
  <c r="AR25" i="122"/>
  <c r="AM25" i="122"/>
  <c r="CJ24" i="122"/>
  <c r="AR24" i="122"/>
  <c r="AM24" i="122"/>
  <c r="BM23" i="122"/>
  <c r="BM29" i="122" s="1"/>
  <c r="BH23" i="122"/>
  <c r="AR23" i="122"/>
  <c r="AR30" i="122" s="1"/>
  <c r="AM23" i="122"/>
  <c r="BM22" i="122"/>
  <c r="BH22" i="122"/>
  <c r="AM22" i="122"/>
  <c r="CJ21" i="122"/>
  <c r="BH21" i="122"/>
  <c r="AM21" i="122"/>
  <c r="CJ20" i="122"/>
  <c r="CE20" i="122"/>
  <c r="BH20" i="122"/>
  <c r="AM20" i="122"/>
  <c r="CJ19" i="122"/>
  <c r="CE19" i="122"/>
  <c r="BH19" i="122"/>
  <c r="AM19" i="122"/>
  <c r="CJ18" i="122"/>
  <c r="CE18" i="122"/>
  <c r="BH18" i="122"/>
  <c r="AM18" i="122"/>
  <c r="CJ17" i="122"/>
  <c r="CJ23" i="122"/>
  <c r="CE17" i="122"/>
  <c r="BH17" i="122"/>
  <c r="BH24" i="122" s="1"/>
  <c r="AR17" i="122"/>
  <c r="AM17" i="122"/>
  <c r="CJ16" i="122"/>
  <c r="CJ22" i="122" s="1"/>
  <c r="CE16" i="122"/>
  <c r="BM16" i="122"/>
  <c r="BM27" i="122" s="1"/>
  <c r="BH16" i="122"/>
  <c r="AR16" i="122"/>
  <c r="AR28" i="122"/>
  <c r="AM16" i="122"/>
  <c r="CS15" i="122"/>
  <c r="CP15" i="122"/>
  <c r="CO15" i="122"/>
  <c r="CN15" i="122"/>
  <c r="CM15" i="122"/>
  <c r="CL15" i="122"/>
  <c r="CR15" i="122" s="1"/>
  <c r="CK15" i="122"/>
  <c r="CQ15" i="122"/>
  <c r="CE15" i="122"/>
  <c r="CA15" i="122"/>
  <c r="BR15" i="122"/>
  <c r="BY15" i="122"/>
  <c r="BQ15" i="122"/>
  <c r="BP15" i="122"/>
  <c r="BO15" i="122"/>
  <c r="BN15" i="122"/>
  <c r="BX15" i="122"/>
  <c r="BH15" i="122"/>
  <c r="BD15" i="122"/>
  <c r="BA15" i="122"/>
  <c r="AZ15" i="122"/>
  <c r="AY15" i="122"/>
  <c r="AX15" i="122"/>
  <c r="AW15" i="122"/>
  <c r="BC15" i="122" s="1"/>
  <c r="AV15" i="122"/>
  <c r="AU15" i="122"/>
  <c r="AT15" i="122"/>
  <c r="AS15" i="122"/>
  <c r="BB15" i="122" s="1"/>
  <c r="AM15" i="122"/>
  <c r="BI33" i="121"/>
  <c r="CF32" i="121"/>
  <c r="CC32" i="121"/>
  <c r="CE32" i="121"/>
  <c r="CE35" i="121"/>
  <c r="BI32" i="121"/>
  <c r="BF32" i="121"/>
  <c r="BH32" i="121"/>
  <c r="BH35" i="121" s="1"/>
  <c r="AN32" i="121"/>
  <c r="AK32" i="121"/>
  <c r="AM32" i="121" s="1"/>
  <c r="AM35" i="121" s="1"/>
  <c r="AR31" i="121"/>
  <c r="CE30" i="121"/>
  <c r="CC30" i="121" s="1"/>
  <c r="BM30" i="121"/>
  <c r="BH30" i="121"/>
  <c r="BF30" i="121" s="1"/>
  <c r="AM30" i="121"/>
  <c r="AK30" i="121" s="1"/>
  <c r="AR27" i="121"/>
  <c r="BM26" i="121"/>
  <c r="BH27" i="121"/>
  <c r="BW15" i="121" s="1"/>
  <c r="AR26" i="121"/>
  <c r="AM26" i="121"/>
  <c r="BH25" i="121"/>
  <c r="AR25" i="121"/>
  <c r="AM25" i="121"/>
  <c r="CJ24" i="121"/>
  <c r="AR24" i="121"/>
  <c r="AM24" i="121"/>
  <c r="BM23" i="121"/>
  <c r="BH23" i="121"/>
  <c r="AR23" i="121"/>
  <c r="AR30" i="121" s="1"/>
  <c r="AM23" i="121"/>
  <c r="BM22" i="121"/>
  <c r="BM29" i="121"/>
  <c r="BH22" i="121"/>
  <c r="BH24" i="121" s="1"/>
  <c r="AM22" i="121"/>
  <c r="CJ21" i="121"/>
  <c r="BH21" i="121"/>
  <c r="AM21" i="121"/>
  <c r="CJ20" i="121"/>
  <c r="CE20" i="121"/>
  <c r="BH20" i="121"/>
  <c r="AM20" i="121"/>
  <c r="CJ19" i="121"/>
  <c r="CJ23" i="121"/>
  <c r="CE19" i="121"/>
  <c r="BH19" i="121"/>
  <c r="AM19" i="121"/>
  <c r="CJ18" i="121"/>
  <c r="CE18" i="121"/>
  <c r="BH18" i="121"/>
  <c r="AM18" i="121"/>
  <c r="CJ17" i="121"/>
  <c r="CE17" i="121"/>
  <c r="BH17" i="121"/>
  <c r="AR17" i="121"/>
  <c r="AR28" i="121"/>
  <c r="AM17" i="121"/>
  <c r="CJ16" i="121"/>
  <c r="CJ22" i="121" s="1"/>
  <c r="CE16" i="121"/>
  <c r="BM16" i="121"/>
  <c r="BM27" i="121" s="1"/>
  <c r="BH16" i="121"/>
  <c r="AR16" i="121"/>
  <c r="AM16" i="121"/>
  <c r="CS15" i="121"/>
  <c r="CP15" i="121"/>
  <c r="CO15" i="121"/>
  <c r="CN15" i="121"/>
  <c r="CR15" i="121" s="1"/>
  <c r="CM15" i="121"/>
  <c r="CL15" i="121"/>
  <c r="CK15" i="121"/>
  <c r="CQ15" i="121" s="1"/>
  <c r="CE15" i="121"/>
  <c r="CA15" i="121"/>
  <c r="BR15" i="121"/>
  <c r="BY15" i="121"/>
  <c r="BQ15" i="121"/>
  <c r="BP15" i="121"/>
  <c r="BO15" i="121"/>
  <c r="BX15" i="121" s="1"/>
  <c r="BN15" i="121"/>
  <c r="BH15" i="121"/>
  <c r="BD15" i="121"/>
  <c r="BA15" i="121"/>
  <c r="AZ15" i="121"/>
  <c r="AY15" i="121"/>
  <c r="AX15" i="121"/>
  <c r="AW15" i="121"/>
  <c r="BC15" i="121"/>
  <c r="AV15" i="121"/>
  <c r="AU15" i="121"/>
  <c r="AT15" i="121"/>
  <c r="BB15" i="121" s="1"/>
  <c r="AS15" i="121"/>
  <c r="AM15" i="121"/>
  <c r="BI33" i="120"/>
  <c r="CF32" i="120"/>
  <c r="CC32" i="120"/>
  <c r="CE32" i="120" s="1"/>
  <c r="CE35" i="120" s="1"/>
  <c r="BI32" i="120"/>
  <c r="BF32" i="120"/>
  <c r="BH32" i="120"/>
  <c r="BH35" i="120"/>
  <c r="AN32" i="120"/>
  <c r="AK32" i="120"/>
  <c r="AM32" i="120"/>
  <c r="AM35" i="120" s="1"/>
  <c r="AR31" i="120"/>
  <c r="CE30" i="120"/>
  <c r="CC30" i="120" s="1"/>
  <c r="BM30" i="120"/>
  <c r="BH30" i="120"/>
  <c r="BF30" i="120" s="1"/>
  <c r="AM30" i="120"/>
  <c r="AK30" i="120" s="1"/>
  <c r="AR27" i="120"/>
  <c r="BM26" i="120"/>
  <c r="BH27" i="120"/>
  <c r="BV15" i="120"/>
  <c r="BW15" i="120"/>
  <c r="AR26" i="120"/>
  <c r="AM26" i="120"/>
  <c r="BH25" i="120"/>
  <c r="AR25" i="120"/>
  <c r="AM25" i="120"/>
  <c r="CJ24" i="120"/>
  <c r="AR24" i="120"/>
  <c r="AR30" i="120" s="1"/>
  <c r="AM24" i="120"/>
  <c r="BM23" i="120"/>
  <c r="BH23" i="120"/>
  <c r="AR23" i="120"/>
  <c r="AM23" i="120"/>
  <c r="BM22" i="120"/>
  <c r="BM29" i="120" s="1"/>
  <c r="BH22" i="120"/>
  <c r="AM22" i="120"/>
  <c r="CJ21" i="120"/>
  <c r="BH21" i="120"/>
  <c r="AM21" i="120"/>
  <c r="CJ20" i="120"/>
  <c r="CE20" i="120"/>
  <c r="BH20" i="120"/>
  <c r="AM20" i="120"/>
  <c r="CJ19" i="120"/>
  <c r="CE19" i="120"/>
  <c r="BH19" i="120"/>
  <c r="AM19" i="120"/>
  <c r="CJ18" i="120"/>
  <c r="CE18" i="120"/>
  <c r="BH18" i="120"/>
  <c r="AM18" i="120"/>
  <c r="CJ17" i="120"/>
  <c r="CJ23" i="120" s="1"/>
  <c r="CE17" i="120"/>
  <c r="BH17" i="120"/>
  <c r="AR17" i="120"/>
  <c r="AM17" i="120"/>
  <c r="CJ16" i="120"/>
  <c r="CJ22" i="120" s="1"/>
  <c r="CE16" i="120"/>
  <c r="BM16" i="120"/>
  <c r="BM27" i="120"/>
  <c r="BH16" i="120"/>
  <c r="AR16" i="120"/>
  <c r="AR28" i="120" s="1"/>
  <c r="AM16" i="120"/>
  <c r="CS15" i="120"/>
  <c r="CP15" i="120"/>
  <c r="CO15" i="120"/>
  <c r="CN15" i="120"/>
  <c r="CM15" i="120"/>
  <c r="CL15" i="120"/>
  <c r="CR15" i="120"/>
  <c r="CK15" i="120"/>
  <c r="CQ15" i="120"/>
  <c r="CE15" i="120"/>
  <c r="CA15" i="120"/>
  <c r="BR15" i="120"/>
  <c r="BY15" i="120"/>
  <c r="BQ15" i="120"/>
  <c r="BP15" i="120"/>
  <c r="BO15" i="120"/>
  <c r="BN15" i="120"/>
  <c r="BH15" i="120"/>
  <c r="BD15" i="120"/>
  <c r="BA15" i="120"/>
  <c r="AZ15" i="120"/>
  <c r="AY15" i="120"/>
  <c r="AX15" i="120"/>
  <c r="AW15" i="120"/>
  <c r="BC15" i="120" s="1"/>
  <c r="AV15" i="120"/>
  <c r="AU15" i="120"/>
  <c r="BB15" i="120" s="1"/>
  <c r="AT15" i="120"/>
  <c r="AS15" i="120"/>
  <c r="AM15" i="120"/>
  <c r="BI33" i="119"/>
  <c r="CF32" i="119"/>
  <c r="CC32" i="119"/>
  <c r="CE32" i="119"/>
  <c r="CE35" i="119" s="1"/>
  <c r="BI32" i="119"/>
  <c r="BF32" i="119"/>
  <c r="BH32" i="119" s="1"/>
  <c r="BH35" i="119" s="1"/>
  <c r="AN32" i="119"/>
  <c r="AK32" i="119"/>
  <c r="AM32" i="119"/>
  <c r="AM35" i="119"/>
  <c r="AR31" i="119"/>
  <c r="CE30" i="119"/>
  <c r="CC30" i="119" s="1"/>
  <c r="BM30" i="119"/>
  <c r="BH30" i="119"/>
  <c r="BF30" i="119"/>
  <c r="AM30" i="119"/>
  <c r="AK30" i="119" s="1"/>
  <c r="AR27" i="119"/>
  <c r="BM26" i="119"/>
  <c r="BH27" i="119"/>
  <c r="BW15" i="119"/>
  <c r="AR26" i="119"/>
  <c r="AR30" i="119"/>
  <c r="AM26" i="119"/>
  <c r="BH25" i="119"/>
  <c r="AR25" i="119"/>
  <c r="AM25" i="119"/>
  <c r="CJ24" i="119"/>
  <c r="AR24" i="119"/>
  <c r="AM24" i="119"/>
  <c r="BM23" i="119"/>
  <c r="BH23" i="119"/>
  <c r="AR23" i="119"/>
  <c r="AM23" i="119"/>
  <c r="BM22" i="119"/>
  <c r="BM29" i="119" s="1"/>
  <c r="BH22" i="119"/>
  <c r="BH24" i="119" s="1"/>
  <c r="AM22" i="119"/>
  <c r="CJ21" i="119"/>
  <c r="BH21" i="119"/>
  <c r="AM21" i="119"/>
  <c r="CJ20" i="119"/>
  <c r="CE20" i="119"/>
  <c r="BH20" i="119"/>
  <c r="AM20" i="119"/>
  <c r="CJ19" i="119"/>
  <c r="CE19" i="119"/>
  <c r="BH19" i="119"/>
  <c r="AM19" i="119"/>
  <c r="CJ18" i="119"/>
  <c r="CE18" i="119"/>
  <c r="BH18" i="119"/>
  <c r="AM18" i="119"/>
  <c r="CJ17" i="119"/>
  <c r="CJ23" i="119" s="1"/>
  <c r="CE17" i="119"/>
  <c r="BH17" i="119"/>
  <c r="AR17" i="119"/>
  <c r="AR28" i="119"/>
  <c r="AM17" i="119"/>
  <c r="CJ16" i="119"/>
  <c r="CJ22" i="119"/>
  <c r="CE16" i="119"/>
  <c r="BM16" i="119"/>
  <c r="BM27" i="119"/>
  <c r="BH16" i="119"/>
  <c r="AR16" i="119"/>
  <c r="AM16" i="119"/>
  <c r="CS15" i="119"/>
  <c r="CP15" i="119"/>
  <c r="CO15" i="119"/>
  <c r="CN15" i="119"/>
  <c r="CR15" i="119" s="1"/>
  <c r="CM15" i="119"/>
  <c r="CL15" i="119"/>
  <c r="CK15" i="119"/>
  <c r="CQ15" i="119"/>
  <c r="CE15" i="119"/>
  <c r="CA15" i="119"/>
  <c r="BR15" i="119"/>
  <c r="BY15" i="119"/>
  <c r="BQ15" i="119"/>
  <c r="BP15" i="119"/>
  <c r="BX15" i="119" s="1"/>
  <c r="BO15" i="119"/>
  <c r="BN15" i="119"/>
  <c r="BH15" i="119"/>
  <c r="BD15" i="119"/>
  <c r="BA15" i="119"/>
  <c r="AZ15" i="119"/>
  <c r="AY15" i="119"/>
  <c r="AX15" i="119"/>
  <c r="AW15" i="119"/>
  <c r="BC15" i="119"/>
  <c r="AV15" i="119"/>
  <c r="AU15" i="119"/>
  <c r="AT15" i="119"/>
  <c r="AS15" i="119"/>
  <c r="BB15" i="119" s="1"/>
  <c r="AM15" i="119"/>
  <c r="BI33" i="118"/>
  <c r="CF32" i="118"/>
  <c r="CC32" i="118"/>
  <c r="CE32" i="118"/>
  <c r="CE35" i="118"/>
  <c r="BI32" i="118"/>
  <c r="BF32" i="118"/>
  <c r="BH32" i="118"/>
  <c r="BH35" i="118" s="1"/>
  <c r="AN32" i="118"/>
  <c r="AK32" i="118"/>
  <c r="AM32" i="118" s="1"/>
  <c r="AM35" i="118" s="1"/>
  <c r="AR31" i="118"/>
  <c r="CE30" i="118"/>
  <c r="CC30" i="118" s="1"/>
  <c r="BM30" i="118"/>
  <c r="BH30" i="118"/>
  <c r="BF30" i="118" s="1"/>
  <c r="AM30" i="118"/>
  <c r="AK30" i="118" s="1"/>
  <c r="AR27" i="118"/>
  <c r="BM26" i="118"/>
  <c r="BH27" i="118"/>
  <c r="BV15" i="118"/>
  <c r="BW15" i="118"/>
  <c r="AR26" i="118"/>
  <c r="AM26" i="118"/>
  <c r="BH25" i="118"/>
  <c r="AR25" i="118"/>
  <c r="AM25" i="118"/>
  <c r="CJ24" i="118"/>
  <c r="AR24" i="118"/>
  <c r="AR30" i="118" s="1"/>
  <c r="AM24" i="118"/>
  <c r="BM23" i="118"/>
  <c r="BH23" i="118"/>
  <c r="AR23" i="118"/>
  <c r="AM23" i="118"/>
  <c r="BM22" i="118"/>
  <c r="BM29" i="118" s="1"/>
  <c r="BH22" i="118"/>
  <c r="AM22" i="118"/>
  <c r="CJ21" i="118"/>
  <c r="BH21" i="118"/>
  <c r="AM21" i="118"/>
  <c r="CJ20" i="118"/>
  <c r="CE20" i="118"/>
  <c r="BH20" i="118"/>
  <c r="AM20" i="118"/>
  <c r="CJ19" i="118"/>
  <c r="CE19" i="118"/>
  <c r="BH19" i="118"/>
  <c r="AM19" i="118"/>
  <c r="CJ18" i="118"/>
  <c r="CE18" i="118"/>
  <c r="BH18" i="118"/>
  <c r="AM18" i="118"/>
  <c r="CJ17" i="118"/>
  <c r="CJ23" i="118" s="1"/>
  <c r="CE17" i="118"/>
  <c r="BH17" i="118"/>
  <c r="BH24" i="118" s="1"/>
  <c r="AR17" i="118"/>
  <c r="AR28" i="118" s="1"/>
  <c r="AM17" i="118"/>
  <c r="CJ16" i="118"/>
  <c r="CJ22" i="118"/>
  <c r="CE16" i="118"/>
  <c r="BM16" i="118"/>
  <c r="BM27" i="118"/>
  <c r="BH16" i="118"/>
  <c r="AR16" i="118"/>
  <c r="AM16" i="118"/>
  <c r="CS15" i="118"/>
  <c r="CP15" i="118"/>
  <c r="CO15" i="118"/>
  <c r="CN15" i="118"/>
  <c r="CM15" i="118"/>
  <c r="CL15" i="118"/>
  <c r="CR15" i="118" s="1"/>
  <c r="CK15" i="118"/>
  <c r="CQ15" i="118"/>
  <c r="CE15" i="118"/>
  <c r="CA15" i="118"/>
  <c r="BR15" i="118"/>
  <c r="BY15" i="118" s="1"/>
  <c r="BQ15" i="118"/>
  <c r="BP15" i="118"/>
  <c r="BO15" i="118"/>
  <c r="BN15" i="118"/>
  <c r="BX15" i="118"/>
  <c r="BH15" i="118"/>
  <c r="BD15" i="118"/>
  <c r="BA15" i="118"/>
  <c r="BC15" i="118" s="1"/>
  <c r="AZ15" i="118"/>
  <c r="AY15" i="118"/>
  <c r="AX15" i="118"/>
  <c r="AW15" i="118"/>
  <c r="AV15" i="118"/>
  <c r="AU15" i="118"/>
  <c r="AT15" i="118"/>
  <c r="AS15" i="118"/>
  <c r="BB15" i="118"/>
  <c r="AM15" i="118"/>
  <c r="BI33" i="117"/>
  <c r="CF32" i="117"/>
  <c r="CC32" i="117"/>
  <c r="CE32" i="117"/>
  <c r="CE35" i="117" s="1"/>
  <c r="BI32" i="117"/>
  <c r="BF32" i="117"/>
  <c r="BH32" i="117" s="1"/>
  <c r="BH35" i="117" s="1"/>
  <c r="AN32" i="117"/>
  <c r="AK32" i="117"/>
  <c r="AM32" i="117"/>
  <c r="AM35" i="117"/>
  <c r="AR31" i="117"/>
  <c r="CE30" i="117"/>
  <c r="CC30" i="117"/>
  <c r="BM30" i="117"/>
  <c r="BH30" i="117"/>
  <c r="BF30" i="117" s="1"/>
  <c r="AM30" i="117"/>
  <c r="AK30" i="117" s="1"/>
  <c r="AR27" i="117"/>
  <c r="BM26" i="117"/>
  <c r="BH27" i="117"/>
  <c r="BW15" i="117" s="1"/>
  <c r="BU15" i="117"/>
  <c r="AR26" i="117"/>
  <c r="AM26" i="117"/>
  <c r="BH25" i="117"/>
  <c r="AR25" i="117"/>
  <c r="AM25" i="117"/>
  <c r="CJ24" i="117"/>
  <c r="AR24" i="117"/>
  <c r="AM24" i="117"/>
  <c r="BM23" i="117"/>
  <c r="BM29" i="117" s="1"/>
  <c r="BH23" i="117"/>
  <c r="AR23" i="117"/>
  <c r="AR30" i="117" s="1"/>
  <c r="AM23" i="117"/>
  <c r="BM22" i="117"/>
  <c r="BH22" i="117"/>
  <c r="AM22" i="117"/>
  <c r="CJ21" i="117"/>
  <c r="BH21" i="117"/>
  <c r="AM21" i="117"/>
  <c r="CJ20" i="117"/>
  <c r="CE20" i="117"/>
  <c r="BH20" i="117"/>
  <c r="AM20" i="117"/>
  <c r="CJ19" i="117"/>
  <c r="CE19" i="117"/>
  <c r="BH19" i="117"/>
  <c r="AM19" i="117"/>
  <c r="CJ18" i="117"/>
  <c r="CE18" i="117"/>
  <c r="BH18" i="117"/>
  <c r="AM18" i="117"/>
  <c r="CJ17" i="117"/>
  <c r="CJ23" i="117" s="1"/>
  <c r="CE17" i="117"/>
  <c r="BH17" i="117"/>
  <c r="BH24" i="117" s="1"/>
  <c r="AR17" i="117"/>
  <c r="AR28" i="117" s="1"/>
  <c r="AM17" i="117"/>
  <c r="CJ16" i="117"/>
  <c r="CJ22" i="117"/>
  <c r="CE16" i="117"/>
  <c r="BM16" i="117"/>
  <c r="BM27" i="117" s="1"/>
  <c r="BH16" i="117"/>
  <c r="AR16" i="117"/>
  <c r="AM16" i="117"/>
  <c r="CS15" i="117"/>
  <c r="CP15" i="117"/>
  <c r="CO15" i="117"/>
  <c r="CN15" i="117"/>
  <c r="CM15" i="117"/>
  <c r="CL15" i="117"/>
  <c r="CR15" i="117" s="1"/>
  <c r="CK15" i="117"/>
  <c r="CQ15" i="117" s="1"/>
  <c r="CE15" i="117"/>
  <c r="CA15" i="117"/>
  <c r="BR15" i="117"/>
  <c r="BY15" i="117"/>
  <c r="BQ15" i="117"/>
  <c r="BP15" i="117"/>
  <c r="BO15" i="117"/>
  <c r="BN15" i="117"/>
  <c r="BX15" i="117" s="1"/>
  <c r="BH15" i="117"/>
  <c r="BD15" i="117"/>
  <c r="BA15" i="117"/>
  <c r="AZ15" i="117"/>
  <c r="AY15" i="117"/>
  <c r="AX15" i="117"/>
  <c r="AW15" i="117"/>
  <c r="BC15" i="117"/>
  <c r="AV15" i="117"/>
  <c r="AU15" i="117"/>
  <c r="AT15" i="117"/>
  <c r="AS15" i="117"/>
  <c r="BB15" i="117"/>
  <c r="AM15" i="117"/>
  <c r="BI33" i="116"/>
  <c r="CF32" i="116"/>
  <c r="CC32" i="116"/>
  <c r="CE32" i="116"/>
  <c r="CE35" i="116"/>
  <c r="BI32" i="116"/>
  <c r="BF32" i="116"/>
  <c r="BH32" i="116"/>
  <c r="BH35" i="116"/>
  <c r="AN32" i="116"/>
  <c r="AK32" i="116"/>
  <c r="AM32" i="116" s="1"/>
  <c r="AM35" i="116" s="1"/>
  <c r="AR31" i="116"/>
  <c r="CE30" i="116"/>
  <c r="CC30" i="116" s="1"/>
  <c r="BM30" i="116"/>
  <c r="BH30" i="116"/>
  <c r="BF30" i="116" s="1"/>
  <c r="AM30" i="116"/>
  <c r="AK30" i="116" s="1"/>
  <c r="AR27" i="116"/>
  <c r="BM26" i="116"/>
  <c r="BH27" i="116"/>
  <c r="BW15" i="116"/>
  <c r="AR26" i="116"/>
  <c r="AM26" i="116"/>
  <c r="BH25" i="116"/>
  <c r="AR25" i="116"/>
  <c r="AM25" i="116"/>
  <c r="CJ24" i="116"/>
  <c r="AR24" i="116"/>
  <c r="AM24" i="116"/>
  <c r="BM23" i="116"/>
  <c r="BH23" i="116"/>
  <c r="AR23" i="116"/>
  <c r="AR30" i="116" s="1"/>
  <c r="AM23" i="116"/>
  <c r="BM22" i="116"/>
  <c r="BM29" i="116" s="1"/>
  <c r="BH22" i="116"/>
  <c r="BH24" i="116"/>
  <c r="AM22" i="116"/>
  <c r="CJ21" i="116"/>
  <c r="BH21" i="116"/>
  <c r="AM21" i="116"/>
  <c r="CJ20" i="116"/>
  <c r="CE20" i="116"/>
  <c r="BH20" i="116"/>
  <c r="AM20" i="116"/>
  <c r="CJ19" i="116"/>
  <c r="CE19" i="116"/>
  <c r="BH19" i="116"/>
  <c r="AM19" i="116"/>
  <c r="CJ18" i="116"/>
  <c r="CJ23" i="116" s="1"/>
  <c r="CE18" i="116"/>
  <c r="BH18" i="116"/>
  <c r="AM18" i="116"/>
  <c r="CJ17" i="116"/>
  <c r="CE17" i="116"/>
  <c r="BH17" i="116"/>
  <c r="AR17" i="116"/>
  <c r="AM17" i="116"/>
  <c r="CJ16" i="116"/>
  <c r="CJ22" i="116" s="1"/>
  <c r="CE16" i="116"/>
  <c r="BM16" i="116"/>
  <c r="BM27" i="116" s="1"/>
  <c r="BH16" i="116"/>
  <c r="AR16" i="116"/>
  <c r="AR28" i="116" s="1"/>
  <c r="AM16" i="116"/>
  <c r="CS15" i="116"/>
  <c r="CP15" i="116"/>
  <c r="CO15" i="116"/>
  <c r="CN15" i="116"/>
  <c r="CM15" i="116"/>
  <c r="CL15" i="116"/>
  <c r="CR15" i="116" s="1"/>
  <c r="CK15" i="116"/>
  <c r="CQ15" i="116"/>
  <c r="CE15" i="116"/>
  <c r="CA15" i="116"/>
  <c r="BV15" i="116"/>
  <c r="BR15" i="116"/>
  <c r="BY15" i="116" s="1"/>
  <c r="BQ15" i="116"/>
  <c r="BP15" i="116"/>
  <c r="BO15" i="116"/>
  <c r="BN15" i="116"/>
  <c r="BX15" i="116"/>
  <c r="BH15" i="116"/>
  <c r="BD15" i="116"/>
  <c r="BA15" i="116"/>
  <c r="AZ15" i="116"/>
  <c r="BC15" i="116"/>
  <c r="AY15" i="116"/>
  <c r="AX15" i="116"/>
  <c r="AW15" i="116"/>
  <c r="AV15" i="116"/>
  <c r="AU15" i="116"/>
  <c r="AT15" i="116"/>
  <c r="BB15" i="116"/>
  <c r="AS15" i="116"/>
  <c r="AM15" i="116"/>
  <c r="BI33" i="115"/>
  <c r="CF32" i="115"/>
  <c r="CC32" i="115"/>
  <c r="CE32" i="115" s="1"/>
  <c r="CE35" i="115" s="1"/>
  <c r="BI32" i="115"/>
  <c r="BF32" i="115"/>
  <c r="BH32" i="115"/>
  <c r="BH35" i="115"/>
  <c r="AN32" i="115"/>
  <c r="AK32" i="115"/>
  <c r="AM32" i="115"/>
  <c r="AM35" i="115"/>
  <c r="AR31" i="115"/>
  <c r="CE30" i="115"/>
  <c r="CC30" i="115" s="1"/>
  <c r="BM30" i="115"/>
  <c r="BH30" i="115"/>
  <c r="BF30" i="115" s="1"/>
  <c r="AM30" i="115"/>
  <c r="AK30" i="115" s="1"/>
  <c r="AR27" i="115"/>
  <c r="BM26" i="115"/>
  <c r="BH27" i="115"/>
  <c r="BS15" i="115" s="1"/>
  <c r="AR26" i="115"/>
  <c r="AM26" i="115"/>
  <c r="BH25" i="115"/>
  <c r="AR25" i="115"/>
  <c r="AM25" i="115"/>
  <c r="CJ24" i="115"/>
  <c r="AR24" i="115"/>
  <c r="AM24" i="115"/>
  <c r="BM23" i="115"/>
  <c r="BM29" i="115" s="1"/>
  <c r="BH23" i="115"/>
  <c r="AR23" i="115"/>
  <c r="AR30" i="115" s="1"/>
  <c r="AM23" i="115"/>
  <c r="BM22" i="115"/>
  <c r="BH22" i="115"/>
  <c r="BH24" i="115" s="1"/>
  <c r="AM22" i="115"/>
  <c r="CJ21" i="115"/>
  <c r="BH21" i="115"/>
  <c r="AM21" i="115"/>
  <c r="CJ20" i="115"/>
  <c r="CE20" i="115"/>
  <c r="BH20" i="115"/>
  <c r="AM20" i="115"/>
  <c r="CJ19" i="115"/>
  <c r="CE19" i="115"/>
  <c r="BH19" i="115"/>
  <c r="AM19" i="115"/>
  <c r="CJ18" i="115"/>
  <c r="CE18" i="115"/>
  <c r="BH18" i="115"/>
  <c r="AM18" i="115"/>
  <c r="CJ17" i="115"/>
  <c r="CJ23" i="115"/>
  <c r="CE17" i="115"/>
  <c r="BH17" i="115"/>
  <c r="AR17" i="115"/>
  <c r="AM17" i="115"/>
  <c r="CJ16" i="115"/>
  <c r="CJ22" i="115" s="1"/>
  <c r="CE16" i="115"/>
  <c r="BM16" i="115"/>
  <c r="BM27" i="115"/>
  <c r="BH16" i="115"/>
  <c r="AR16" i="115"/>
  <c r="AR28" i="115" s="1"/>
  <c r="AM16" i="115"/>
  <c r="CS15" i="115"/>
  <c r="CP15" i="115"/>
  <c r="CO15" i="115"/>
  <c r="CN15" i="115"/>
  <c r="CM15" i="115"/>
  <c r="CL15" i="115"/>
  <c r="CR15" i="115"/>
  <c r="CK15" i="115"/>
  <c r="CQ15" i="115"/>
  <c r="CE15" i="115"/>
  <c r="CA15" i="115"/>
  <c r="BR15" i="115"/>
  <c r="BY15" i="115"/>
  <c r="BQ15" i="115"/>
  <c r="BX15" i="115"/>
  <c r="BP15" i="115"/>
  <c r="BO15" i="115"/>
  <c r="BN15" i="115"/>
  <c r="BH15" i="115"/>
  <c r="BD15" i="115"/>
  <c r="BA15" i="115"/>
  <c r="AZ15" i="115"/>
  <c r="AY15" i="115"/>
  <c r="AX15" i="115"/>
  <c r="AW15" i="115"/>
  <c r="BC15" i="115" s="1"/>
  <c r="AV15" i="115"/>
  <c r="AU15" i="115"/>
  <c r="AT15" i="115"/>
  <c r="AS15" i="115"/>
  <c r="BB15" i="115" s="1"/>
  <c r="AM15" i="115"/>
  <c r="F13" i="3"/>
  <c r="H13" i="3"/>
  <c r="BI33" i="114"/>
  <c r="CF32" i="114"/>
  <c r="CC32" i="114"/>
  <c r="CE32" i="114" s="1"/>
  <c r="CE35" i="114" s="1"/>
  <c r="BI32" i="114"/>
  <c r="BF32" i="114"/>
  <c r="BH32" i="114"/>
  <c r="BH35" i="114"/>
  <c r="AN32" i="114"/>
  <c r="AK32" i="114"/>
  <c r="AM32" i="114"/>
  <c r="AM35" i="114" s="1"/>
  <c r="AR31" i="114"/>
  <c r="CE30" i="114"/>
  <c r="CC30" i="114" s="1"/>
  <c r="BM30" i="114"/>
  <c r="BH30" i="114"/>
  <c r="BF30" i="114" s="1"/>
  <c r="AM30" i="114"/>
  <c r="AK30" i="114" s="1"/>
  <c r="AR27" i="114"/>
  <c r="BM26" i="114"/>
  <c r="BH27" i="114"/>
  <c r="BU15" i="114" s="1"/>
  <c r="BW15" i="114"/>
  <c r="AR26" i="114"/>
  <c r="AM26" i="114"/>
  <c r="BH25" i="114"/>
  <c r="AR25" i="114"/>
  <c r="AM25" i="114"/>
  <c r="CJ24" i="114"/>
  <c r="AR24" i="114"/>
  <c r="AM24" i="114"/>
  <c r="BM23" i="114"/>
  <c r="BH23" i="114"/>
  <c r="AR23" i="114"/>
  <c r="AR30" i="114" s="1"/>
  <c r="AM23" i="114"/>
  <c r="BM22" i="114"/>
  <c r="BH22" i="114"/>
  <c r="AM22" i="114"/>
  <c r="CJ21" i="114"/>
  <c r="BH21" i="114"/>
  <c r="AM21" i="114"/>
  <c r="CJ20" i="114"/>
  <c r="CE20" i="114"/>
  <c r="BH20" i="114"/>
  <c r="AM20" i="114"/>
  <c r="CJ19" i="114"/>
  <c r="CE19" i="114"/>
  <c r="BH19" i="114"/>
  <c r="AM19" i="114"/>
  <c r="CJ18" i="114"/>
  <c r="CE18" i="114"/>
  <c r="BH18" i="114"/>
  <c r="AM18" i="114"/>
  <c r="CJ17" i="114"/>
  <c r="CJ23" i="114" s="1"/>
  <c r="CE17" i="114"/>
  <c r="BH17" i="114"/>
  <c r="BH24" i="114" s="1"/>
  <c r="AR17" i="114"/>
  <c r="AR28" i="114"/>
  <c r="AM17" i="114"/>
  <c r="CJ16" i="114"/>
  <c r="CJ22" i="114"/>
  <c r="CE16" i="114"/>
  <c r="BM16" i="114"/>
  <c r="BM27" i="114" s="1"/>
  <c r="BH16" i="114"/>
  <c r="AR16" i="114"/>
  <c r="AM16" i="114"/>
  <c r="CS15" i="114"/>
  <c r="CP15" i="114"/>
  <c r="CO15" i="114"/>
  <c r="CN15" i="114"/>
  <c r="CM15" i="114"/>
  <c r="CL15" i="114"/>
  <c r="CR15" i="114" s="1"/>
  <c r="CK15" i="114"/>
  <c r="CQ15" i="114" s="1"/>
  <c r="CE15" i="114"/>
  <c r="CA15" i="114"/>
  <c r="BR15" i="114"/>
  <c r="BY15" i="114"/>
  <c r="BQ15" i="114"/>
  <c r="BP15" i="114"/>
  <c r="BX15" i="114" s="1"/>
  <c r="BO15" i="114"/>
  <c r="BN15" i="114"/>
  <c r="BH15" i="114"/>
  <c r="BD15" i="114"/>
  <c r="BA15" i="114"/>
  <c r="AZ15" i="114"/>
  <c r="AY15" i="114"/>
  <c r="AX15" i="114"/>
  <c r="AW15" i="114"/>
  <c r="BC15" i="114"/>
  <c r="AV15" i="114"/>
  <c r="AU15" i="114"/>
  <c r="AT15" i="114"/>
  <c r="AS15" i="114"/>
  <c r="BB15" i="114" s="1"/>
  <c r="AM15" i="114"/>
  <c r="CP15" i="8"/>
  <c r="CO15" i="8"/>
  <c r="CN15" i="8"/>
  <c r="CM15" i="8"/>
  <c r="CL15" i="8"/>
  <c r="CR15" i="8"/>
  <c r="CJ21" i="8"/>
  <c r="CJ23" i="8" s="1"/>
  <c r="CJ20" i="8"/>
  <c r="CJ19" i="8"/>
  <c r="CJ18" i="8"/>
  <c r="CJ17" i="8"/>
  <c r="BM26" i="8"/>
  <c r="BM23" i="8"/>
  <c r="BM22" i="8"/>
  <c r="BM29" i="8"/>
  <c r="AR27" i="8"/>
  <c r="AR26" i="8"/>
  <c r="AR25" i="8"/>
  <c r="AR30" i="8" s="1"/>
  <c r="AR24" i="8"/>
  <c r="AR23" i="8"/>
  <c r="BA15" i="8"/>
  <c r="AZ15" i="8"/>
  <c r="AY15" i="8"/>
  <c r="AX15" i="8"/>
  <c r="AW15" i="8"/>
  <c r="BC15" i="8" s="1"/>
  <c r="K29" i="3"/>
  <c r="K28" i="3"/>
  <c r="K27" i="3"/>
  <c r="K26" i="3"/>
  <c r="K25" i="3"/>
  <c r="K24" i="3"/>
  <c r="K23" i="3"/>
  <c r="K22" i="3"/>
  <c r="K21" i="3"/>
  <c r="K20" i="3"/>
  <c r="K19" i="3"/>
  <c r="K18" i="3"/>
  <c r="K17" i="3"/>
  <c r="K16" i="3"/>
  <c r="K15" i="3"/>
  <c r="K14" i="3"/>
  <c r="K13" i="3"/>
  <c r="K12" i="3"/>
  <c r="K11" i="3"/>
  <c r="K10" i="3"/>
  <c r="D15" i="3"/>
  <c r="S11" i="8"/>
  <c r="F10" i="3"/>
  <c r="H10" i="3"/>
  <c r="B29" i="3"/>
  <c r="B28" i="3"/>
  <c r="B27" i="3"/>
  <c r="B26" i="3"/>
  <c r="B25" i="3"/>
  <c r="B24" i="3"/>
  <c r="B23" i="3"/>
  <c r="B22" i="3"/>
  <c r="B21" i="3"/>
  <c r="B20" i="3"/>
  <c r="B19" i="3"/>
  <c r="B18" i="3"/>
  <c r="B17" i="3"/>
  <c r="B16" i="3"/>
  <c r="B15" i="3"/>
  <c r="B14" i="3"/>
  <c r="B13" i="3"/>
  <c r="B12" i="3"/>
  <c r="B11" i="3"/>
  <c r="G29" i="3"/>
  <c r="G28" i="3"/>
  <c r="G27" i="3"/>
  <c r="H27" i="3"/>
  <c r="G26" i="3"/>
  <c r="G25" i="3"/>
  <c r="G24" i="3"/>
  <c r="H24" i="3" s="1"/>
  <c r="G23" i="3"/>
  <c r="H23" i="3" s="1"/>
  <c r="G22" i="3"/>
  <c r="G21" i="3"/>
  <c r="G20" i="3"/>
  <c r="G19" i="3"/>
  <c r="H19" i="3" s="1"/>
  <c r="G18" i="3"/>
  <c r="G17" i="3"/>
  <c r="G16" i="3"/>
  <c r="G15" i="3"/>
  <c r="G14" i="3"/>
  <c r="H14" i="3" s="1"/>
  <c r="G13" i="3"/>
  <c r="G12" i="3"/>
  <c r="G11" i="3"/>
  <c r="F14" i="3"/>
  <c r="E28" i="3"/>
  <c r="E22" i="3"/>
  <c r="E16" i="3"/>
  <c r="D29" i="3"/>
  <c r="D28" i="3"/>
  <c r="D27" i="3"/>
  <c r="D26" i="3"/>
  <c r="D25" i="3"/>
  <c r="D24" i="3"/>
  <c r="D23" i="3"/>
  <c r="D22" i="3"/>
  <c r="D21" i="3"/>
  <c r="D20" i="3"/>
  <c r="D19" i="3"/>
  <c r="D18" i="3"/>
  <c r="D17" i="3"/>
  <c r="D16" i="3"/>
  <c r="D14" i="3"/>
  <c r="D13" i="3"/>
  <c r="D12" i="3"/>
  <c r="D11" i="3"/>
  <c r="C29" i="3"/>
  <c r="C28" i="3"/>
  <c r="C27" i="3"/>
  <c r="C26" i="3"/>
  <c r="C25" i="3"/>
  <c r="C24" i="3"/>
  <c r="C23" i="3"/>
  <c r="C22" i="3"/>
  <c r="C21" i="3"/>
  <c r="C20" i="3"/>
  <c r="C19" i="3"/>
  <c r="C18" i="3"/>
  <c r="C17" i="3"/>
  <c r="C16" i="3"/>
  <c r="C15" i="3"/>
  <c r="C14" i="3"/>
  <c r="C13" i="3"/>
  <c r="C12" i="3"/>
  <c r="C11" i="3"/>
  <c r="E29" i="3"/>
  <c r="E27" i="3"/>
  <c r="E26" i="3"/>
  <c r="E25" i="3"/>
  <c r="E24" i="3"/>
  <c r="E23" i="3"/>
  <c r="E21" i="3"/>
  <c r="E20" i="3"/>
  <c r="E19" i="3"/>
  <c r="E18" i="3"/>
  <c r="E17" i="3"/>
  <c r="E15" i="3"/>
  <c r="E14" i="3"/>
  <c r="E13" i="3"/>
  <c r="E12" i="3"/>
  <c r="E11" i="3"/>
  <c r="E111" i="3"/>
  <c r="G111" i="3" s="1"/>
  <c r="E110" i="3"/>
  <c r="G110" i="3"/>
  <c r="E109" i="3"/>
  <c r="G109" i="3"/>
  <c r="E108" i="3"/>
  <c r="G108" i="3" s="1"/>
  <c r="E107" i="3"/>
  <c r="G107" i="3"/>
  <c r="E106" i="3"/>
  <c r="G106" i="3"/>
  <c r="E105" i="3"/>
  <c r="G105" i="3" s="1"/>
  <c r="E104" i="3"/>
  <c r="G104" i="3"/>
  <c r="E103" i="3"/>
  <c r="G103" i="3"/>
  <c r="E102" i="3"/>
  <c r="G102" i="3" s="1"/>
  <c r="E101" i="3"/>
  <c r="G101" i="3"/>
  <c r="E100" i="3"/>
  <c r="G100" i="3"/>
  <c r="E99" i="3"/>
  <c r="G99" i="3" s="1"/>
  <c r="E98" i="3"/>
  <c r="G98" i="3"/>
  <c r="E97" i="3"/>
  <c r="G97" i="3"/>
  <c r="E96" i="3"/>
  <c r="G96" i="3" s="1"/>
  <c r="E95" i="3"/>
  <c r="G95" i="3"/>
  <c r="E94" i="3"/>
  <c r="G94" i="3"/>
  <c r="E93" i="3"/>
  <c r="G93" i="3" s="1"/>
  <c r="E92" i="3"/>
  <c r="G92" i="3"/>
  <c r="G10" i="3"/>
  <c r="D10" i="3"/>
  <c r="C10" i="3"/>
  <c r="E10" i="3"/>
  <c r="CC32" i="8"/>
  <c r="CE32" i="8"/>
  <c r="CE35" i="8"/>
  <c r="BF32" i="8"/>
  <c r="BH32" i="8"/>
  <c r="BH35" i="8" s="1"/>
  <c r="BI32" i="8"/>
  <c r="AN32" i="8"/>
  <c r="BQ15" i="8"/>
  <c r="BP15" i="8"/>
  <c r="BH25" i="8"/>
  <c r="CF32" i="8"/>
  <c r="BI33" i="8"/>
  <c r="C56" i="3"/>
  <c r="B10" i="3"/>
  <c r="B2" i="3"/>
  <c r="C138" i="3"/>
  <c r="C84" i="3"/>
  <c r="CE19" i="8"/>
  <c r="CE18" i="8"/>
  <c r="CE16" i="8"/>
  <c r="CE15" i="8"/>
  <c r="BH23" i="8"/>
  <c r="BH21" i="8"/>
  <c r="BH20" i="8"/>
  <c r="BH18" i="8"/>
  <c r="BH16" i="8"/>
  <c r="BH15" i="8"/>
  <c r="AM23" i="8"/>
  <c r="AM21" i="8"/>
  <c r="AM20" i="8"/>
  <c r="AM18" i="8"/>
  <c r="AM16" i="8"/>
  <c r="AM15" i="8"/>
  <c r="AM22" i="8"/>
  <c r="BH22" i="8"/>
  <c r="AM19" i="8"/>
  <c r="CE20" i="8"/>
  <c r="CE17" i="8"/>
  <c r="BH19" i="8"/>
  <c r="BH17" i="8"/>
  <c r="BH24" i="8" s="1"/>
  <c r="BH27" i="8"/>
  <c r="BU15" i="8" s="1"/>
  <c r="BZ15" i="8" s="1"/>
  <c r="BW15" i="8"/>
  <c r="BV15" i="8"/>
  <c r="CJ16" i="8"/>
  <c r="CJ22" i="8" s="1"/>
  <c r="CK15" i="8"/>
  <c r="CQ15" i="8"/>
  <c r="BO15" i="8"/>
  <c r="BN15" i="8"/>
  <c r="BX15" i="8" s="1"/>
  <c r="BR15" i="8"/>
  <c r="BY15" i="8" s="1"/>
  <c r="CS15" i="8"/>
  <c r="CJ24" i="8"/>
  <c r="BM16" i="8"/>
  <c r="BM27" i="8"/>
  <c r="CE30" i="8"/>
  <c r="CC30" i="8" s="1"/>
  <c r="BM30" i="8"/>
  <c r="CA15" i="8"/>
  <c r="BH30" i="8"/>
  <c r="BF30" i="8" s="1"/>
  <c r="AM17" i="8"/>
  <c r="AM26" i="8"/>
  <c r="AS15" i="8"/>
  <c r="BB15" i="8" s="1"/>
  <c r="AM24" i="8"/>
  <c r="AU15" i="8"/>
  <c r="AM25" i="8"/>
  <c r="AT15" i="8"/>
  <c r="AV15" i="8"/>
  <c r="BD15" i="8"/>
  <c r="AR17" i="8"/>
  <c r="AR16" i="8"/>
  <c r="AR28" i="8"/>
  <c r="AR31" i="8"/>
  <c r="AM30" i="8"/>
  <c r="AK30" i="8" s="1"/>
  <c r="AK32" i="8"/>
  <c r="AM32" i="8"/>
  <c r="AM35" i="8" s="1"/>
  <c r="BT15" i="120"/>
  <c r="BU15" i="120"/>
  <c r="BS15" i="120"/>
  <c r="BZ15" i="120"/>
  <c r="BT15" i="119"/>
  <c r="BU15" i="118"/>
  <c r="BS15" i="118"/>
  <c r="BZ15" i="118" s="1"/>
  <c r="BT15" i="116"/>
  <c r="CR15" i="131"/>
  <c r="BS15" i="119"/>
  <c r="BZ15" i="119" s="1"/>
  <c r="BU15" i="119"/>
  <c r="BV15" i="119"/>
  <c r="BS15" i="125"/>
  <c r="BZ15" i="125" s="1"/>
  <c r="BW15" i="125"/>
  <c r="BW15" i="130"/>
  <c r="BS15" i="130"/>
  <c r="BV15" i="130"/>
  <c r="BX15" i="120"/>
  <c r="BU15" i="130"/>
  <c r="BM29" i="123"/>
  <c r="BV15" i="117"/>
  <c r="BV15" i="126"/>
  <c r="BU15" i="125"/>
  <c r="BT15" i="125"/>
  <c r="BT15" i="8"/>
  <c r="BU15" i="128"/>
  <c r="BV15" i="128"/>
  <c r="BS15" i="128"/>
  <c r="BS15" i="116"/>
  <c r="BZ15" i="116" s="1"/>
  <c r="BU15" i="116"/>
  <c r="BX15" i="127"/>
  <c r="BC15" i="128"/>
  <c r="BX15" i="125"/>
  <c r="BV15" i="114"/>
  <c r="BM28" i="119"/>
  <c r="BH24" i="120"/>
  <c r="BW15" i="123"/>
  <c r="BS15" i="123"/>
  <c r="BZ15" i="123" s="1"/>
  <c r="BS15" i="8"/>
  <c r="BV15" i="127"/>
  <c r="BZ15" i="127" s="1"/>
  <c r="BS15" i="113"/>
  <c r="BZ15" i="113" s="1"/>
  <c r="BT15" i="129"/>
  <c r="BW15" i="127"/>
  <c r="BS15" i="129"/>
  <c r="BU15" i="129"/>
  <c r="BT15" i="118"/>
  <c r="BW15" i="113"/>
  <c r="BV15" i="113"/>
  <c r="BV15" i="129"/>
  <c r="BU15" i="121"/>
  <c r="BT15" i="121"/>
  <c r="BS15" i="121"/>
  <c r="BZ15" i="121" s="1"/>
  <c r="BV15" i="121"/>
  <c r="BS15" i="127"/>
  <c r="BT15" i="113"/>
  <c r="BZ15" i="129"/>
  <c r="G112" i="3" l="1"/>
  <c r="H30" i="3"/>
  <c r="B144" i="3" s="1"/>
  <c r="BV15" i="131"/>
  <c r="BT15" i="131"/>
  <c r="BW15" i="115"/>
  <c r="BU15" i="115"/>
  <c r="BS15" i="124"/>
  <c r="BV15" i="115"/>
  <c r="BV15" i="124"/>
  <c r="BT15" i="124"/>
  <c r="BT15" i="117"/>
  <c r="BW15" i="124"/>
  <c r="BT15" i="114"/>
  <c r="BU15" i="122"/>
  <c r="BV15" i="122"/>
  <c r="BS15" i="117"/>
  <c r="BZ15" i="117" s="1"/>
  <c r="BT15" i="128"/>
  <c r="BZ15" i="128" s="1"/>
  <c r="BU15" i="126"/>
  <c r="BT15" i="126"/>
  <c r="BS15" i="114"/>
  <c r="BZ15" i="114" s="1"/>
  <c r="BT15" i="115"/>
  <c r="BZ15" i="115" s="1"/>
  <c r="BW15" i="131"/>
  <c r="BS15" i="131"/>
  <c r="BS15" i="122"/>
  <c r="BW15" i="122"/>
  <c r="BS15" i="126"/>
  <c r="BZ15" i="124" l="1"/>
  <c r="BZ15" i="126"/>
  <c r="BZ15" i="122"/>
  <c r="BZ15"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K4" authorId="0" shapeId="0" xr:uid="{EFE2C983-0B9C-405D-B070-341046251688}">
      <text>
        <r>
          <rPr>
            <b/>
            <sz val="10"/>
            <color indexed="81"/>
            <rFont val="ＭＳ Ｐゴシック"/>
            <family val="3"/>
            <charset val="128"/>
          </rPr>
          <t>半角６桁表示とすること</t>
        </r>
      </text>
    </comment>
  </commentList>
</comments>
</file>

<file path=xl/sharedStrings.xml><?xml version="1.0" encoding="utf-8"?>
<sst xmlns="http://schemas.openxmlformats.org/spreadsheetml/2006/main" count="9480" uniqueCount="298">
  <si>
    <t>法人形態</t>
    <rPh sb="0" eb="2">
      <t>ホウジン</t>
    </rPh>
    <rPh sb="2" eb="4">
      <t>ケイタイ</t>
    </rPh>
    <phoneticPr fontId="1"/>
  </si>
  <si>
    <t>法人区分</t>
    <rPh sb="0" eb="2">
      <t>ホウジン</t>
    </rPh>
    <rPh sb="2" eb="4">
      <t>クブン</t>
    </rPh>
    <phoneticPr fontId="1"/>
  </si>
  <si>
    <t>財務諸表の確認状況</t>
    <rPh sb="0" eb="2">
      <t>ザイム</t>
    </rPh>
    <rPh sb="2" eb="4">
      <t>ショヒョウ</t>
    </rPh>
    <rPh sb="5" eb="7">
      <t>カクニン</t>
    </rPh>
    <rPh sb="7" eb="9">
      <t>ジョウキョウ</t>
    </rPh>
    <phoneticPr fontId="1"/>
  </si>
  <si>
    <t>法人の設立状況</t>
    <rPh sb="0" eb="2">
      <t>ホウジン</t>
    </rPh>
    <rPh sb="3" eb="5">
      <t>セツリツ</t>
    </rPh>
    <rPh sb="5" eb="7">
      <t>ジョウキョウ</t>
    </rPh>
    <phoneticPr fontId="1"/>
  </si>
  <si>
    <t>格付の取得状況</t>
    <rPh sb="0" eb="2">
      <t>カクヅ</t>
    </rPh>
    <rPh sb="3" eb="5">
      <t>シュトク</t>
    </rPh>
    <rPh sb="5" eb="7">
      <t>ジョウキョウ</t>
    </rPh>
    <phoneticPr fontId="1"/>
  </si>
  <si>
    <t>適用会計基準</t>
    <rPh sb="0" eb="2">
      <t>テキヨウ</t>
    </rPh>
    <rPh sb="2" eb="4">
      <t>カイケイ</t>
    </rPh>
    <rPh sb="4" eb="6">
      <t>キジュン</t>
    </rPh>
    <phoneticPr fontId="1"/>
  </si>
  <si>
    <t>貸借対照表等</t>
    <rPh sb="0" eb="2">
      <t>タイシャク</t>
    </rPh>
    <rPh sb="2" eb="4">
      <t>タイショウ</t>
    </rPh>
    <rPh sb="4" eb="5">
      <t>ヒョウ</t>
    </rPh>
    <rPh sb="5" eb="6">
      <t>トウ</t>
    </rPh>
    <phoneticPr fontId="1"/>
  </si>
  <si>
    <t>会計年度（決算期）</t>
    <rPh sb="0" eb="2">
      <t>カイケイ</t>
    </rPh>
    <rPh sb="2" eb="4">
      <t>ネンド</t>
    </rPh>
    <rPh sb="5" eb="7">
      <t>ケッサン</t>
    </rPh>
    <rPh sb="7" eb="8">
      <t>キ</t>
    </rPh>
    <phoneticPr fontId="1"/>
  </si>
  <si>
    <t>格付会社</t>
    <rPh sb="0" eb="2">
      <t>カクヅ</t>
    </rPh>
    <rPh sb="2" eb="4">
      <t>カイシャ</t>
    </rPh>
    <phoneticPr fontId="1"/>
  </si>
  <si>
    <t>格付</t>
    <rPh sb="0" eb="2">
      <t>カクヅ</t>
    </rPh>
    <phoneticPr fontId="1"/>
  </si>
  <si>
    <t>財務諸表の作成状況</t>
    <rPh sb="0" eb="2">
      <t>ザイム</t>
    </rPh>
    <rPh sb="2" eb="4">
      <t>ショヒョウ</t>
    </rPh>
    <rPh sb="5" eb="7">
      <t>サクセイ</t>
    </rPh>
    <rPh sb="7" eb="9">
      <t>ジョウキョウ</t>
    </rPh>
    <phoneticPr fontId="1"/>
  </si>
  <si>
    <t>地方公共団体コード</t>
    <rPh sb="0" eb="2">
      <t>チホウ</t>
    </rPh>
    <rPh sb="2" eb="4">
      <t>コウキョウ</t>
    </rPh>
    <rPh sb="4" eb="6">
      <t>ダンタイ</t>
    </rPh>
    <phoneticPr fontId="1"/>
  </si>
  <si>
    <t>地方公共団体名</t>
    <rPh sb="0" eb="2">
      <t>チホウ</t>
    </rPh>
    <rPh sb="2" eb="4">
      <t>コウキョウ</t>
    </rPh>
    <rPh sb="4" eb="7">
      <t>ダンタイメイ</t>
    </rPh>
    <phoneticPr fontId="1"/>
  </si>
  <si>
    <t>担当課（室）名</t>
    <rPh sb="0" eb="2">
      <t>タントウ</t>
    </rPh>
    <rPh sb="2" eb="3">
      <t>カ</t>
    </rPh>
    <rPh sb="4" eb="5">
      <t>シツ</t>
    </rPh>
    <rPh sb="6" eb="7">
      <t>メイ</t>
    </rPh>
    <phoneticPr fontId="1"/>
  </si>
  <si>
    <t>担当者名</t>
    <rPh sb="0" eb="4">
      <t>タントウシャメイ</t>
    </rPh>
    <phoneticPr fontId="1"/>
  </si>
  <si>
    <t>電話（直通）</t>
    <rPh sb="0" eb="2">
      <t>デンワ</t>
    </rPh>
    <rPh sb="3" eb="5">
      <t>チョクツウ</t>
    </rPh>
    <phoneticPr fontId="1"/>
  </si>
  <si>
    <t>E-mail</t>
    <phoneticPr fontId="1"/>
  </si>
  <si>
    <t>○○県</t>
    <rPh sb="2" eb="3">
      <t>ケン</t>
    </rPh>
    <phoneticPr fontId="1"/>
  </si>
  <si>
    <t>経常損益が黒字</t>
    <rPh sb="0" eb="2">
      <t>ケイジョウ</t>
    </rPh>
    <rPh sb="2" eb="4">
      <t>ソンエキ</t>
    </rPh>
    <rPh sb="5" eb="7">
      <t>クロジ</t>
    </rPh>
    <phoneticPr fontId="3"/>
  </si>
  <si>
    <t>経常損益が赤字</t>
    <rPh sb="0" eb="2">
      <t>ケイジョウ</t>
    </rPh>
    <rPh sb="2" eb="4">
      <t>ソンエキ</t>
    </rPh>
    <rPh sb="5" eb="7">
      <t>アカジ</t>
    </rPh>
    <phoneticPr fontId="3"/>
  </si>
  <si>
    <t>資産超過</t>
    <rPh sb="0" eb="2">
      <t>シサン</t>
    </rPh>
    <rPh sb="2" eb="4">
      <t>チョウカ</t>
    </rPh>
    <phoneticPr fontId="3"/>
  </si>
  <si>
    <t>A</t>
    <phoneticPr fontId="3"/>
  </si>
  <si>
    <t>B</t>
    <phoneticPr fontId="3"/>
  </si>
  <si>
    <t>C</t>
    <phoneticPr fontId="3"/>
  </si>
  <si>
    <t>D</t>
    <phoneticPr fontId="3"/>
  </si>
  <si>
    <t>E</t>
    <phoneticPr fontId="3"/>
  </si>
  <si>
    <t>債務超過</t>
    <rPh sb="0" eb="2">
      <t>サイム</t>
    </rPh>
    <rPh sb="2" eb="4">
      <t>チョウカ</t>
    </rPh>
    <phoneticPr fontId="3"/>
  </si>
  <si>
    <t>債務超過額が</t>
    <rPh sb="0" eb="2">
      <t>サイム</t>
    </rPh>
    <rPh sb="2" eb="5">
      <t>チョウカガク</t>
    </rPh>
    <phoneticPr fontId="3"/>
  </si>
  <si>
    <t>○のある行</t>
    <rPh sb="4" eb="5">
      <t>ギョウ</t>
    </rPh>
    <phoneticPr fontId="3"/>
  </si>
  <si>
    <t>債務超過
前要償還
債務償還
可能法人</t>
    <phoneticPr fontId="3"/>
  </si>
  <si>
    <t>経常損益が
黒字</t>
    <rPh sb="0" eb="2">
      <t>ケイジョウ</t>
    </rPh>
    <rPh sb="2" eb="4">
      <t>ソンエキ</t>
    </rPh>
    <rPh sb="6" eb="8">
      <t>クロジ</t>
    </rPh>
    <phoneticPr fontId="3"/>
  </si>
  <si>
    <t xml:space="preserve">
債務超過額が</t>
    <rPh sb="1" eb="3">
      <t>サイム</t>
    </rPh>
    <rPh sb="3" eb="6">
      <t>チョウカガク</t>
    </rPh>
    <phoneticPr fontId="3"/>
  </si>
  <si>
    <t>経常損益（Ａ）</t>
    <rPh sb="0" eb="2">
      <t>ケイジョウ</t>
    </rPh>
    <rPh sb="2" eb="4">
      <t>ソンエキ</t>
    </rPh>
    <phoneticPr fontId="3"/>
  </si>
  <si>
    <t>補助金等（Ｂ）</t>
    <rPh sb="0" eb="3">
      <t>ホジョキン</t>
    </rPh>
    <rPh sb="3" eb="4">
      <t>トウ</t>
    </rPh>
    <phoneticPr fontId="5"/>
  </si>
  <si>
    <t>減価償却費（Ｄ）</t>
    <rPh sb="0" eb="4">
      <t>ゲンカショウキャク</t>
    </rPh>
    <rPh sb="4" eb="5">
      <t>ヒ</t>
    </rPh>
    <phoneticPr fontId="5"/>
  </si>
  <si>
    <t>減価償却前修正後経常損益（Ｅ＝Ｃ＋Ｄ）</t>
    <rPh sb="0" eb="4">
      <t>ゲンカショウキャク</t>
    </rPh>
    <rPh sb="4" eb="5">
      <t>マエ</t>
    </rPh>
    <rPh sb="5" eb="8">
      <t>シュウセイゴ</t>
    </rPh>
    <rPh sb="8" eb="10">
      <t>ケイジョウ</t>
    </rPh>
    <rPh sb="10" eb="12">
      <t>ソンエキ</t>
    </rPh>
    <phoneticPr fontId="5"/>
  </si>
  <si>
    <t>純資産（Ｆ）</t>
    <rPh sb="0" eb="3">
      <t>ジュンシサン</t>
    </rPh>
    <phoneticPr fontId="5"/>
  </si>
  <si>
    <t>修正後純資産（Ｈ＝Ｆ＋Ｇ）</t>
    <rPh sb="0" eb="3">
      <t>シュウセイゴ</t>
    </rPh>
    <rPh sb="3" eb="6">
      <t>ジュンシサン</t>
    </rPh>
    <phoneticPr fontId="5"/>
  </si>
  <si>
    <t>要償還債務額（Ｉ）</t>
    <rPh sb="0" eb="1">
      <t>ヨウ</t>
    </rPh>
    <rPh sb="1" eb="3">
      <t>ショウカン</t>
    </rPh>
    <rPh sb="3" eb="6">
      <t>サイムガク</t>
    </rPh>
    <phoneticPr fontId="3"/>
  </si>
  <si>
    <t>10年後純資産（Ｊ）</t>
    <rPh sb="2" eb="4">
      <t>ネンゴ</t>
    </rPh>
    <rPh sb="4" eb="7">
      <t>ジュンシサン</t>
    </rPh>
    <phoneticPr fontId="5"/>
  </si>
  <si>
    <t>5年後純資産（Ｋ）</t>
    <rPh sb="1" eb="3">
      <t>ネンゴ</t>
    </rPh>
    <rPh sb="3" eb="6">
      <t>ジュンシサン</t>
    </rPh>
    <phoneticPr fontId="5"/>
  </si>
  <si>
    <t>5年後要償還債務残高見込額（Ｌ）</t>
    <rPh sb="1" eb="3">
      <t>ネンゴ</t>
    </rPh>
    <rPh sb="3" eb="4">
      <t>ヨウ</t>
    </rPh>
    <rPh sb="4" eb="6">
      <t>ショウカン</t>
    </rPh>
    <rPh sb="6" eb="8">
      <t>サイム</t>
    </rPh>
    <rPh sb="8" eb="10">
      <t>ザンダカ</t>
    </rPh>
    <rPh sb="10" eb="13">
      <t>ミコミガク</t>
    </rPh>
    <phoneticPr fontId="3"/>
  </si>
  <si>
    <t>判定</t>
    <rPh sb="0" eb="2">
      <t>ハンテイ</t>
    </rPh>
    <phoneticPr fontId="5"/>
  </si>
  <si>
    <t>算入率</t>
    <rPh sb="0" eb="2">
      <t>サンニュウ</t>
    </rPh>
    <rPh sb="2" eb="3">
      <t>リツ</t>
    </rPh>
    <phoneticPr fontId="5"/>
  </si>
  <si>
    <t>一般法人型</t>
    <rPh sb="0" eb="2">
      <t>イッパン</t>
    </rPh>
    <rPh sb="2" eb="4">
      <t>ホウジン</t>
    </rPh>
    <rPh sb="4" eb="5">
      <t>カタ</t>
    </rPh>
    <phoneticPr fontId="5"/>
  </si>
  <si>
    <t>不動産取引型法人</t>
    <rPh sb="0" eb="3">
      <t>フドウサン</t>
    </rPh>
    <rPh sb="3" eb="5">
      <t>トリヒキ</t>
    </rPh>
    <rPh sb="5" eb="6">
      <t>ガタ</t>
    </rPh>
    <rPh sb="6" eb="8">
      <t>ホウジン</t>
    </rPh>
    <phoneticPr fontId="5"/>
  </si>
  <si>
    <t>計</t>
    <rPh sb="0" eb="1">
      <t>ケイ</t>
    </rPh>
    <phoneticPr fontId="5"/>
  </si>
  <si>
    <t>○のある列</t>
    <rPh sb="4" eb="5">
      <t>レツ</t>
    </rPh>
    <phoneticPr fontId="5"/>
  </si>
  <si>
    <t>最終評価</t>
    <rPh sb="0" eb="2">
      <t>サイシュウ</t>
    </rPh>
    <rPh sb="2" eb="4">
      <t>ヒョウカ</t>
    </rPh>
    <phoneticPr fontId="5"/>
  </si>
  <si>
    <t>損益計算書・正味財産増減計算書等</t>
    <rPh sb="0" eb="2">
      <t>ソンエキ</t>
    </rPh>
    <rPh sb="2" eb="5">
      <t>ケイサンショ</t>
    </rPh>
    <rPh sb="6" eb="8">
      <t>ショウミ</t>
    </rPh>
    <rPh sb="8" eb="10">
      <t>ザイサン</t>
    </rPh>
    <rPh sb="10" eb="12">
      <t>ゾウゲン</t>
    </rPh>
    <rPh sb="12" eb="15">
      <t>ケイサンショ</t>
    </rPh>
    <rPh sb="15" eb="16">
      <t>トウ</t>
    </rPh>
    <phoneticPr fontId="1"/>
  </si>
  <si>
    <t>小計①</t>
    <rPh sb="0" eb="2">
      <t>ショウケイ</t>
    </rPh>
    <phoneticPr fontId="1"/>
  </si>
  <si>
    <t>小計②</t>
    <rPh sb="0" eb="2">
      <t>ショウケイ</t>
    </rPh>
    <phoneticPr fontId="1"/>
  </si>
  <si>
    <t>小計③</t>
    <rPh sb="0" eb="2">
      <t>ショウケイ</t>
    </rPh>
    <phoneticPr fontId="1"/>
  </si>
  <si>
    <t>区分</t>
    <rPh sb="0" eb="2">
      <t>クブン</t>
    </rPh>
    <phoneticPr fontId="5"/>
  </si>
  <si>
    <t>（単位：千円）</t>
    <rPh sb="1" eb="3">
      <t>タンイ</t>
    </rPh>
    <rPh sb="4" eb="6">
      <t>センエン</t>
    </rPh>
    <phoneticPr fontId="1"/>
  </si>
  <si>
    <t>１　標準評価方式</t>
    <rPh sb="2" eb="4">
      <t>ヒョウジュン</t>
    </rPh>
    <rPh sb="4" eb="6">
      <t>ヒョウカ</t>
    </rPh>
    <rPh sb="6" eb="8">
      <t>ホウシキ</t>
    </rPh>
    <phoneticPr fontId="1"/>
  </si>
  <si>
    <t>２　個別評価方式</t>
    <rPh sb="2" eb="4">
      <t>コベツ</t>
    </rPh>
    <rPh sb="4" eb="6">
      <t>ヒョウカ</t>
    </rPh>
    <rPh sb="6" eb="8">
      <t>ホウシキ</t>
    </rPh>
    <phoneticPr fontId="1"/>
  </si>
  <si>
    <t>（１）資産債務個別評価方式</t>
    <rPh sb="3" eb="5">
      <t>シサン</t>
    </rPh>
    <rPh sb="5" eb="7">
      <t>サイム</t>
    </rPh>
    <rPh sb="7" eb="9">
      <t>コベツ</t>
    </rPh>
    <rPh sb="9" eb="11">
      <t>ヒョウカ</t>
    </rPh>
    <rPh sb="11" eb="13">
      <t>ホウシキ</t>
    </rPh>
    <phoneticPr fontId="1"/>
  </si>
  <si>
    <t>減価償却前
修正後経常損益
Ｅ
（Ｃ＋Ｄ）</t>
    <rPh sb="0" eb="4">
      <t>ゲンカショウキャク</t>
    </rPh>
    <rPh sb="4" eb="5">
      <t>マエ</t>
    </rPh>
    <rPh sb="6" eb="9">
      <t>シュウセイゴ</t>
    </rPh>
    <rPh sb="9" eb="11">
      <t>ケイジョウ</t>
    </rPh>
    <rPh sb="11" eb="13">
      <t>ソンエキ</t>
    </rPh>
    <phoneticPr fontId="1"/>
  </si>
  <si>
    <t>経常損益
Ａ</t>
    <rPh sb="0" eb="2">
      <t>ケイジョウ</t>
    </rPh>
    <rPh sb="2" eb="4">
      <t>ソンエキ</t>
    </rPh>
    <phoneticPr fontId="1"/>
  </si>
  <si>
    <t>補助金等
Ｂ</t>
    <rPh sb="0" eb="3">
      <t>ホジョキン</t>
    </rPh>
    <rPh sb="3" eb="4">
      <t>トウ</t>
    </rPh>
    <phoneticPr fontId="1"/>
  </si>
  <si>
    <t>修正後経常損益
Ｃ
（Ａ－Ｂ）</t>
    <rPh sb="0" eb="2">
      <t>シュウセイ</t>
    </rPh>
    <rPh sb="2" eb="3">
      <t>ゴ</t>
    </rPh>
    <rPh sb="3" eb="5">
      <t>ケイジョウ</t>
    </rPh>
    <rPh sb="5" eb="7">
      <t>ソンエキ</t>
    </rPh>
    <phoneticPr fontId="1"/>
  </si>
  <si>
    <t>減価償却費
Ｄ</t>
    <rPh sb="0" eb="4">
      <t>ゲンカショウキャク</t>
    </rPh>
    <rPh sb="4" eb="5">
      <t>ヒ</t>
    </rPh>
    <phoneticPr fontId="1"/>
  </si>
  <si>
    <t>修正後純資産
Ｈ
（Ｆ＋Ｇ）</t>
    <rPh sb="0" eb="3">
      <t>シュウセイゴ</t>
    </rPh>
    <rPh sb="3" eb="6">
      <t>ジュンシサン</t>
    </rPh>
    <phoneticPr fontId="1"/>
  </si>
  <si>
    <t>要償還債務額
Ｉ</t>
    <rPh sb="0" eb="1">
      <t>ヨウ</t>
    </rPh>
    <rPh sb="1" eb="3">
      <t>ショウカン</t>
    </rPh>
    <rPh sb="3" eb="6">
      <t>サイムガク</t>
    </rPh>
    <phoneticPr fontId="1"/>
  </si>
  <si>
    <t>依頼格付の取得
有無</t>
    <rPh sb="0" eb="2">
      <t>イライ</t>
    </rPh>
    <rPh sb="2" eb="4">
      <t>カクヅ</t>
    </rPh>
    <rPh sb="5" eb="7">
      <t>シュトク</t>
    </rPh>
    <rPh sb="8" eb="10">
      <t>ウム</t>
    </rPh>
    <phoneticPr fontId="1"/>
  </si>
  <si>
    <t>イ　　財務諸表評価方式</t>
    <rPh sb="3" eb="5">
      <t>ザイム</t>
    </rPh>
    <rPh sb="5" eb="7">
      <t>ショヒョウ</t>
    </rPh>
    <rPh sb="7" eb="9">
      <t>ヒョウカ</t>
    </rPh>
    <rPh sb="9" eb="11">
      <t>ホウシキ</t>
    </rPh>
    <phoneticPr fontId="5"/>
  </si>
  <si>
    <t>（注２）金額については、千円未満四捨五入</t>
    <rPh sb="1" eb="2">
      <t>チュウ</t>
    </rPh>
    <rPh sb="4" eb="6">
      <t>キンガク</t>
    </rPh>
    <rPh sb="12" eb="14">
      <t>センエン</t>
    </rPh>
    <rPh sb="14" eb="16">
      <t>ミマン</t>
    </rPh>
    <rPh sb="16" eb="20">
      <t>シシャゴニュウ</t>
    </rPh>
    <phoneticPr fontId="1"/>
  </si>
  <si>
    <t>（２）経営計画個別評価方式</t>
    <rPh sb="3" eb="5">
      <t>ケイエイ</t>
    </rPh>
    <rPh sb="5" eb="7">
      <t>ケイカク</t>
    </rPh>
    <rPh sb="7" eb="9">
      <t>コベツ</t>
    </rPh>
    <rPh sb="9" eb="11">
      <t>ヒョウカ</t>
    </rPh>
    <rPh sb="11" eb="13">
      <t>ホウシキ</t>
    </rPh>
    <phoneticPr fontId="1"/>
  </si>
  <si>
    <t>小計④</t>
    <rPh sb="0" eb="2">
      <t>ショウケイ</t>
    </rPh>
    <phoneticPr fontId="1"/>
  </si>
  <si>
    <t>小計⑤</t>
    <rPh sb="0" eb="2">
      <t>ショウケイ</t>
    </rPh>
    <phoneticPr fontId="1"/>
  </si>
  <si>
    <t>枝番：</t>
    <rPh sb="0" eb="2">
      <t>エダバン</t>
    </rPh>
    <phoneticPr fontId="5"/>
  </si>
  <si>
    <t>販売用土地の評価</t>
    <rPh sb="0" eb="3">
      <t>ハンバイヨウ</t>
    </rPh>
    <rPh sb="3" eb="5">
      <t>トチ</t>
    </rPh>
    <rPh sb="6" eb="8">
      <t>ヒョウカ</t>
    </rPh>
    <phoneticPr fontId="1"/>
  </si>
  <si>
    <t>未売出土地の評価</t>
    <rPh sb="0" eb="1">
      <t>ミ</t>
    </rPh>
    <rPh sb="1" eb="2">
      <t>ウ</t>
    </rPh>
    <rPh sb="2" eb="3">
      <t>ダ</t>
    </rPh>
    <rPh sb="3" eb="5">
      <t>トチ</t>
    </rPh>
    <rPh sb="6" eb="8">
      <t>ヒョウカ</t>
    </rPh>
    <phoneticPr fontId="1"/>
  </si>
  <si>
    <t>財務状況
（千円）</t>
    <rPh sb="0" eb="2">
      <t>ザイム</t>
    </rPh>
    <rPh sb="2" eb="4">
      <t>ジョウキョウ</t>
    </rPh>
    <rPh sb="6" eb="8">
      <t>センエン</t>
    </rPh>
    <phoneticPr fontId="1"/>
  </si>
  <si>
    <t>10年後要償還債務残高見込額（K）</t>
    <rPh sb="2" eb="4">
      <t>ネンゴ</t>
    </rPh>
    <rPh sb="4" eb="5">
      <t>ヨウ</t>
    </rPh>
    <rPh sb="5" eb="7">
      <t>ショウカン</t>
    </rPh>
    <rPh sb="7" eb="9">
      <t>サイム</t>
    </rPh>
    <rPh sb="9" eb="11">
      <t>ザンダカ</t>
    </rPh>
    <rPh sb="11" eb="14">
      <t>ミコミガク</t>
    </rPh>
    <phoneticPr fontId="3"/>
  </si>
  <si>
    <t>A</t>
    <phoneticPr fontId="3"/>
  </si>
  <si>
    <t>B</t>
    <phoneticPr fontId="3"/>
  </si>
  <si>
    <t>C</t>
    <phoneticPr fontId="3"/>
  </si>
  <si>
    <t>D</t>
    <phoneticPr fontId="3"/>
  </si>
  <si>
    <t>E</t>
    <phoneticPr fontId="3"/>
  </si>
  <si>
    <t>株式会社（資本５億円以上または負債２００億円以上）</t>
    <rPh sb="0" eb="2">
      <t>カブシキ</t>
    </rPh>
    <rPh sb="2" eb="4">
      <t>カイシャ</t>
    </rPh>
    <rPh sb="5" eb="7">
      <t>シホン</t>
    </rPh>
    <rPh sb="8" eb="10">
      <t>オクエン</t>
    </rPh>
    <rPh sb="10" eb="12">
      <t>イジョウ</t>
    </rPh>
    <rPh sb="15" eb="17">
      <t>フサイ</t>
    </rPh>
    <rPh sb="20" eb="22">
      <t>オクエン</t>
    </rPh>
    <rPh sb="22" eb="24">
      <t>イジョウ</t>
    </rPh>
    <phoneticPr fontId="1"/>
  </si>
  <si>
    <t>株式会社（資本５億円未満かつ負債２００億円未満）</t>
    <rPh sb="0" eb="2">
      <t>カブシキ</t>
    </rPh>
    <rPh sb="2" eb="4">
      <t>カイシャ</t>
    </rPh>
    <rPh sb="5" eb="7">
      <t>シホン</t>
    </rPh>
    <rPh sb="8" eb="10">
      <t>オクエン</t>
    </rPh>
    <rPh sb="10" eb="12">
      <t>ミマン</t>
    </rPh>
    <rPh sb="14" eb="16">
      <t>フサイ</t>
    </rPh>
    <rPh sb="19" eb="21">
      <t>オクエン</t>
    </rPh>
    <rPh sb="21" eb="23">
      <t>ミマン</t>
    </rPh>
    <phoneticPr fontId="1"/>
  </si>
  <si>
    <t>特例有限会社（資本５億円以上または負債２００億円以上）</t>
    <rPh sb="0" eb="2">
      <t>トクレイ</t>
    </rPh>
    <rPh sb="2" eb="4">
      <t>ユウゲン</t>
    </rPh>
    <rPh sb="4" eb="6">
      <t>カイシャ</t>
    </rPh>
    <rPh sb="7" eb="9">
      <t>シホン</t>
    </rPh>
    <rPh sb="10" eb="12">
      <t>オクエン</t>
    </rPh>
    <rPh sb="12" eb="14">
      <t>イジョウ</t>
    </rPh>
    <rPh sb="17" eb="19">
      <t>フサイ</t>
    </rPh>
    <rPh sb="22" eb="24">
      <t>オクエン</t>
    </rPh>
    <rPh sb="24" eb="26">
      <t>イジョウ</t>
    </rPh>
    <phoneticPr fontId="1"/>
  </si>
  <si>
    <t>特例有限会社（資本５億円未満かつ負債２００億円未満）</t>
    <rPh sb="0" eb="2">
      <t>トクレイ</t>
    </rPh>
    <rPh sb="2" eb="4">
      <t>ユウゲン</t>
    </rPh>
    <rPh sb="4" eb="6">
      <t>カイシャ</t>
    </rPh>
    <rPh sb="7" eb="9">
      <t>シホン</t>
    </rPh>
    <rPh sb="10" eb="12">
      <t>オクエン</t>
    </rPh>
    <rPh sb="12" eb="14">
      <t>ミマン</t>
    </rPh>
    <rPh sb="16" eb="18">
      <t>フサイ</t>
    </rPh>
    <rPh sb="21" eb="23">
      <t>オクエン</t>
    </rPh>
    <rPh sb="23" eb="25">
      <t>ミマン</t>
    </rPh>
    <phoneticPr fontId="1"/>
  </si>
  <si>
    <t>合資会社</t>
    <rPh sb="0" eb="2">
      <t>ゴウシ</t>
    </rPh>
    <rPh sb="2" eb="4">
      <t>カイシャ</t>
    </rPh>
    <phoneticPr fontId="1"/>
  </si>
  <si>
    <t>合名会社</t>
    <rPh sb="0" eb="2">
      <t>ゴウメイ</t>
    </rPh>
    <rPh sb="2" eb="4">
      <t>カイシャ</t>
    </rPh>
    <phoneticPr fontId="1"/>
  </si>
  <si>
    <t>地方住宅供給公社</t>
    <rPh sb="0" eb="2">
      <t>チホウ</t>
    </rPh>
    <rPh sb="2" eb="4">
      <t>ジュウタク</t>
    </rPh>
    <rPh sb="4" eb="6">
      <t>キョウキュウ</t>
    </rPh>
    <rPh sb="6" eb="8">
      <t>コウシャ</t>
    </rPh>
    <phoneticPr fontId="1"/>
  </si>
  <si>
    <t>社会福祉法人</t>
    <rPh sb="0" eb="2">
      <t>シャカイ</t>
    </rPh>
    <rPh sb="2" eb="4">
      <t>フクシ</t>
    </rPh>
    <rPh sb="4" eb="6">
      <t>ホウジン</t>
    </rPh>
    <phoneticPr fontId="1"/>
  </si>
  <si>
    <t>組合</t>
    <rPh sb="0" eb="2">
      <t>クミアイ</t>
    </rPh>
    <phoneticPr fontId="1"/>
  </si>
  <si>
    <t>法人区分コード</t>
    <rPh sb="0" eb="2">
      <t>ホウジン</t>
    </rPh>
    <rPh sb="2" eb="4">
      <t>クブン</t>
    </rPh>
    <phoneticPr fontId="1"/>
  </si>
  <si>
    <t>一般法人型</t>
    <rPh sb="0" eb="2">
      <t>イッパン</t>
    </rPh>
    <rPh sb="2" eb="4">
      <t>ホウジン</t>
    </rPh>
    <rPh sb="4" eb="5">
      <t>ガタ</t>
    </rPh>
    <phoneticPr fontId="1"/>
  </si>
  <si>
    <t>不動産取引型</t>
    <rPh sb="0" eb="3">
      <t>フドウサン</t>
    </rPh>
    <rPh sb="3" eb="5">
      <t>トリヒキ</t>
    </rPh>
    <rPh sb="5" eb="6">
      <t>ガタ</t>
    </rPh>
    <phoneticPr fontId="1"/>
  </si>
  <si>
    <t>適用会計基準コード</t>
    <rPh sb="0" eb="2">
      <t>テキヨウ</t>
    </rPh>
    <rPh sb="2" eb="4">
      <t>カイケイ</t>
    </rPh>
    <rPh sb="4" eb="6">
      <t>キジュン</t>
    </rPh>
    <phoneticPr fontId="1"/>
  </si>
  <si>
    <t>新公益法人会計基準</t>
    <rPh sb="0" eb="1">
      <t>シン</t>
    </rPh>
    <rPh sb="1" eb="3">
      <t>コウエキ</t>
    </rPh>
    <rPh sb="3" eb="5">
      <t>ホウジン</t>
    </rPh>
    <rPh sb="5" eb="7">
      <t>カイケイ</t>
    </rPh>
    <rPh sb="7" eb="9">
      <t>キジュン</t>
    </rPh>
    <phoneticPr fontId="1"/>
  </si>
  <si>
    <t>旧公益法人会計基準</t>
    <rPh sb="0" eb="1">
      <t>キュウ</t>
    </rPh>
    <rPh sb="1" eb="3">
      <t>コウエキ</t>
    </rPh>
    <rPh sb="3" eb="5">
      <t>ホウジン</t>
    </rPh>
    <rPh sb="5" eb="7">
      <t>カイケイ</t>
    </rPh>
    <rPh sb="7" eb="9">
      <t>キジュン</t>
    </rPh>
    <phoneticPr fontId="1"/>
  </si>
  <si>
    <t>一般に公正妥当と認められる企業会計の基準（金融商品取引法に基づくもの：上場企業）</t>
    <rPh sb="0" eb="2">
      <t>イッパン</t>
    </rPh>
    <rPh sb="3" eb="5">
      <t>コウセイ</t>
    </rPh>
    <rPh sb="5" eb="7">
      <t>ダトウ</t>
    </rPh>
    <rPh sb="8" eb="9">
      <t>ミト</t>
    </rPh>
    <rPh sb="13" eb="15">
      <t>キギョウ</t>
    </rPh>
    <rPh sb="15" eb="17">
      <t>カイケイ</t>
    </rPh>
    <rPh sb="18" eb="20">
      <t>キジュン</t>
    </rPh>
    <rPh sb="21" eb="23">
      <t>キンユウ</t>
    </rPh>
    <rPh sb="23" eb="25">
      <t>ショウヒン</t>
    </rPh>
    <rPh sb="25" eb="28">
      <t>トリヒキホウ</t>
    </rPh>
    <rPh sb="29" eb="30">
      <t>モト</t>
    </rPh>
    <rPh sb="35" eb="37">
      <t>ジョウジョウ</t>
    </rPh>
    <rPh sb="37" eb="39">
      <t>キギョウ</t>
    </rPh>
    <phoneticPr fontId="1"/>
  </si>
  <si>
    <t>一般に公正妥当と認められる企業会計の基準（会社法に基づくもの）</t>
    <rPh sb="0" eb="2">
      <t>イッパン</t>
    </rPh>
    <rPh sb="3" eb="5">
      <t>コウセイ</t>
    </rPh>
    <rPh sb="5" eb="7">
      <t>ダトウ</t>
    </rPh>
    <rPh sb="8" eb="9">
      <t>ミト</t>
    </rPh>
    <rPh sb="13" eb="15">
      <t>キギョウ</t>
    </rPh>
    <rPh sb="15" eb="17">
      <t>カイケイ</t>
    </rPh>
    <rPh sb="18" eb="20">
      <t>キジュン</t>
    </rPh>
    <rPh sb="21" eb="23">
      <t>カイシャ</t>
    </rPh>
    <rPh sb="23" eb="24">
      <t>ホウ</t>
    </rPh>
    <rPh sb="25" eb="26">
      <t>モト</t>
    </rPh>
    <phoneticPr fontId="1"/>
  </si>
  <si>
    <t>中小企業の会計に関する指針</t>
    <rPh sb="0" eb="2">
      <t>チュウショウ</t>
    </rPh>
    <rPh sb="2" eb="4">
      <t>キギョウ</t>
    </rPh>
    <rPh sb="5" eb="7">
      <t>カイケイ</t>
    </rPh>
    <rPh sb="8" eb="9">
      <t>カン</t>
    </rPh>
    <rPh sb="11" eb="13">
      <t>シシン</t>
    </rPh>
    <phoneticPr fontId="1"/>
  </si>
  <si>
    <t>その他（備考欄に具体的内容を記載すること）</t>
    <rPh sb="2" eb="3">
      <t>タ</t>
    </rPh>
    <rPh sb="4" eb="6">
      <t>ビコウ</t>
    </rPh>
    <rPh sb="6" eb="7">
      <t>ラン</t>
    </rPh>
    <rPh sb="8" eb="11">
      <t>グタイテキ</t>
    </rPh>
    <rPh sb="11" eb="13">
      <t>ナイヨウ</t>
    </rPh>
    <rPh sb="14" eb="16">
      <t>キサイ</t>
    </rPh>
    <phoneticPr fontId="1"/>
  </si>
  <si>
    <t>財務諸表の確認状況コード</t>
    <rPh sb="0" eb="2">
      <t>ザイム</t>
    </rPh>
    <rPh sb="2" eb="4">
      <t>ショヒョウ</t>
    </rPh>
    <rPh sb="5" eb="7">
      <t>カクニン</t>
    </rPh>
    <rPh sb="7" eb="9">
      <t>ジョウキョウ</t>
    </rPh>
    <phoneticPr fontId="1"/>
  </si>
  <si>
    <t>監査法人による監査を実施</t>
    <rPh sb="0" eb="2">
      <t>カンサ</t>
    </rPh>
    <rPh sb="2" eb="4">
      <t>ホウジン</t>
    </rPh>
    <rPh sb="7" eb="9">
      <t>カンサ</t>
    </rPh>
    <rPh sb="10" eb="12">
      <t>ジッシ</t>
    </rPh>
    <phoneticPr fontId="1"/>
  </si>
  <si>
    <t>公認会計士による監査を実施</t>
    <rPh sb="0" eb="2">
      <t>コウニン</t>
    </rPh>
    <rPh sb="2" eb="5">
      <t>カイケイシ</t>
    </rPh>
    <rPh sb="8" eb="10">
      <t>カンサ</t>
    </rPh>
    <rPh sb="11" eb="13">
      <t>ジッシ</t>
    </rPh>
    <phoneticPr fontId="1"/>
  </si>
  <si>
    <t>販売価格（当初販売価格）</t>
    <rPh sb="0" eb="2">
      <t>ハンバイ</t>
    </rPh>
    <rPh sb="2" eb="4">
      <t>カカク</t>
    </rPh>
    <rPh sb="5" eb="7">
      <t>トウショ</t>
    </rPh>
    <rPh sb="7" eb="9">
      <t>ハンバイ</t>
    </rPh>
    <rPh sb="9" eb="11">
      <t>カカク</t>
    </rPh>
    <phoneticPr fontId="1"/>
  </si>
  <si>
    <t>販売価格（経済環境に応じ適宜見直しを行った価格）</t>
    <rPh sb="0" eb="2">
      <t>ハンバイ</t>
    </rPh>
    <rPh sb="2" eb="4">
      <t>カカク</t>
    </rPh>
    <rPh sb="5" eb="7">
      <t>ケイザイ</t>
    </rPh>
    <rPh sb="7" eb="9">
      <t>カンキョウ</t>
    </rPh>
    <rPh sb="10" eb="11">
      <t>オウ</t>
    </rPh>
    <rPh sb="12" eb="14">
      <t>テキギ</t>
    </rPh>
    <rPh sb="14" eb="16">
      <t>ミナオ</t>
    </rPh>
    <rPh sb="18" eb="19">
      <t>オコナ</t>
    </rPh>
    <rPh sb="21" eb="23">
      <t>カカク</t>
    </rPh>
    <phoneticPr fontId="1"/>
  </si>
  <si>
    <t>取得価格</t>
    <rPh sb="0" eb="2">
      <t>シュトク</t>
    </rPh>
    <rPh sb="2" eb="4">
      <t>カカク</t>
    </rPh>
    <phoneticPr fontId="1"/>
  </si>
  <si>
    <t>その他（備考欄に具体的評価方法を記載すること）</t>
    <rPh sb="2" eb="3">
      <t>タ</t>
    </rPh>
    <rPh sb="4" eb="6">
      <t>ビコウ</t>
    </rPh>
    <rPh sb="6" eb="7">
      <t>ラン</t>
    </rPh>
    <rPh sb="8" eb="11">
      <t>グタイテキ</t>
    </rPh>
    <rPh sb="11" eb="13">
      <t>ヒョウカ</t>
    </rPh>
    <rPh sb="13" eb="15">
      <t>ホウホウ</t>
    </rPh>
    <rPh sb="16" eb="18">
      <t>キサイ</t>
    </rPh>
    <phoneticPr fontId="1"/>
  </si>
  <si>
    <t>販売用土地を所有せず</t>
    <rPh sb="0" eb="3">
      <t>ハンバイヨウ</t>
    </rPh>
    <rPh sb="3" eb="5">
      <t>トチ</t>
    </rPh>
    <rPh sb="6" eb="8">
      <t>ショユウ</t>
    </rPh>
    <phoneticPr fontId="1"/>
  </si>
  <si>
    <t>販売予定価格（当初販売予定価格）</t>
    <rPh sb="0" eb="2">
      <t>ハンバイ</t>
    </rPh>
    <rPh sb="2" eb="4">
      <t>ヨテイ</t>
    </rPh>
    <rPh sb="4" eb="6">
      <t>カカク</t>
    </rPh>
    <rPh sb="7" eb="9">
      <t>トウショ</t>
    </rPh>
    <rPh sb="9" eb="11">
      <t>ハンバイ</t>
    </rPh>
    <rPh sb="11" eb="13">
      <t>ヨテイ</t>
    </rPh>
    <rPh sb="13" eb="15">
      <t>カカク</t>
    </rPh>
    <phoneticPr fontId="1"/>
  </si>
  <si>
    <t>販売予定価格（経済環境に応じ適宜見直しを行った価格）</t>
    <rPh sb="0" eb="2">
      <t>ハンバイ</t>
    </rPh>
    <rPh sb="2" eb="4">
      <t>ヨテイ</t>
    </rPh>
    <rPh sb="4" eb="6">
      <t>カカク</t>
    </rPh>
    <rPh sb="7" eb="9">
      <t>ケイザイ</t>
    </rPh>
    <rPh sb="9" eb="11">
      <t>カンキョウ</t>
    </rPh>
    <rPh sb="12" eb="13">
      <t>オウ</t>
    </rPh>
    <rPh sb="14" eb="16">
      <t>テキギ</t>
    </rPh>
    <rPh sb="16" eb="18">
      <t>ミナオ</t>
    </rPh>
    <rPh sb="20" eb="21">
      <t>オコナ</t>
    </rPh>
    <rPh sb="23" eb="25">
      <t>カカク</t>
    </rPh>
    <phoneticPr fontId="1"/>
  </si>
  <si>
    <t>未売出土地を所有せず</t>
    <rPh sb="0" eb="1">
      <t>ミ</t>
    </rPh>
    <rPh sb="1" eb="3">
      <t>ウリダ</t>
    </rPh>
    <rPh sb="3" eb="5">
      <t>トチ</t>
    </rPh>
    <rPh sb="6" eb="8">
      <t>ショユウ</t>
    </rPh>
    <phoneticPr fontId="1"/>
  </si>
  <si>
    <t>事業用固定資産を所有せず</t>
    <rPh sb="0" eb="3">
      <t>ジギョウヨウ</t>
    </rPh>
    <rPh sb="3" eb="7">
      <t>コテイシサン</t>
    </rPh>
    <rPh sb="8" eb="10">
      <t>ショユウ</t>
    </rPh>
    <phoneticPr fontId="1"/>
  </si>
  <si>
    <t>会計年度（決算期）コード</t>
    <rPh sb="0" eb="2">
      <t>カイケイ</t>
    </rPh>
    <rPh sb="2" eb="4">
      <t>ネンド</t>
    </rPh>
    <rPh sb="5" eb="8">
      <t>ケッサンキ</t>
    </rPh>
    <phoneticPr fontId="1"/>
  </si>
  <si>
    <t>決算期が１月末</t>
    <rPh sb="0" eb="3">
      <t>ケッサンキ</t>
    </rPh>
    <rPh sb="5" eb="6">
      <t>ガツ</t>
    </rPh>
    <rPh sb="6" eb="7">
      <t>マツ</t>
    </rPh>
    <phoneticPr fontId="1"/>
  </si>
  <si>
    <t>決算期が２月末</t>
    <rPh sb="0" eb="3">
      <t>ケッサンキ</t>
    </rPh>
    <rPh sb="5" eb="6">
      <t>ガツ</t>
    </rPh>
    <rPh sb="6" eb="7">
      <t>マツ</t>
    </rPh>
    <phoneticPr fontId="1"/>
  </si>
  <si>
    <t>決算期が３月末</t>
    <rPh sb="0" eb="3">
      <t>ケッサンキ</t>
    </rPh>
    <rPh sb="5" eb="6">
      <t>ガツ</t>
    </rPh>
    <rPh sb="6" eb="7">
      <t>マツ</t>
    </rPh>
    <phoneticPr fontId="1"/>
  </si>
  <si>
    <t>決算期が４月末</t>
    <rPh sb="0" eb="3">
      <t>ケッサンキ</t>
    </rPh>
    <rPh sb="5" eb="6">
      <t>ガツ</t>
    </rPh>
    <rPh sb="6" eb="7">
      <t>マツ</t>
    </rPh>
    <phoneticPr fontId="1"/>
  </si>
  <si>
    <t>決算期が５月末</t>
    <rPh sb="0" eb="3">
      <t>ケッサンキ</t>
    </rPh>
    <rPh sb="5" eb="6">
      <t>ガツ</t>
    </rPh>
    <rPh sb="6" eb="7">
      <t>マツ</t>
    </rPh>
    <phoneticPr fontId="1"/>
  </si>
  <si>
    <t>決算期が６月末</t>
    <rPh sb="0" eb="3">
      <t>ケッサンキ</t>
    </rPh>
    <rPh sb="5" eb="6">
      <t>ガツ</t>
    </rPh>
    <rPh sb="6" eb="7">
      <t>マツ</t>
    </rPh>
    <phoneticPr fontId="1"/>
  </si>
  <si>
    <t>決算期が７月末</t>
    <rPh sb="0" eb="3">
      <t>ケッサンキ</t>
    </rPh>
    <rPh sb="5" eb="6">
      <t>ガツ</t>
    </rPh>
    <rPh sb="6" eb="7">
      <t>マツ</t>
    </rPh>
    <phoneticPr fontId="1"/>
  </si>
  <si>
    <t>決算期が８月末</t>
    <rPh sb="0" eb="3">
      <t>ケッサンキ</t>
    </rPh>
    <rPh sb="5" eb="6">
      <t>ガツ</t>
    </rPh>
    <rPh sb="6" eb="7">
      <t>マツ</t>
    </rPh>
    <phoneticPr fontId="1"/>
  </si>
  <si>
    <t>決算期が９月末</t>
    <rPh sb="0" eb="3">
      <t>ケッサンキ</t>
    </rPh>
    <rPh sb="5" eb="6">
      <t>ガツ</t>
    </rPh>
    <rPh sb="6" eb="7">
      <t>マツ</t>
    </rPh>
    <phoneticPr fontId="1"/>
  </si>
  <si>
    <t>決算期が１０月末</t>
    <rPh sb="0" eb="3">
      <t>ケッサンキ</t>
    </rPh>
    <rPh sb="6" eb="7">
      <t>ガツ</t>
    </rPh>
    <rPh sb="7" eb="8">
      <t>マツ</t>
    </rPh>
    <phoneticPr fontId="1"/>
  </si>
  <si>
    <t>決算期が１１月末</t>
    <rPh sb="0" eb="3">
      <t>ケッサンキ</t>
    </rPh>
    <rPh sb="6" eb="7">
      <t>ガツ</t>
    </rPh>
    <rPh sb="7" eb="8">
      <t>マツ</t>
    </rPh>
    <phoneticPr fontId="1"/>
  </si>
  <si>
    <t>決算期が１２月末</t>
    <rPh sb="0" eb="3">
      <t>ケッサンキ</t>
    </rPh>
    <rPh sb="6" eb="7">
      <t>ガツ</t>
    </rPh>
    <rPh sb="7" eb="8">
      <t>マツ</t>
    </rPh>
    <phoneticPr fontId="1"/>
  </si>
  <si>
    <t>その他（備考欄に内容を記載すること）</t>
    <rPh sb="2" eb="3">
      <t>タ</t>
    </rPh>
    <rPh sb="4" eb="6">
      <t>ビコウ</t>
    </rPh>
    <rPh sb="6" eb="7">
      <t>ラン</t>
    </rPh>
    <rPh sb="8" eb="10">
      <t>ナイヨウ</t>
    </rPh>
    <rPh sb="11" eb="13">
      <t>キサイ</t>
    </rPh>
    <phoneticPr fontId="1"/>
  </si>
  <si>
    <t>財務会計年度が１年に満たない（備考欄に具体的な会計期間を記載すること）</t>
    <rPh sb="0" eb="2">
      <t>ザイム</t>
    </rPh>
    <rPh sb="2" eb="4">
      <t>カイケイ</t>
    </rPh>
    <rPh sb="4" eb="6">
      <t>ネンド</t>
    </rPh>
    <rPh sb="8" eb="9">
      <t>ネン</t>
    </rPh>
    <rPh sb="10" eb="11">
      <t>ミ</t>
    </rPh>
    <rPh sb="15" eb="17">
      <t>ビコウ</t>
    </rPh>
    <rPh sb="17" eb="18">
      <t>ラン</t>
    </rPh>
    <rPh sb="19" eb="22">
      <t>グタイテキ</t>
    </rPh>
    <rPh sb="23" eb="25">
      <t>カイケイ</t>
    </rPh>
    <rPh sb="25" eb="27">
      <t>キカン</t>
    </rPh>
    <rPh sb="28" eb="30">
      <t>キサイ</t>
    </rPh>
    <phoneticPr fontId="1"/>
  </si>
  <si>
    <t>財務会計年度が１年</t>
    <rPh sb="0" eb="2">
      <t>ザイム</t>
    </rPh>
    <rPh sb="2" eb="4">
      <t>カイケイ</t>
    </rPh>
    <rPh sb="4" eb="6">
      <t>ネンド</t>
    </rPh>
    <rPh sb="8" eb="9">
      <t>ネン</t>
    </rPh>
    <phoneticPr fontId="1"/>
  </si>
  <si>
    <t>法人の設立状況コード</t>
    <rPh sb="0" eb="2">
      <t>ホウジン</t>
    </rPh>
    <rPh sb="3" eb="5">
      <t>セツリツ</t>
    </rPh>
    <rPh sb="5" eb="7">
      <t>ジョウキョウ</t>
    </rPh>
    <phoneticPr fontId="1"/>
  </si>
  <si>
    <t>営業開始準備中</t>
    <rPh sb="0" eb="2">
      <t>エイギョウ</t>
    </rPh>
    <rPh sb="2" eb="4">
      <t>カイシ</t>
    </rPh>
    <rPh sb="4" eb="7">
      <t>ジュンビチュウ</t>
    </rPh>
    <phoneticPr fontId="1"/>
  </si>
  <si>
    <t>営業開始から３年以内</t>
    <rPh sb="0" eb="2">
      <t>エイギョウ</t>
    </rPh>
    <rPh sb="2" eb="4">
      <t>カイシ</t>
    </rPh>
    <rPh sb="7" eb="8">
      <t>ネン</t>
    </rPh>
    <rPh sb="8" eb="10">
      <t>イナイ</t>
    </rPh>
    <phoneticPr fontId="1"/>
  </si>
  <si>
    <t>創業から概ね5年以内に黒字化し、かつ売上高等及び当期利益が事業計画に比して概ね７割以上確保されている</t>
    <rPh sb="0" eb="2">
      <t>ソウギョウ</t>
    </rPh>
    <rPh sb="4" eb="5">
      <t>オオム</t>
    </rPh>
    <rPh sb="7" eb="8">
      <t>ネン</t>
    </rPh>
    <rPh sb="8" eb="10">
      <t>イナイ</t>
    </rPh>
    <rPh sb="11" eb="14">
      <t>クロジカ</t>
    </rPh>
    <rPh sb="18" eb="20">
      <t>ウリアゲ</t>
    </rPh>
    <rPh sb="20" eb="21">
      <t>ダカ</t>
    </rPh>
    <rPh sb="21" eb="22">
      <t>トウ</t>
    </rPh>
    <rPh sb="22" eb="23">
      <t>オヨ</t>
    </rPh>
    <rPh sb="24" eb="26">
      <t>トウキ</t>
    </rPh>
    <rPh sb="26" eb="28">
      <t>リエキ</t>
    </rPh>
    <rPh sb="29" eb="31">
      <t>ジギョウ</t>
    </rPh>
    <rPh sb="31" eb="33">
      <t>ケイカク</t>
    </rPh>
    <rPh sb="34" eb="35">
      <t>ヒ</t>
    </rPh>
    <rPh sb="37" eb="38">
      <t>オオム</t>
    </rPh>
    <rPh sb="40" eb="41">
      <t>ワリ</t>
    </rPh>
    <rPh sb="41" eb="43">
      <t>イジョウ</t>
    </rPh>
    <rPh sb="43" eb="45">
      <t>カクホ</t>
    </rPh>
    <phoneticPr fontId="1"/>
  </si>
  <si>
    <t>１～３に該当せず</t>
    <rPh sb="4" eb="6">
      <t>ガイトウ</t>
    </rPh>
    <phoneticPr fontId="1"/>
  </si>
  <si>
    <t>（会社法法人）減損会計を適用</t>
    <rPh sb="1" eb="3">
      <t>カイシャ</t>
    </rPh>
    <rPh sb="3" eb="4">
      <t>ホウ</t>
    </rPh>
    <rPh sb="4" eb="6">
      <t>ホウジン</t>
    </rPh>
    <rPh sb="7" eb="9">
      <t>ゲンソン</t>
    </rPh>
    <rPh sb="9" eb="11">
      <t>カイケイ</t>
    </rPh>
    <rPh sb="12" eb="14">
      <t>テキヨウ</t>
    </rPh>
    <phoneticPr fontId="1"/>
  </si>
  <si>
    <t>（会社法法人）減損会計を適用せず（事業用固定資産有り）</t>
    <rPh sb="1" eb="3">
      <t>カイシャ</t>
    </rPh>
    <rPh sb="3" eb="4">
      <t>ホウ</t>
    </rPh>
    <rPh sb="4" eb="6">
      <t>ホウジン</t>
    </rPh>
    <rPh sb="7" eb="9">
      <t>ゲンソン</t>
    </rPh>
    <rPh sb="9" eb="11">
      <t>カイケイ</t>
    </rPh>
    <rPh sb="12" eb="14">
      <t>テキヨウ</t>
    </rPh>
    <rPh sb="17" eb="20">
      <t>ジギョウヨウ</t>
    </rPh>
    <rPh sb="20" eb="24">
      <t>コテイシサン</t>
    </rPh>
    <rPh sb="24" eb="25">
      <t>ア</t>
    </rPh>
    <phoneticPr fontId="1"/>
  </si>
  <si>
    <t>（事業用固定資産に対する）減損会計等の適用状況コード</t>
    <rPh sb="1" eb="4">
      <t>ジギョウヨウ</t>
    </rPh>
    <rPh sb="4" eb="8">
      <t>コテイシサン</t>
    </rPh>
    <rPh sb="9" eb="10">
      <t>タイ</t>
    </rPh>
    <rPh sb="13" eb="15">
      <t>ゲンソン</t>
    </rPh>
    <rPh sb="15" eb="17">
      <t>カイケイ</t>
    </rPh>
    <rPh sb="17" eb="18">
      <t>トウ</t>
    </rPh>
    <rPh sb="19" eb="21">
      <t>テキヨウ</t>
    </rPh>
    <rPh sb="21" eb="23">
      <t>ジョウキョウ</t>
    </rPh>
    <phoneticPr fontId="1"/>
  </si>
  <si>
    <t>減損会計等の適用状況</t>
    <rPh sb="0" eb="2">
      <t>ゲンソン</t>
    </rPh>
    <rPh sb="2" eb="4">
      <t>カイケイ</t>
    </rPh>
    <rPh sb="4" eb="5">
      <t>トウ</t>
    </rPh>
    <rPh sb="6" eb="8">
      <t>テキヨウ</t>
    </rPh>
    <rPh sb="8" eb="10">
      <t>ジョウキョウ</t>
    </rPh>
    <phoneticPr fontId="1"/>
  </si>
  <si>
    <t>地方公共団体からの財政的支援の状況コード</t>
    <rPh sb="0" eb="2">
      <t>チホウ</t>
    </rPh>
    <rPh sb="2" eb="4">
      <t>コウキョウ</t>
    </rPh>
    <rPh sb="4" eb="6">
      <t>ダンタイ</t>
    </rPh>
    <rPh sb="9" eb="11">
      <t>ザイセイ</t>
    </rPh>
    <rPh sb="11" eb="12">
      <t>テキ</t>
    </rPh>
    <rPh sb="12" eb="14">
      <t>シエン</t>
    </rPh>
    <rPh sb="15" eb="17">
      <t>ジョウキョウ</t>
    </rPh>
    <phoneticPr fontId="1"/>
  </si>
  <si>
    <t>損失補償及び出資、貸付金を除き、補助金又はこれに類する財政的支援を受けていない</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</si>
  <si>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損失補償及び出資、貸付金を除き、補助金又はこれに類する財政的支援を受けている</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</si>
  <si>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株式会社格付投資情報センター</t>
    <rPh sb="0" eb="2">
      <t>カブシキ</t>
    </rPh>
    <rPh sb="2" eb="4">
      <t>カイシャ</t>
    </rPh>
    <rPh sb="4" eb="6">
      <t>カクヅ</t>
    </rPh>
    <rPh sb="6" eb="8">
      <t>トウシ</t>
    </rPh>
    <rPh sb="8" eb="10">
      <t>ジョウホウ</t>
    </rPh>
    <phoneticPr fontId="1"/>
  </si>
  <si>
    <t>株式会社日本格付研究所</t>
    <rPh sb="0" eb="2">
      <t>カブシキ</t>
    </rPh>
    <rPh sb="2" eb="4">
      <t>カイシャ</t>
    </rPh>
    <rPh sb="4" eb="6">
      <t>ニホン</t>
    </rPh>
    <rPh sb="6" eb="8">
      <t>カクヅ</t>
    </rPh>
    <rPh sb="8" eb="11">
      <t>ケンキュウショ</t>
    </rPh>
    <phoneticPr fontId="1"/>
  </si>
  <si>
    <t>スタンダード・アンド・プアーズ・レーティングズ・サービシズ
日本ＳＭＥ格付け</t>
    <rPh sb="30" eb="32">
      <t>ニホン</t>
    </rPh>
    <rPh sb="35" eb="37">
      <t>カクヅ</t>
    </rPh>
    <phoneticPr fontId="1"/>
  </si>
  <si>
    <t>その他</t>
    <rPh sb="2" eb="3">
      <t>タ</t>
    </rPh>
    <phoneticPr fontId="1"/>
  </si>
  <si>
    <t>依頼格付の取得有無コード</t>
    <rPh sb="0" eb="2">
      <t>イライ</t>
    </rPh>
    <rPh sb="2" eb="4">
      <t>カクヅ</t>
    </rPh>
    <rPh sb="5" eb="7">
      <t>シュトク</t>
    </rPh>
    <rPh sb="7" eb="9">
      <t>ウム</t>
    </rPh>
    <phoneticPr fontId="1"/>
  </si>
  <si>
    <t>純資産
Ｆ　</t>
    <rPh sb="0" eb="3">
      <t>ジュンシサン</t>
    </rPh>
    <phoneticPr fontId="1"/>
  </si>
  <si>
    <t>○　法人形態（備考）</t>
    <rPh sb="2" eb="4">
      <t>ホウジン</t>
    </rPh>
    <rPh sb="4" eb="6">
      <t>ケイタイ</t>
    </rPh>
    <rPh sb="7" eb="9">
      <t>ビコウ</t>
    </rPh>
    <phoneticPr fontId="5"/>
  </si>
  <si>
    <t>○　適用会計基準（備考）</t>
    <rPh sb="2" eb="4">
      <t>テキヨウ</t>
    </rPh>
    <rPh sb="4" eb="6">
      <t>カイケイ</t>
    </rPh>
    <rPh sb="6" eb="8">
      <t>キジュン</t>
    </rPh>
    <rPh sb="9" eb="11">
      <t>ビコウ</t>
    </rPh>
    <phoneticPr fontId="5"/>
  </si>
  <si>
    <t>○　財務諸表の確認状況（備考）</t>
    <rPh sb="2" eb="4">
      <t>ザイム</t>
    </rPh>
    <rPh sb="4" eb="6">
      <t>ショヒョウ</t>
    </rPh>
    <rPh sb="7" eb="9">
      <t>カクニン</t>
    </rPh>
    <rPh sb="9" eb="11">
      <t>ジョウキョウ</t>
    </rPh>
    <rPh sb="12" eb="14">
      <t>ビコウ</t>
    </rPh>
    <phoneticPr fontId="5"/>
  </si>
  <si>
    <t>○　販売用土地の評価（備考）</t>
    <rPh sb="2" eb="4">
      <t>ハンバイ</t>
    </rPh>
    <rPh sb="4" eb="5">
      <t>ヨウ</t>
    </rPh>
    <rPh sb="5" eb="7">
      <t>トチ</t>
    </rPh>
    <rPh sb="8" eb="10">
      <t>ヒョウカ</t>
    </rPh>
    <rPh sb="11" eb="13">
      <t>ビコウ</t>
    </rPh>
    <phoneticPr fontId="5"/>
  </si>
  <si>
    <t>○　未売出土地の評価（備考）</t>
    <rPh sb="2" eb="3">
      <t>ミ</t>
    </rPh>
    <rPh sb="3" eb="5">
      <t>ウリダ</t>
    </rPh>
    <rPh sb="5" eb="7">
      <t>トチ</t>
    </rPh>
    <rPh sb="8" eb="10">
      <t>ヒョウカ</t>
    </rPh>
    <rPh sb="11" eb="13">
      <t>ビコウ</t>
    </rPh>
    <phoneticPr fontId="5"/>
  </si>
  <si>
    <t>○　会計年度（備考）</t>
    <rPh sb="2" eb="4">
      <t>カイケイ</t>
    </rPh>
    <rPh sb="4" eb="6">
      <t>ネンド</t>
    </rPh>
    <rPh sb="7" eb="9">
      <t>ビコウ</t>
    </rPh>
    <phoneticPr fontId="5"/>
  </si>
  <si>
    <t>未売出土地の評価コード（不動産型取引以外も該当があれば回答のこと。林業公社は除く。）</t>
    <rPh sb="0" eb="1">
      <t>ミ</t>
    </rPh>
    <rPh sb="1" eb="3">
      <t>ウリダ</t>
    </rPh>
    <rPh sb="3" eb="5">
      <t>トチ</t>
    </rPh>
    <rPh sb="6" eb="8">
      <t>ヒョウカ</t>
    </rPh>
    <rPh sb="12" eb="15">
      <t>フドウサン</t>
    </rPh>
    <rPh sb="15" eb="16">
      <t>ガタ</t>
    </rPh>
    <rPh sb="16" eb="18">
      <t>トリヒキ</t>
    </rPh>
    <rPh sb="18" eb="20">
      <t>イガイ</t>
    </rPh>
    <rPh sb="21" eb="23">
      <t>ガイトウ</t>
    </rPh>
    <rPh sb="27" eb="29">
      <t>カイトウ</t>
    </rPh>
    <rPh sb="33" eb="35">
      <t>リンギョウ</t>
    </rPh>
    <rPh sb="35" eb="37">
      <t>コウシャ</t>
    </rPh>
    <rPh sb="38" eb="39">
      <t>ノゾ</t>
    </rPh>
    <phoneticPr fontId="1"/>
  </si>
  <si>
    <t>販売用土地の評価コード（不動産取引型以外も該当があれば回答のこと。林業公社は除く。）</t>
    <rPh sb="0" eb="3">
      <t>ハンバイヨウ</t>
    </rPh>
    <rPh sb="3" eb="5">
      <t>トチ</t>
    </rPh>
    <rPh sb="6" eb="8">
      <t>ヒョウカ</t>
    </rPh>
    <rPh sb="12" eb="15">
      <t>フドウサン</t>
    </rPh>
    <rPh sb="15" eb="17">
      <t>トリヒキ</t>
    </rPh>
    <rPh sb="17" eb="18">
      <t>ガタ</t>
    </rPh>
    <rPh sb="18" eb="20">
      <t>イガイ</t>
    </rPh>
    <rPh sb="21" eb="23">
      <t>ガイトウ</t>
    </rPh>
    <rPh sb="27" eb="29">
      <t>カイトウ</t>
    </rPh>
    <rPh sb="33" eb="35">
      <t>リンギョウ</t>
    </rPh>
    <rPh sb="35" eb="37">
      <t>コウシャ</t>
    </rPh>
    <rPh sb="38" eb="39">
      <t>ノゾ</t>
    </rPh>
    <phoneticPr fontId="1"/>
  </si>
  <si>
    <t>地方公共団体名</t>
    <rPh sb="0" eb="2">
      <t>チホウ</t>
    </rPh>
    <rPh sb="2" eb="4">
      <t>コウキョウ</t>
    </rPh>
    <rPh sb="4" eb="6">
      <t>ダンタイ</t>
    </rPh>
    <rPh sb="6" eb="7">
      <t>メイ</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</si>
  <si>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</si>
  <si>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</si>
  <si>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</si>
  <si>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123456</t>
    <phoneticPr fontId="1"/>
  </si>
  <si>
    <t>　①　当該法人の債務の総額から当該法人の所有する資産の時価による価額の合算額を控除した額</t>
    <rPh sb="3" eb="5">
      <t>トウガイ</t>
    </rPh>
    <phoneticPr fontId="1"/>
  </si>
  <si>
    <t>（注）次の①②に掲げる額の算出過程について任意様式により資料を作成の上提出すること。</t>
    <rPh sb="1" eb="2">
      <t>チュウ</t>
    </rPh>
    <rPh sb="3" eb="4">
      <t>ツギ</t>
    </rPh>
    <rPh sb="8" eb="9">
      <t>ケイ</t>
    </rPh>
    <rPh sb="11" eb="12">
      <t>ガク</t>
    </rPh>
    <rPh sb="13" eb="15">
      <t>サンシュツ</t>
    </rPh>
    <rPh sb="15" eb="17">
      <t>カテイ</t>
    </rPh>
    <rPh sb="21" eb="23">
      <t>ニンイ</t>
    </rPh>
    <rPh sb="23" eb="25">
      <t>ヨウシキ</t>
    </rPh>
    <rPh sb="28" eb="30">
      <t>シリョウ</t>
    </rPh>
    <rPh sb="31" eb="33">
      <t>サクセイ</t>
    </rPh>
    <rPh sb="34" eb="35">
      <t>ウエ</t>
    </rPh>
    <rPh sb="35" eb="37">
      <t>テイシュツ</t>
    </rPh>
    <phoneticPr fontId="1"/>
  </si>
  <si>
    <t>該当する場合はリストから選択して下さい</t>
    <rPh sb="0" eb="2">
      <t>ガイトウ</t>
    </rPh>
    <rPh sb="4" eb="6">
      <t>バアイ</t>
    </rPh>
    <rPh sb="12" eb="14">
      <t>センタク</t>
    </rPh>
    <rPh sb="16" eb="17">
      <t>クダ</t>
    </rPh>
    <phoneticPr fontId="5"/>
  </si>
  <si>
    <t>千円・・・①</t>
    <rPh sb="0" eb="2">
      <t>センエン</t>
    </rPh>
    <phoneticPr fontId="1"/>
  </si>
  <si>
    <t>千円・・・②</t>
    <rPh sb="0" eb="2">
      <t>センエン</t>
    </rPh>
    <phoneticPr fontId="1"/>
  </si>
  <si>
    <t>①－②＝</t>
    <phoneticPr fontId="1"/>
  </si>
  <si>
    <t>千円・・・③</t>
    <rPh sb="0" eb="2">
      <t>センエン</t>
    </rPh>
    <phoneticPr fontId="1"/>
  </si>
  <si>
    <t>記入要領</t>
    <rPh sb="0" eb="2">
      <t>キニュウ</t>
    </rPh>
    <rPh sb="2" eb="4">
      <t>ヨウリョウ</t>
    </rPh>
    <phoneticPr fontId="1"/>
  </si>
  <si>
    <t>修正後経常損益（Ｃ＝Ａ－Ｂ）</t>
    <rPh sb="0" eb="2">
      <t>シュウセイ</t>
    </rPh>
    <rPh sb="2" eb="3">
      <t>ゴ</t>
    </rPh>
    <rPh sb="3" eb="5">
      <t>ケイジョウ</t>
    </rPh>
    <rPh sb="5" eb="7">
      <t>ソンエキ</t>
    </rPh>
    <phoneticPr fontId="5"/>
  </si>
  <si>
    <t>選択コード一覧表</t>
    <rPh sb="0" eb="2">
      <t>センタク</t>
    </rPh>
    <rPh sb="5" eb="7">
      <t>イチラン</t>
    </rPh>
    <rPh sb="7" eb="8">
      <t>ヒョウ</t>
    </rPh>
    <phoneticPr fontId="1"/>
  </si>
  <si>
    <t>法人形態コード</t>
    <rPh sb="0" eb="2">
      <t>ホウジン</t>
    </rPh>
    <rPh sb="2" eb="4">
      <t>ケイタイ</t>
    </rPh>
    <phoneticPr fontId="1"/>
  </si>
  <si>
    <t>一般社団法人（負債２００億円以上）　※特例民法法人含む</t>
    <rPh sb="0" eb="2">
      <t>イッパン</t>
    </rPh>
    <rPh sb="2" eb="4">
      <t>シャダン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</si>
  <si>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一般社団法人（負債２００億円未満）　※特例民法法人含む</t>
    <rPh sb="0" eb="2">
      <t>イッパン</t>
    </rPh>
    <rPh sb="2" eb="4">
      <t>シャダン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</si>
  <si>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一般財団法人（負債２００億円以上）　※特例民法法人含む</t>
    <rPh sb="0" eb="2">
      <t>イッパン</t>
    </rPh>
    <rPh sb="2" eb="4">
      <t>ザイダン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</si>
  <si>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一般財団法人（負債２００億円未満）　※特例民法法人含む</t>
    <rPh sb="0" eb="2">
      <t>イッパン</t>
    </rPh>
    <rPh sb="2" eb="4">
      <t>ザイダン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</si>
  <si>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ムーディーズ・インベスターズ・サービス・インク</t>
    <phoneticPr fontId="1"/>
  </si>
  <si>
    <t>スタンダード・アンド・プアーズ・レーティングズ・サービシズ</t>
    <phoneticPr fontId="1"/>
  </si>
  <si>
    <t>フィッチレーティングスリミテッド</t>
    <phoneticPr fontId="1"/>
  </si>
  <si>
    <t>（一般社団法人・一般財団法人）強制評価減を実施</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phoneticPr fontId="1"/>
  </si>
  <si>
    <t>（一般社団法人・一般財団法人）強制評価減を実施せず（事業用固定資産有り）</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rPh sb="26" eb="28">
      <t>ジギョウ</t>
    </rPh>
    <rPh sb="28" eb="29">
      <t>ヨウ</t>
    </rPh>
    <rPh sb="29" eb="31">
      <t>コテイ</t>
    </rPh>
    <rPh sb="31" eb="33">
      <t>シサン</t>
    </rPh>
    <rPh sb="33" eb="34">
      <t>ア</t>
    </rPh>
    <phoneticPr fontId="1"/>
  </si>
  <si>
    <t>（その他法人）取得原価で財務諸表に計上</t>
    <rPh sb="3" eb="4">
      <t>タ</t>
    </rPh>
    <rPh sb="4" eb="6">
      <t>ホウジン</t>
    </rPh>
    <rPh sb="7" eb="9">
      <t>シュトク</t>
    </rPh>
    <rPh sb="9" eb="11">
      <t>ゲンカ</t>
    </rPh>
    <rPh sb="12" eb="14">
      <t>ザイム</t>
    </rPh>
    <rPh sb="14" eb="16">
      <t>ショヒョウ</t>
    </rPh>
    <rPh sb="17" eb="19">
      <t>ケイジョウ</t>
    </rPh>
    <phoneticPr fontId="1"/>
  </si>
  <si>
    <t>土地改良区</t>
    <rPh sb="0" eb="2">
      <t>トチ</t>
    </rPh>
    <rPh sb="2" eb="5">
      <t>カイリョウク</t>
    </rPh>
    <phoneticPr fontId="1"/>
  </si>
  <si>
    <r>
      <t>その他法人（１～</t>
    </r>
    <r>
      <rPr>
        <sz val="11"/>
        <rFont val="ＭＳ Ｐゴシック"/>
        <family val="3"/>
        <charset val="128"/>
      </rPr>
      <t>１５</t>
    </r>
    <r>
      <rPr>
        <sz val="11"/>
        <rFont val="ＭＳ Ｐゴシック"/>
        <family val="3"/>
        <charset val="128"/>
      </rPr>
      <t>までになじまないもの。備考欄に具体的内容を記載すること）</t>
    </r>
    <rPh sb="2" eb="3">
      <t>タ</t>
    </rPh>
    <rPh sb="3" eb="5">
      <t>ホウジン</t>
    </rPh>
    <rPh sb="21" eb="24">
      <t>ビコウラン</t>
    </rPh>
    <rPh sb="25" eb="28">
      <t>グタイテキ</t>
    </rPh>
    <rPh sb="28" eb="30">
      <t>ナイヨウ</t>
    </rPh>
    <rPh sb="31" eb="33">
      <t>キサイ</t>
    </rPh>
    <phoneticPr fontId="1"/>
  </si>
  <si>
    <t>ロ　　格付方式　　　　　　　</t>
    <rPh sb="3" eb="5">
      <t>カクヅ</t>
    </rPh>
    <rPh sb="5" eb="7">
      <t>ホウシキ</t>
    </rPh>
    <phoneticPr fontId="5"/>
  </si>
  <si>
    <t>イ　　標準評価方式</t>
    <rPh sb="3" eb="5">
      <t>ヒョウジュン</t>
    </rPh>
    <rPh sb="5" eb="7">
      <t>ヒョウカ</t>
    </rPh>
    <rPh sb="7" eb="9">
      <t>ホウシキ</t>
    </rPh>
    <phoneticPr fontId="5"/>
  </si>
  <si>
    <t>単コロ</t>
    <rPh sb="0" eb="1">
      <t>タン</t>
    </rPh>
    <phoneticPr fontId="1"/>
  </si>
  <si>
    <t>オーバーナイト</t>
    <phoneticPr fontId="1"/>
  </si>
  <si>
    <t>Ｃ
（Ａ－Ｂ）</t>
    <phoneticPr fontId="1"/>
  </si>
  <si>
    <t>Ａのうち損失補償を
付しているものの額
B</t>
    <rPh sb="4" eb="6">
      <t>ソンシツ</t>
    </rPh>
    <rPh sb="6" eb="8">
      <t>ホショウ</t>
    </rPh>
    <rPh sb="10" eb="11">
      <t>フ</t>
    </rPh>
    <rPh sb="18" eb="19">
      <t>ガク</t>
    </rPh>
    <phoneticPr fontId="1"/>
  </si>
  <si>
    <t>財政的支援の状況</t>
    <rPh sb="0" eb="3">
      <t>ザイセイテキ</t>
    </rPh>
    <rPh sb="3" eb="5">
      <t>シエン</t>
    </rPh>
    <rPh sb="6" eb="8">
      <t>ジョウキョウ</t>
    </rPh>
    <phoneticPr fontId="1"/>
  </si>
  <si>
    <t>制度融資等の名称</t>
    <rPh sb="0" eb="2">
      <t>セイド</t>
    </rPh>
    <rPh sb="2" eb="4">
      <t>ユウシ</t>
    </rPh>
    <rPh sb="4" eb="5">
      <t>トウ</t>
    </rPh>
    <rPh sb="6" eb="8">
      <t>メイショウ</t>
    </rPh>
    <phoneticPr fontId="1"/>
  </si>
  <si>
    <t>５　合計額（①＋②＋③＋④＋⑤）</t>
    <rPh sb="2" eb="5">
      <t>ゴウケイガク</t>
    </rPh>
    <phoneticPr fontId="1"/>
  </si>
  <si>
    <t>うち、年度末に損失補償付債務を原資として返済された額
（千円）</t>
    <rPh sb="3" eb="6">
      <t>ネンドマツ</t>
    </rPh>
    <rPh sb="7" eb="9">
      <t>ソンシツ</t>
    </rPh>
    <rPh sb="9" eb="11">
      <t>ホショウ</t>
    </rPh>
    <rPh sb="11" eb="12">
      <t>ツ</t>
    </rPh>
    <rPh sb="12" eb="14">
      <t>サイム</t>
    </rPh>
    <rPh sb="15" eb="17">
      <t>ゲンシ</t>
    </rPh>
    <rPh sb="20" eb="22">
      <t>ヘンサイ</t>
    </rPh>
    <rPh sb="25" eb="26">
      <t>ガク</t>
    </rPh>
    <rPh sb="29" eb="31">
      <t>センエン</t>
    </rPh>
    <phoneticPr fontId="5"/>
  </si>
  <si>
    <t>Aのうち、年度末に損失補償付債務を原資として返済された額
Ｂ</t>
    <rPh sb="5" eb="8">
      <t>ネンドマツ</t>
    </rPh>
    <rPh sb="9" eb="11">
      <t>ソンシツ</t>
    </rPh>
    <rPh sb="11" eb="13">
      <t>ホショウ</t>
    </rPh>
    <rPh sb="13" eb="14">
      <t>フ</t>
    </rPh>
    <rPh sb="14" eb="16">
      <t>サイム</t>
    </rPh>
    <rPh sb="17" eb="19">
      <t>ゲンシ</t>
    </rPh>
    <rPh sb="22" eb="24">
      <t>ヘンサイ</t>
    </rPh>
    <rPh sb="27" eb="28">
      <t>ガク</t>
    </rPh>
    <phoneticPr fontId="1"/>
  </si>
  <si>
    <t>○　信用補完措置について具体的に記載（金額の算出方法、内容等）</t>
    <rPh sb="2" eb="4">
      <t>シンヨウ</t>
    </rPh>
    <rPh sb="4" eb="6">
      <t>ホカン</t>
    </rPh>
    <rPh sb="6" eb="8">
      <t>ソチ</t>
    </rPh>
    <rPh sb="12" eb="15">
      <t>グタイテキ</t>
    </rPh>
    <rPh sb="16" eb="18">
      <t>キサイ</t>
    </rPh>
    <rPh sb="19" eb="21">
      <t>キンガク</t>
    </rPh>
    <rPh sb="22" eb="24">
      <t>サンシュツ</t>
    </rPh>
    <rPh sb="24" eb="26">
      <t>ホウホウ</t>
    </rPh>
    <rPh sb="27" eb="29">
      <t>ナイヨウ</t>
    </rPh>
    <rPh sb="29" eb="30">
      <t>トウ</t>
    </rPh>
    <phoneticPr fontId="5"/>
  </si>
  <si>
    <t>備考</t>
    <rPh sb="0" eb="2">
      <t>ビコウ</t>
    </rPh>
    <phoneticPr fontId="1"/>
  </si>
  <si>
    <t>信用補完
実行見込額
（千円）</t>
    <rPh sb="13" eb="15">
      <t>センエン</t>
    </rPh>
    <phoneticPr fontId="1"/>
  </si>
  <si>
    <t>信用補完
実行見込額
Ｃ</t>
    <phoneticPr fontId="1"/>
  </si>
  <si>
    <t>算入率
Ｅ</t>
    <rPh sb="0" eb="2">
      <t>サンニュウ</t>
    </rPh>
    <rPh sb="2" eb="3">
      <t>リツ</t>
    </rPh>
    <phoneticPr fontId="1"/>
  </si>
  <si>
    <t>預託金の減少率等
Ｄ</t>
    <rPh sb="0" eb="3">
      <t>ヨタクキン</t>
    </rPh>
    <rPh sb="4" eb="6">
      <t>ゲンショウ</t>
    </rPh>
    <rPh sb="6" eb="7">
      <t>リツ</t>
    </rPh>
    <rPh sb="7" eb="8">
      <t>トウ</t>
    </rPh>
    <phoneticPr fontId="1"/>
  </si>
  <si>
    <t>（注１）算入率及び預託金の減少率等については、小数点第１位未満四捨五入（％表示ベース）</t>
    <rPh sb="1" eb="2">
      <t>チュウ</t>
    </rPh>
    <rPh sb="4" eb="6">
      <t>サンニュウ</t>
    </rPh>
    <rPh sb="6" eb="7">
      <t>リツ</t>
    </rPh>
    <rPh sb="7" eb="8">
      <t>オヨ</t>
    </rPh>
    <rPh sb="9" eb="11">
      <t>ヨタク</t>
    </rPh>
    <rPh sb="11" eb="12">
      <t>キン</t>
    </rPh>
    <rPh sb="13" eb="15">
      <t>ゲンショウ</t>
    </rPh>
    <rPh sb="15" eb="16">
      <t>リツ</t>
    </rPh>
    <rPh sb="16" eb="17">
      <t>トウ</t>
    </rPh>
    <rPh sb="23" eb="26">
      <t>ショウスウテン</t>
    </rPh>
    <rPh sb="26" eb="27">
      <t>ダイ</t>
    </rPh>
    <rPh sb="28" eb="29">
      <t>イ</t>
    </rPh>
    <rPh sb="29" eb="31">
      <t>ミマン</t>
    </rPh>
    <rPh sb="31" eb="35">
      <t>シシャゴニュウ</t>
    </rPh>
    <rPh sb="37" eb="39">
      <t>ヒョウジ</t>
    </rPh>
    <phoneticPr fontId="1"/>
  </si>
  <si>
    <t>特定短期貸付金を行っている地方公共団体からの借入金（Ｇ）</t>
    <rPh sb="0" eb="2">
      <t>トクテイ</t>
    </rPh>
    <rPh sb="2" eb="4">
      <t>タンキ</t>
    </rPh>
    <rPh sb="4" eb="7">
      <t>カシツケキン</t>
    </rPh>
    <rPh sb="8" eb="9">
      <t>オコナ</t>
    </rPh>
    <rPh sb="13" eb="15">
      <t>チホウ</t>
    </rPh>
    <rPh sb="15" eb="17">
      <t>コウキョウ</t>
    </rPh>
    <rPh sb="17" eb="19">
      <t>ダンタイ</t>
    </rPh>
    <rPh sb="22" eb="24">
      <t>カリイレ</t>
    </rPh>
    <rPh sb="24" eb="25">
      <t>キン</t>
    </rPh>
    <phoneticPr fontId="5"/>
  </si>
  <si>
    <t>地方公営企業に準ずるインフラ事業型</t>
    <rPh sb="0" eb="2">
      <t>チホウ</t>
    </rPh>
    <rPh sb="2" eb="4">
      <t>コウエイ</t>
    </rPh>
    <rPh sb="4" eb="6">
      <t>キギョウ</t>
    </rPh>
    <rPh sb="7" eb="8">
      <t>ジュン</t>
    </rPh>
    <rPh sb="14" eb="16">
      <t>ジギョウ</t>
    </rPh>
    <rPh sb="16" eb="17">
      <t>ガタ</t>
    </rPh>
    <phoneticPr fontId="1"/>
  </si>
  <si>
    <t>インフラ事業型法人</t>
    <rPh sb="4" eb="6">
      <t>ジギョウ</t>
    </rPh>
    <rPh sb="6" eb="7">
      <t>ガタ</t>
    </rPh>
    <rPh sb="7" eb="9">
      <t>ホウジン</t>
    </rPh>
    <phoneticPr fontId="5"/>
  </si>
  <si>
    <t>株式会社格付投資情報センター
中堅企業格付</t>
    <rPh sb="0" eb="2">
      <t>カブシキ</t>
    </rPh>
    <rPh sb="2" eb="4">
      <t>カイシャ</t>
    </rPh>
    <rPh sb="4" eb="6">
      <t>カクヅ</t>
    </rPh>
    <rPh sb="6" eb="8">
      <t>トウシ</t>
    </rPh>
    <rPh sb="8" eb="10">
      <t>ジョウホウ</t>
    </rPh>
    <rPh sb="15" eb="17">
      <t>チュウケン</t>
    </rPh>
    <rPh sb="17" eb="19">
      <t>キギョウ</t>
    </rPh>
    <rPh sb="19" eb="21">
      <t>カクヅ</t>
    </rPh>
    <phoneticPr fontId="1"/>
  </si>
  <si>
    <t>株式会社日本格付研究所
JCR中堅・中小企業格付</t>
    <rPh sb="0" eb="2">
      <t>カブシキ</t>
    </rPh>
    <rPh sb="2" eb="4">
      <t>カイシャ</t>
    </rPh>
    <rPh sb="4" eb="6">
      <t>ニホン</t>
    </rPh>
    <rPh sb="6" eb="8">
      <t>カクヅ</t>
    </rPh>
    <rPh sb="8" eb="11">
      <t>ケンキュウショ</t>
    </rPh>
    <rPh sb="15" eb="17">
      <t>チュウケン</t>
    </rPh>
    <rPh sb="18" eb="20">
      <t>チュウショウ</t>
    </rPh>
    <rPh sb="20" eb="22">
      <t>キギョウ</t>
    </rPh>
    <rPh sb="22" eb="23">
      <t>カク</t>
    </rPh>
    <rPh sb="23" eb="24">
      <t>ヅ</t>
    </rPh>
    <phoneticPr fontId="1"/>
  </si>
  <si>
    <t>5年後特定短期貸付金残高見込額（Ｍ）</t>
    <rPh sb="1" eb="3">
      <t>ネンゴ</t>
    </rPh>
    <rPh sb="3" eb="5">
      <t>トクテイ</t>
    </rPh>
    <rPh sb="5" eb="7">
      <t>タンキ</t>
    </rPh>
    <rPh sb="7" eb="10">
      <t>カシツケキン</t>
    </rPh>
    <rPh sb="10" eb="12">
      <t>ザンダカ</t>
    </rPh>
    <rPh sb="12" eb="15">
      <t>ミコミガク</t>
    </rPh>
    <phoneticPr fontId="3"/>
  </si>
  <si>
    <t>10年後特定短期貸付金残高見込額（L）</t>
    <rPh sb="4" eb="6">
      <t>トクテイ</t>
    </rPh>
    <rPh sb="6" eb="8">
      <t>タンキ</t>
    </rPh>
    <rPh sb="8" eb="11">
      <t>カシツケキン</t>
    </rPh>
    <phoneticPr fontId="1"/>
  </si>
  <si>
    <t>要償還債務償還可能性（Ｍ）</t>
    <rPh sb="0" eb="1">
      <t>ヨウ</t>
    </rPh>
    <rPh sb="1" eb="3">
      <t>ショウカン</t>
    </rPh>
    <rPh sb="3" eb="5">
      <t>サイム</t>
    </rPh>
    <rPh sb="5" eb="7">
      <t>ショウカン</t>
    </rPh>
    <rPh sb="7" eb="10">
      <t>カノウセイ</t>
    </rPh>
    <phoneticPr fontId="3"/>
  </si>
  <si>
    <t>②の理由等（②＞０の場合にあっては記入必須）</t>
    <rPh sb="2" eb="4">
      <t>リユウ</t>
    </rPh>
    <rPh sb="4" eb="5">
      <t>トウ</t>
    </rPh>
    <rPh sb="10" eb="12">
      <t>バアイ</t>
    </rPh>
    <rPh sb="17" eb="19">
      <t>キニュウ</t>
    </rPh>
    <rPh sb="19" eb="21">
      <t>ヒッス</t>
    </rPh>
    <phoneticPr fontId="1"/>
  </si>
  <si>
    <t>地方公共団体からの補助金等の財政援助の額：</t>
    <rPh sb="0" eb="2">
      <t>チホウ</t>
    </rPh>
    <rPh sb="2" eb="4">
      <t>コウキョウ</t>
    </rPh>
    <rPh sb="4" eb="6">
      <t>ダンタイ</t>
    </rPh>
    <rPh sb="9" eb="12">
      <t>ホジョキン</t>
    </rPh>
    <rPh sb="12" eb="13">
      <t>トウ</t>
    </rPh>
    <rPh sb="14" eb="16">
      <t>ザイセイ</t>
    </rPh>
    <rPh sb="16" eb="18">
      <t>エンジョ</t>
    </rPh>
    <rPh sb="19" eb="20">
      <t>ガク</t>
    </rPh>
    <phoneticPr fontId="1"/>
  </si>
  <si>
    <t>○　「補助金等Ｂ」欄に計上する補助金等の財政援助の額の算定等</t>
    <rPh sb="3" eb="6">
      <t>ホジョキン</t>
    </rPh>
    <rPh sb="6" eb="7">
      <t>トウ</t>
    </rPh>
    <rPh sb="9" eb="10">
      <t>ラン</t>
    </rPh>
    <rPh sb="11" eb="13">
      <t>ケイジョウ</t>
    </rPh>
    <rPh sb="15" eb="18">
      <t>ホジョキン</t>
    </rPh>
    <rPh sb="18" eb="19">
      <t>トウ</t>
    </rPh>
    <rPh sb="20" eb="22">
      <t>ザイセイ</t>
    </rPh>
    <rPh sb="22" eb="24">
      <t>エンジョ</t>
    </rPh>
    <rPh sb="25" eb="26">
      <t>ガク</t>
    </rPh>
    <rPh sb="27" eb="29">
      <t>サンテイ</t>
    </rPh>
    <rPh sb="29" eb="30">
      <t>トウ</t>
    </rPh>
    <phoneticPr fontId="5"/>
  </si>
  <si>
    <t>【備考】</t>
    <rPh sb="1" eb="3">
      <t>ビコウ</t>
    </rPh>
    <phoneticPr fontId="5"/>
  </si>
  <si>
    <t>特定短期貸付金等を行っている地方公共団体からの借入金（Ｇ）</t>
    <rPh sb="0" eb="2">
      <t>トクテイ</t>
    </rPh>
    <rPh sb="2" eb="4">
      <t>タンキ</t>
    </rPh>
    <rPh sb="4" eb="7">
      <t>カシツケキン</t>
    </rPh>
    <rPh sb="7" eb="8">
      <t>トウ</t>
    </rPh>
    <rPh sb="9" eb="10">
      <t>オコナ</t>
    </rPh>
    <rPh sb="14" eb="16">
      <t>チホウ</t>
    </rPh>
    <rPh sb="16" eb="18">
      <t>コウキョウ</t>
    </rPh>
    <rPh sb="18" eb="20">
      <t>ダンタイ</t>
    </rPh>
    <rPh sb="23" eb="25">
      <t>カリイレ</t>
    </rPh>
    <rPh sb="25" eb="26">
      <t>キン</t>
    </rPh>
    <phoneticPr fontId="5"/>
  </si>
  <si>
    <t>5年後特定短期貸付金等残高見込額（Ｍ）</t>
    <rPh sb="1" eb="3">
      <t>ネンゴ</t>
    </rPh>
    <rPh sb="3" eb="5">
      <t>トクテイ</t>
    </rPh>
    <rPh sb="5" eb="7">
      <t>タンキ</t>
    </rPh>
    <rPh sb="7" eb="10">
      <t>カシツケキン</t>
    </rPh>
    <rPh sb="10" eb="11">
      <t>トウ</t>
    </rPh>
    <rPh sb="11" eb="13">
      <t>ザンダカ</t>
    </rPh>
    <rPh sb="13" eb="16">
      <t>ミコミガク</t>
    </rPh>
    <phoneticPr fontId="3"/>
  </si>
  <si>
    <t>当該団体からの借入金
Ｇ</t>
    <rPh sb="0" eb="2">
      <t>トウガイ</t>
    </rPh>
    <rPh sb="2" eb="4">
      <t>ダンタイ</t>
    </rPh>
    <rPh sb="7" eb="10">
      <t>カリイレキン</t>
    </rPh>
    <phoneticPr fontId="1"/>
  </si>
  <si>
    <t>特定短期貸付金等の額
（千円）</t>
    <rPh sb="0" eb="2">
      <t>トクテイ</t>
    </rPh>
    <rPh sb="2" eb="4">
      <t>タンキ</t>
    </rPh>
    <rPh sb="4" eb="7">
      <t>カシツケキン</t>
    </rPh>
    <rPh sb="7" eb="8">
      <t>トウ</t>
    </rPh>
    <rPh sb="9" eb="10">
      <t>ガク</t>
    </rPh>
    <rPh sb="14" eb="16">
      <t>センエン</t>
    </rPh>
    <phoneticPr fontId="1"/>
  </si>
  <si>
    <t>特定短期貸付金等の種類</t>
    <rPh sb="0" eb="2">
      <t>トクテイ</t>
    </rPh>
    <rPh sb="2" eb="4">
      <t>タンキ</t>
    </rPh>
    <rPh sb="4" eb="7">
      <t>カシツケキン</t>
    </rPh>
    <rPh sb="7" eb="8">
      <t>トウ</t>
    </rPh>
    <rPh sb="9" eb="11">
      <t>シュルイ</t>
    </rPh>
    <phoneticPr fontId="1"/>
  </si>
  <si>
    <t>○　「純資産Ｆ」欄の額の算出方法を具体的に記載（計算方法等）</t>
    <rPh sb="3" eb="6">
      <t>ジュンシサン</t>
    </rPh>
    <rPh sb="8" eb="9">
      <t>ラン</t>
    </rPh>
    <rPh sb="10" eb="11">
      <t>ガク</t>
    </rPh>
    <rPh sb="12" eb="14">
      <t>サンシュツ</t>
    </rPh>
    <rPh sb="14" eb="16">
      <t>ホウホウ</t>
    </rPh>
    <rPh sb="17" eb="20">
      <t>グタイテキ</t>
    </rPh>
    <rPh sb="21" eb="23">
      <t>キサイ</t>
    </rPh>
    <rPh sb="24" eb="26">
      <t>ケイサン</t>
    </rPh>
    <rPh sb="26" eb="28">
      <t>ホウホウ</t>
    </rPh>
    <rPh sb="28" eb="29">
      <t>トウ</t>
    </rPh>
    <phoneticPr fontId="5"/>
  </si>
  <si>
    <t>②の計算方法等（②≠０の場合にあっては記入必須）</t>
    <rPh sb="2" eb="4">
      <t>ケイサン</t>
    </rPh>
    <rPh sb="4" eb="6">
      <t>ホウホウ</t>
    </rPh>
    <rPh sb="6" eb="7">
      <t>トウ</t>
    </rPh>
    <rPh sb="12" eb="14">
      <t>バアイ</t>
    </rPh>
    <rPh sb="19" eb="21">
      <t>キニュウ</t>
    </rPh>
    <rPh sb="21" eb="23">
      <t>ヒッス</t>
    </rPh>
    <phoneticPr fontId="1"/>
  </si>
  <si>
    <t>①＋②＝</t>
    <phoneticPr fontId="1"/>
  </si>
  <si>
    <t>対象となる
特定短期貸付金等の額
Ｄ</t>
    <rPh sb="0" eb="2">
      <t>タイショウ</t>
    </rPh>
    <rPh sb="6" eb="8">
      <t>トクテイ</t>
    </rPh>
    <rPh sb="8" eb="10">
      <t>タンキ</t>
    </rPh>
    <rPh sb="10" eb="12">
      <t>カシツ</t>
    </rPh>
    <rPh sb="12" eb="13">
      <t>キン</t>
    </rPh>
    <rPh sb="13" eb="14">
      <t>トウ</t>
    </rPh>
    <rPh sb="15" eb="16">
      <t>ガク</t>
    </rPh>
    <phoneticPr fontId="1"/>
  </si>
  <si>
    <t>特定短期貸付金等の額</t>
    <rPh sb="0" eb="2">
      <t>トクテイ</t>
    </rPh>
    <rPh sb="2" eb="4">
      <t>タンキ</t>
    </rPh>
    <rPh sb="4" eb="7">
      <t>カシツケキン</t>
    </rPh>
    <rPh sb="7" eb="8">
      <t>トウ</t>
    </rPh>
    <rPh sb="9" eb="10">
      <t>ガク</t>
    </rPh>
    <phoneticPr fontId="1"/>
  </si>
  <si>
    <t>特定短期貸付金等
の種類</t>
    <rPh sb="0" eb="2">
      <t>トクテイ</t>
    </rPh>
    <rPh sb="2" eb="4">
      <t>タンキ</t>
    </rPh>
    <rPh sb="4" eb="7">
      <t>カシツケキン</t>
    </rPh>
    <rPh sb="7" eb="8">
      <t>トウ</t>
    </rPh>
    <rPh sb="10" eb="12">
      <t>シュルイ</t>
    </rPh>
    <phoneticPr fontId="1"/>
  </si>
  <si>
    <t>特定短期貸付金等の額
Ａ</t>
    <rPh sb="0" eb="2">
      <t>トクテイ</t>
    </rPh>
    <rPh sb="2" eb="4">
      <t>タンキ</t>
    </rPh>
    <rPh sb="4" eb="7">
      <t>カシツケキン</t>
    </rPh>
    <rPh sb="7" eb="8">
      <t>トウ</t>
    </rPh>
    <rPh sb="9" eb="10">
      <t>ガク</t>
    </rPh>
    <phoneticPr fontId="1"/>
  </si>
  <si>
    <t>３　制度融資等における特定短期貸付金等</t>
    <rPh sb="2" eb="4">
      <t>セイド</t>
    </rPh>
    <rPh sb="4" eb="6">
      <t>ユウシ</t>
    </rPh>
    <rPh sb="6" eb="7">
      <t>トウ</t>
    </rPh>
    <rPh sb="11" eb="13">
      <t>トクテイ</t>
    </rPh>
    <rPh sb="13" eb="15">
      <t>タンキ</t>
    </rPh>
    <rPh sb="15" eb="18">
      <t>カシツケキン</t>
    </rPh>
    <rPh sb="18" eb="19">
      <t>トウ</t>
    </rPh>
    <phoneticPr fontId="1"/>
  </si>
  <si>
    <t>４　その他の形態の特定短期貸付金等</t>
    <rPh sb="4" eb="5">
      <t>タ</t>
    </rPh>
    <rPh sb="6" eb="8">
      <t>ケイタイ</t>
    </rPh>
    <rPh sb="9" eb="11">
      <t>トクテイ</t>
    </rPh>
    <rPh sb="11" eb="13">
      <t>タンキ</t>
    </rPh>
    <rPh sb="13" eb="16">
      <t>カシツケキン</t>
    </rPh>
    <rPh sb="16" eb="17">
      <t>トウ</t>
    </rPh>
    <phoneticPr fontId="1"/>
  </si>
  <si>
    <t>預託金等の額のうち
特定短期貸付金等の額
A</t>
    <rPh sb="0" eb="3">
      <t>ヨタクキン</t>
    </rPh>
    <rPh sb="3" eb="4">
      <t>トウ</t>
    </rPh>
    <rPh sb="5" eb="6">
      <t>ガク</t>
    </rPh>
    <rPh sb="10" eb="12">
      <t>トクテイ</t>
    </rPh>
    <rPh sb="12" eb="14">
      <t>タンキ</t>
    </rPh>
    <rPh sb="14" eb="17">
      <t>カシツケキン</t>
    </rPh>
    <rPh sb="17" eb="18">
      <t>トウ</t>
    </rPh>
    <rPh sb="19" eb="20">
      <t>ガク</t>
    </rPh>
    <phoneticPr fontId="1"/>
  </si>
  <si>
    <t>対象法人の法人名</t>
    <rPh sb="0" eb="2">
      <t>タイショウ</t>
    </rPh>
    <rPh sb="2" eb="4">
      <t>ホウジン</t>
    </rPh>
    <rPh sb="5" eb="7">
      <t>ホウジン</t>
    </rPh>
    <rPh sb="7" eb="8">
      <t>メイ</t>
    </rPh>
    <phoneticPr fontId="1"/>
  </si>
  <si>
    <t>特定短期貸付金等の額に係る一般会計等負担見込額</t>
    <rPh sb="0" eb="2">
      <t>トクテイ</t>
    </rPh>
    <rPh sb="2" eb="4">
      <t>タンキ</t>
    </rPh>
    <rPh sb="4" eb="7">
      <t>カシツケキン</t>
    </rPh>
    <rPh sb="7" eb="8">
      <t>トウ</t>
    </rPh>
    <rPh sb="9" eb="10">
      <t>ガク</t>
    </rPh>
    <rPh sb="11" eb="12">
      <t>カカ</t>
    </rPh>
    <rPh sb="13" eb="15">
      <t>イッパン</t>
    </rPh>
    <rPh sb="15" eb="17">
      <t>カイケイ</t>
    </rPh>
    <rPh sb="17" eb="18">
      <t>トウ</t>
    </rPh>
    <rPh sb="18" eb="20">
      <t>フタン</t>
    </rPh>
    <rPh sb="20" eb="23">
      <t>ミコミガク</t>
    </rPh>
    <phoneticPr fontId="1"/>
  </si>
  <si>
    <t>特定短期貸付金等に係る一般会計等負担見込額</t>
    <rPh sb="0" eb="2">
      <t>トクテイ</t>
    </rPh>
    <rPh sb="2" eb="4">
      <t>タンキ</t>
    </rPh>
    <rPh sb="4" eb="7">
      <t>カシツケキン</t>
    </rPh>
    <rPh sb="7" eb="8">
      <t>トウ</t>
    </rPh>
    <rPh sb="9" eb="10">
      <t>カカ</t>
    </rPh>
    <rPh sb="11" eb="13">
      <t>イッパン</t>
    </rPh>
    <rPh sb="13" eb="15">
      <t>カイケイ</t>
    </rPh>
    <rPh sb="15" eb="16">
      <t>トウ</t>
    </rPh>
    <rPh sb="16" eb="18">
      <t>フタン</t>
    </rPh>
    <rPh sb="18" eb="21">
      <t>ミコミガク</t>
    </rPh>
    <phoneticPr fontId="1"/>
  </si>
  <si>
    <r>
      <rPr>
        <sz val="9"/>
        <rFont val="ＭＳ Ｐゴシック"/>
        <family val="3"/>
        <charset val="128"/>
      </rPr>
      <t>特定短期貸付金等に係る一般会計等負担見込額</t>
    </r>
    <r>
      <rPr>
        <sz val="10"/>
        <rFont val="ＭＳ Ｐゴシック"/>
        <family val="3"/>
        <charset val="128"/>
      </rPr>
      <t xml:space="preserve">
Ｅ
（Ｃ×Ｄ）</t>
    </r>
    <rPh sb="0" eb="2">
      <t>トクテイ</t>
    </rPh>
    <rPh sb="2" eb="4">
      <t>タンキ</t>
    </rPh>
    <rPh sb="4" eb="7">
      <t>カシツケキン</t>
    </rPh>
    <rPh sb="7" eb="8">
      <t>トウ</t>
    </rPh>
    <rPh sb="9" eb="10">
      <t>カカ</t>
    </rPh>
    <rPh sb="11" eb="13">
      <t>イッパン</t>
    </rPh>
    <rPh sb="13" eb="15">
      <t>カイケイ</t>
    </rPh>
    <rPh sb="15" eb="16">
      <t>トウ</t>
    </rPh>
    <rPh sb="16" eb="18">
      <t>フタン</t>
    </rPh>
    <rPh sb="18" eb="20">
      <t>ミコ</t>
    </rPh>
    <rPh sb="20" eb="21">
      <t>ガク</t>
    </rPh>
    <phoneticPr fontId="1"/>
  </si>
  <si>
    <t>対象となる特定短期貸付金等の額
（千円）</t>
    <rPh sb="0" eb="2">
      <t>タイショウ</t>
    </rPh>
    <rPh sb="5" eb="7">
      <t>トクテイ</t>
    </rPh>
    <rPh sb="7" eb="9">
      <t>タンキ</t>
    </rPh>
    <rPh sb="9" eb="11">
      <t>カシツケ</t>
    </rPh>
    <rPh sb="11" eb="12">
      <t>キン</t>
    </rPh>
    <rPh sb="12" eb="13">
      <t>トウ</t>
    </rPh>
    <rPh sb="14" eb="15">
      <t>ガク</t>
    </rPh>
    <rPh sb="18" eb="20">
      <t>センエン</t>
    </rPh>
    <phoneticPr fontId="1"/>
  </si>
  <si>
    <r>
      <rPr>
        <sz val="9"/>
        <color indexed="8"/>
        <rFont val="ＭＳ Ｐゴシック"/>
        <family val="3"/>
        <charset val="128"/>
      </rPr>
      <t>特定短期貸付金等に係る一般会計等負担見込額</t>
    </r>
    <r>
      <rPr>
        <sz val="10"/>
        <color indexed="8"/>
        <rFont val="ＭＳ Ｐゴシック"/>
        <family val="3"/>
        <charset val="128"/>
      </rPr>
      <t xml:space="preserve">
Ｆ
（D×E）</t>
    </r>
    <rPh sb="0" eb="2">
      <t>トクテイ</t>
    </rPh>
    <rPh sb="2" eb="4">
      <t>タンキ</t>
    </rPh>
    <rPh sb="4" eb="7">
      <t>カシツケキン</t>
    </rPh>
    <rPh sb="7" eb="8">
      <t>トウ</t>
    </rPh>
    <rPh sb="9" eb="10">
      <t>カカ</t>
    </rPh>
    <rPh sb="11" eb="13">
      <t>イッパン</t>
    </rPh>
    <rPh sb="13" eb="15">
      <t>カイケイ</t>
    </rPh>
    <rPh sb="15" eb="16">
      <t>トウ</t>
    </rPh>
    <phoneticPr fontId="1"/>
  </si>
  <si>
    <r>
      <t>特定短期貸付金</t>
    </r>
    <r>
      <rPr>
        <sz val="11"/>
        <rFont val="ＭＳ Ｐゴシック"/>
        <family val="3"/>
        <charset val="128"/>
      </rPr>
      <t>等</t>
    </r>
    <r>
      <rPr>
        <sz val="11"/>
        <rFont val="ＭＳ Ｐゴシック"/>
        <family val="3"/>
        <charset val="128"/>
      </rPr>
      <t>の種類コード</t>
    </r>
    <rPh sb="0" eb="2">
      <t>トクテイ</t>
    </rPh>
    <rPh sb="2" eb="4">
      <t>タンキ</t>
    </rPh>
    <rPh sb="4" eb="7">
      <t>カシツケキン</t>
    </rPh>
    <rPh sb="7" eb="8">
      <t>トウ</t>
    </rPh>
    <rPh sb="9" eb="11">
      <t>シュルイ</t>
    </rPh>
    <phoneticPr fontId="1"/>
  </si>
  <si>
    <t>依頼格付を取得している</t>
    <rPh sb="0" eb="2">
      <t>イライ</t>
    </rPh>
    <rPh sb="2" eb="4">
      <t>カクヅ</t>
    </rPh>
    <rPh sb="5" eb="7">
      <t>シュトク</t>
    </rPh>
    <phoneticPr fontId="1"/>
  </si>
  <si>
    <t>依頼格付を取得していない</t>
    <rPh sb="0" eb="2">
      <t>イライ</t>
    </rPh>
    <rPh sb="2" eb="4">
      <t>カクヅ</t>
    </rPh>
    <rPh sb="5" eb="7">
      <t>シュトク</t>
    </rPh>
    <phoneticPr fontId="1"/>
  </si>
  <si>
    <t>適格格付機関による依頼格付に係る格付会社コード</t>
    <rPh sb="0" eb="2">
      <t>テキカク</t>
    </rPh>
    <rPh sb="2" eb="4">
      <t>カクヅ</t>
    </rPh>
    <rPh sb="4" eb="6">
      <t>キカン</t>
    </rPh>
    <rPh sb="9" eb="11">
      <t>イライ</t>
    </rPh>
    <rPh sb="11" eb="13">
      <t>カクヅ</t>
    </rPh>
    <rPh sb="14" eb="15">
      <t>カカ</t>
    </rPh>
    <rPh sb="16" eb="18">
      <t>カクヅ</t>
    </rPh>
    <rPh sb="18" eb="20">
      <t>カイシャ</t>
    </rPh>
    <phoneticPr fontId="1"/>
  </si>
  <si>
    <t>3の要件を満たす監査委員による確認又は監査</t>
    <rPh sb="2" eb="4">
      <t>ヨウケン</t>
    </rPh>
    <rPh sb="5" eb="6">
      <t>ミ</t>
    </rPh>
    <rPh sb="8" eb="10">
      <t>カンサ</t>
    </rPh>
    <rPh sb="10" eb="12">
      <t>イイン</t>
    </rPh>
    <rPh sb="15" eb="17">
      <t>カクニン</t>
    </rPh>
    <rPh sb="17" eb="18">
      <t>マタ</t>
    </rPh>
    <rPh sb="19" eb="21">
      <t>カンサ</t>
    </rPh>
    <phoneticPr fontId="1"/>
  </si>
  <si>
    <t>弁護士、公認会計士、税理士その他監査に関する実務に精通しているものによる確認（4に該当する場合を除く）</t>
    <rPh sb="0" eb="3">
      <t>ベンゴシ</t>
    </rPh>
    <rPh sb="4" eb="6">
      <t>コウニン</t>
    </rPh>
    <rPh sb="6" eb="9">
      <t>カイケイシ</t>
    </rPh>
    <rPh sb="10" eb="13">
      <t>ゼイリシ</t>
    </rPh>
    <rPh sb="15" eb="16">
      <t>タ</t>
    </rPh>
    <rPh sb="16" eb="18">
      <t>カンサ</t>
    </rPh>
    <rPh sb="19" eb="20">
      <t>カン</t>
    </rPh>
    <rPh sb="22" eb="24">
      <t>ジツム</t>
    </rPh>
    <rPh sb="25" eb="27">
      <t>セイツウ</t>
    </rPh>
    <rPh sb="36" eb="38">
      <t>カクニン</t>
    </rPh>
    <rPh sb="41" eb="43">
      <t>ガイトウ</t>
    </rPh>
    <rPh sb="45" eb="47">
      <t>バアイ</t>
    </rPh>
    <rPh sb="48" eb="49">
      <t>ノゾ</t>
    </rPh>
    <phoneticPr fontId="1"/>
  </si>
  <si>
    <t>　②　当該法人に対する特定短期貸付金等の額</t>
    <rPh sb="3" eb="5">
      <t>トウガイ</t>
    </rPh>
    <rPh sb="5" eb="7">
      <t>ホウジン</t>
    </rPh>
    <rPh sb="8" eb="9">
      <t>タイ</t>
    </rPh>
    <rPh sb="11" eb="13">
      <t>トクテイ</t>
    </rPh>
    <rPh sb="13" eb="15">
      <t>タンキ</t>
    </rPh>
    <rPh sb="15" eb="18">
      <t>カシツケキン</t>
    </rPh>
    <rPh sb="18" eb="19">
      <t>トウ</t>
    </rPh>
    <phoneticPr fontId="1"/>
  </si>
  <si>
    <t>貸借対照表における純資産（資本合計）の額：</t>
    <rPh sb="0" eb="2">
      <t>タイシャク</t>
    </rPh>
    <rPh sb="2" eb="5">
      <t>タイショウヒョウ</t>
    </rPh>
    <rPh sb="9" eb="12">
      <t>ジュンシサン</t>
    </rPh>
    <rPh sb="13" eb="15">
      <t>シホン</t>
    </rPh>
    <rPh sb="15" eb="17">
      <t>ゴウケイ</t>
    </rPh>
    <rPh sb="19" eb="20">
      <t>ガク</t>
    </rPh>
    <phoneticPr fontId="1"/>
  </si>
  <si>
    <t>適格格付機関による依頼格付以外の格付コード</t>
    <rPh sb="0" eb="2">
      <t>テキカク</t>
    </rPh>
    <rPh sb="2" eb="4">
      <t>カクヅ</t>
    </rPh>
    <rPh sb="4" eb="6">
      <t>キカン</t>
    </rPh>
    <rPh sb="9" eb="11">
      <t>イライ</t>
    </rPh>
    <rPh sb="11" eb="13">
      <t>カクヅ</t>
    </rPh>
    <rPh sb="13" eb="15">
      <t>イガイ</t>
    </rPh>
    <rPh sb="16" eb="18">
      <t>カクヅ</t>
    </rPh>
    <phoneticPr fontId="1"/>
  </si>
  <si>
    <t>経常黒字の債務超過額に対する割合</t>
    <rPh sb="0" eb="2">
      <t>ケイジョウ</t>
    </rPh>
    <rPh sb="2" eb="4">
      <t>クロジ</t>
    </rPh>
    <rPh sb="5" eb="7">
      <t>サイム</t>
    </rPh>
    <rPh sb="7" eb="10">
      <t>チョウカガク</t>
    </rPh>
    <rPh sb="11" eb="12">
      <t>タイ</t>
    </rPh>
    <rPh sb="14" eb="16">
      <t>ワリアイ</t>
    </rPh>
    <phoneticPr fontId="3"/>
  </si>
  <si>
    <t>経常赤字の特定短期貸付金等に係る債務の額に対する割合</t>
    <rPh sb="0" eb="2">
      <t>ケイジョウ</t>
    </rPh>
    <rPh sb="2" eb="4">
      <t>アカジ</t>
    </rPh>
    <rPh sb="5" eb="7">
      <t>トクテイ</t>
    </rPh>
    <rPh sb="7" eb="9">
      <t>タンキ</t>
    </rPh>
    <rPh sb="9" eb="12">
      <t>カシツケキン</t>
    </rPh>
    <rPh sb="12" eb="13">
      <t>トウ</t>
    </rPh>
    <rPh sb="14" eb="15">
      <t>カカ</t>
    </rPh>
    <rPh sb="16" eb="18">
      <t>サイム</t>
    </rPh>
    <rPh sb="19" eb="20">
      <t>ガク</t>
    </rPh>
    <rPh sb="21" eb="22">
      <t>タイ</t>
    </rPh>
    <rPh sb="24" eb="26">
      <t>ワリアイ</t>
    </rPh>
    <phoneticPr fontId="3"/>
  </si>
  <si>
    <t>1/3以上</t>
    <rPh sb="3" eb="5">
      <t>イジョウ</t>
    </rPh>
    <phoneticPr fontId="3"/>
  </si>
  <si>
    <t>1/5以上～1/3未満</t>
    <rPh sb="3" eb="5">
      <t>イジョウ</t>
    </rPh>
    <rPh sb="9" eb="11">
      <t>ミマン</t>
    </rPh>
    <phoneticPr fontId="3"/>
  </si>
  <si>
    <t>1/10以上～1/5未満</t>
    <rPh sb="4" eb="6">
      <t>イジョウ</t>
    </rPh>
    <rPh sb="10" eb="12">
      <t>ミマン</t>
    </rPh>
    <phoneticPr fontId="3"/>
  </si>
  <si>
    <t>1/10未満</t>
    <rPh sb="4" eb="6">
      <t>ミマン</t>
    </rPh>
    <phoneticPr fontId="3"/>
  </si>
  <si>
    <t>1/20未満</t>
    <rPh sb="4" eb="6">
      <t>ミマン</t>
    </rPh>
    <phoneticPr fontId="3"/>
  </si>
  <si>
    <t>1/20以上～1/10未満</t>
    <rPh sb="4" eb="6">
      <t>イジョウ</t>
    </rPh>
    <rPh sb="11" eb="13">
      <t>ミマン</t>
    </rPh>
    <phoneticPr fontId="3"/>
  </si>
  <si>
    <t>1/5以上～1/2未満</t>
    <rPh sb="3" eb="5">
      <t>イジョウ</t>
    </rPh>
    <rPh sb="9" eb="11">
      <t>ミマン</t>
    </rPh>
    <phoneticPr fontId="3"/>
  </si>
  <si>
    <t>1/2以上</t>
    <rPh sb="3" eb="5">
      <t>イジョウ</t>
    </rPh>
    <phoneticPr fontId="3"/>
  </si>
  <si>
    <t>5年後における債務超過額又は5年後における特定短期貸付金に係る債務の額のいずれか少ない額が</t>
    <rPh sb="1" eb="3">
      <t>ネンゴ</t>
    </rPh>
    <rPh sb="7" eb="9">
      <t>サイム</t>
    </rPh>
    <rPh sb="9" eb="12">
      <t>チョウカガク</t>
    </rPh>
    <rPh sb="12" eb="13">
      <t>マタ</t>
    </rPh>
    <rPh sb="15" eb="17">
      <t>ネンゴ</t>
    </rPh>
    <rPh sb="21" eb="23">
      <t>トクテイ</t>
    </rPh>
    <rPh sb="23" eb="25">
      <t>タンキ</t>
    </rPh>
    <rPh sb="25" eb="28">
      <t>カシツケキン</t>
    </rPh>
    <rPh sb="29" eb="30">
      <t>カカ</t>
    </rPh>
    <rPh sb="31" eb="33">
      <t>サイム</t>
    </rPh>
    <rPh sb="34" eb="35">
      <t>ガク</t>
    </rPh>
    <rPh sb="40" eb="41">
      <t>スク</t>
    </rPh>
    <rPh sb="43" eb="44">
      <t>ガク</t>
    </rPh>
    <phoneticPr fontId="3"/>
  </si>
  <si>
    <t>特定短期貸付金等に係る債務の額の1/4未満</t>
    <rPh sb="0" eb="2">
      <t>トクテイ</t>
    </rPh>
    <rPh sb="7" eb="8">
      <t>トウ</t>
    </rPh>
    <rPh sb="9" eb="10">
      <t>カカ</t>
    </rPh>
    <rPh sb="11" eb="13">
      <t>サイム</t>
    </rPh>
    <rPh sb="14" eb="15">
      <t>ガク</t>
    </rPh>
    <rPh sb="19" eb="21">
      <t>ミマン</t>
    </rPh>
    <phoneticPr fontId="3"/>
  </si>
  <si>
    <t>特定短期貸付金等に係る債務の額の1/4以上～1/2未満</t>
    <rPh sb="0" eb="2">
      <t>トクテイ</t>
    </rPh>
    <rPh sb="7" eb="8">
      <t>トウ</t>
    </rPh>
    <rPh sb="9" eb="10">
      <t>カカ</t>
    </rPh>
    <rPh sb="11" eb="13">
      <t>サイム</t>
    </rPh>
    <rPh sb="14" eb="15">
      <t>ガク</t>
    </rPh>
    <rPh sb="19" eb="21">
      <t>イジョウ</t>
    </rPh>
    <rPh sb="25" eb="27">
      <t>ミマン</t>
    </rPh>
    <phoneticPr fontId="3"/>
  </si>
  <si>
    <t>特定短期貸付金等に係る債務の額の1/2以上～3/4未満</t>
    <rPh sb="0" eb="2">
      <t>トクテイ</t>
    </rPh>
    <rPh sb="7" eb="8">
      <t>トウ</t>
    </rPh>
    <rPh sb="9" eb="10">
      <t>カカ</t>
    </rPh>
    <rPh sb="11" eb="13">
      <t>サイム</t>
    </rPh>
    <rPh sb="14" eb="15">
      <t>ガク</t>
    </rPh>
    <rPh sb="19" eb="21">
      <t>イジョウ</t>
    </rPh>
    <rPh sb="25" eb="27">
      <t>ミマン</t>
    </rPh>
    <phoneticPr fontId="3"/>
  </si>
  <si>
    <t>特定短期貸付金等に係る債務の額の3/4以上～特定短期貸付金等の額未満</t>
    <rPh sb="0" eb="2">
      <t>トクテイ</t>
    </rPh>
    <rPh sb="7" eb="8">
      <t>トウ</t>
    </rPh>
    <rPh sb="9" eb="10">
      <t>カカ</t>
    </rPh>
    <rPh sb="11" eb="13">
      <t>サイム</t>
    </rPh>
    <rPh sb="14" eb="15">
      <t>ガク</t>
    </rPh>
    <rPh sb="19" eb="21">
      <t>イジョウ</t>
    </rPh>
    <rPh sb="22" eb="24">
      <t>トクテイ</t>
    </rPh>
    <rPh sb="24" eb="26">
      <t>タンキ</t>
    </rPh>
    <rPh sb="26" eb="28">
      <t>カシツケ</t>
    </rPh>
    <rPh sb="28" eb="29">
      <t>キン</t>
    </rPh>
    <rPh sb="29" eb="30">
      <t>トウ</t>
    </rPh>
    <rPh sb="31" eb="32">
      <t>ガク</t>
    </rPh>
    <rPh sb="32" eb="34">
      <t>ミマン</t>
    </rPh>
    <phoneticPr fontId="3"/>
  </si>
  <si>
    <t>特定短期貸付金等に係る債務の額以上</t>
    <rPh sb="0" eb="2">
      <t>トクテイ</t>
    </rPh>
    <rPh sb="7" eb="8">
      <t>トウ</t>
    </rPh>
    <rPh sb="9" eb="10">
      <t>カカ</t>
    </rPh>
    <rPh sb="11" eb="13">
      <t>サイム</t>
    </rPh>
    <rPh sb="14" eb="15">
      <t>ガク</t>
    </rPh>
    <rPh sb="15" eb="17">
      <t>イジョウ</t>
    </rPh>
    <phoneticPr fontId="3"/>
  </si>
  <si>
    <t>特定短期貸付金等に係る債務の額の3/4以上～特定短期貸付金等の額未満</t>
    <rPh sb="0" eb="2">
      <t>トクテイ</t>
    </rPh>
    <rPh sb="7" eb="8">
      <t>トウ</t>
    </rPh>
    <rPh sb="9" eb="10">
      <t>カカ</t>
    </rPh>
    <rPh sb="11" eb="13">
      <t>サイム</t>
    </rPh>
    <rPh sb="14" eb="15">
      <t>ガク</t>
    </rPh>
    <rPh sb="19" eb="21">
      <t>イジョウ</t>
    </rPh>
    <rPh sb="22" eb="24">
      <t>トクテイ</t>
    </rPh>
    <rPh sb="29" eb="30">
      <t>トウ</t>
    </rPh>
    <rPh sb="31" eb="32">
      <t>ガク</t>
    </rPh>
    <rPh sb="32" eb="34">
      <t>ミマン</t>
    </rPh>
    <phoneticPr fontId="3"/>
  </si>
  <si>
    <t>10年後において資産超過</t>
    <rPh sb="2" eb="4">
      <t>ネンゴ</t>
    </rPh>
    <rPh sb="8" eb="10">
      <t>シサン</t>
    </rPh>
    <rPh sb="10" eb="12">
      <t>チョウカ</t>
    </rPh>
    <phoneticPr fontId="3"/>
  </si>
  <si>
    <t>5年後において資産超過であって、10年後において債務超過</t>
    <rPh sb="1" eb="3">
      <t>ネンゴ</t>
    </rPh>
    <rPh sb="7" eb="9">
      <t>シサン</t>
    </rPh>
    <rPh sb="9" eb="11">
      <t>チョウカ</t>
    </rPh>
    <rPh sb="18" eb="20">
      <t>ネンゴ</t>
    </rPh>
    <rPh sb="24" eb="26">
      <t>サイム</t>
    </rPh>
    <rPh sb="26" eb="28">
      <t>チョウカ</t>
    </rPh>
    <phoneticPr fontId="3"/>
  </si>
  <si>
    <t>10年後における債務超過額又は10年後における特定短期貸付金等に係る債務額のいずれか少ない額が</t>
    <rPh sb="2" eb="4">
      <t>ネンゴ</t>
    </rPh>
    <rPh sb="8" eb="10">
      <t>サイム</t>
    </rPh>
    <rPh sb="10" eb="13">
      <t>チョウカガク</t>
    </rPh>
    <rPh sb="13" eb="14">
      <t>マタ</t>
    </rPh>
    <rPh sb="17" eb="19">
      <t>ネンゴ</t>
    </rPh>
    <rPh sb="23" eb="25">
      <t>トクテイ</t>
    </rPh>
    <rPh sb="25" eb="27">
      <t>タンキ</t>
    </rPh>
    <rPh sb="27" eb="30">
      <t>カシツケキン</t>
    </rPh>
    <rPh sb="30" eb="31">
      <t>トウ</t>
    </rPh>
    <rPh sb="32" eb="33">
      <t>カカ</t>
    </rPh>
    <rPh sb="34" eb="36">
      <t>サイム</t>
    </rPh>
    <rPh sb="36" eb="37">
      <t>ガク</t>
    </rPh>
    <rPh sb="42" eb="43">
      <t>スク</t>
    </rPh>
    <rPh sb="45" eb="46">
      <t>ガク</t>
    </rPh>
    <phoneticPr fontId="3"/>
  </si>
  <si>
    <t>特定短期貸付金等に係る債務の額の1/2以上～3/4未満</t>
    <rPh sb="0" eb="2">
      <t>トクテイ</t>
    </rPh>
    <rPh sb="7" eb="8">
      <t>トウ</t>
    </rPh>
    <rPh sb="14" eb="15">
      <t>ガク</t>
    </rPh>
    <rPh sb="19" eb="21">
      <t>イジョウ</t>
    </rPh>
    <rPh sb="25" eb="27">
      <t>ミマン</t>
    </rPh>
    <phoneticPr fontId="3"/>
  </si>
  <si>
    <t>特定短期貸付金等に係る債務の額の3/4以上～短期貸付金の額未満</t>
    <rPh sb="0" eb="2">
      <t>トクテイ</t>
    </rPh>
    <rPh sb="7" eb="8">
      <t>トウ</t>
    </rPh>
    <rPh sb="14" eb="15">
      <t>ガク</t>
    </rPh>
    <rPh sb="19" eb="21">
      <t>イジョウ</t>
    </rPh>
    <rPh sb="28" eb="29">
      <t>ガク</t>
    </rPh>
    <rPh sb="29" eb="31">
      <t>ミマン</t>
    </rPh>
    <phoneticPr fontId="3"/>
  </si>
  <si>
    <t>特定短期貸付金等に係る債務の額以上</t>
    <rPh sb="0" eb="2">
      <t>トクテイ</t>
    </rPh>
    <rPh sb="7" eb="8">
      <t>トウ</t>
    </rPh>
    <rPh sb="14" eb="15">
      <t>ガク</t>
    </rPh>
    <rPh sb="15" eb="17">
      <t>イジョウ</t>
    </rPh>
    <phoneticPr fontId="3"/>
  </si>
  <si>
    <t>特定短期貸付金等に係る債務の額の1/4未満</t>
    <rPh sb="0" eb="2">
      <t>トクテイ</t>
    </rPh>
    <rPh sb="7" eb="8">
      <t>トウ</t>
    </rPh>
    <rPh sb="14" eb="15">
      <t>ガク</t>
    </rPh>
    <rPh sb="19" eb="21">
      <t>ミマン</t>
    </rPh>
    <phoneticPr fontId="3"/>
  </si>
  <si>
    <t>特定短期貸付金等に係る債務の額の1/4以上～1/2未満</t>
    <rPh sb="0" eb="2">
      <t>トクテイ</t>
    </rPh>
    <rPh sb="7" eb="8">
      <t>トウ</t>
    </rPh>
    <rPh sb="14" eb="15">
      <t>ガク</t>
    </rPh>
    <rPh sb="19" eb="21">
      <t>イジョウ</t>
    </rPh>
    <rPh sb="25" eb="27">
      <t>ミマン</t>
    </rPh>
    <phoneticPr fontId="3"/>
  </si>
  <si>
    <t>特定短期貸付金等に係る債務の額の3/4以上～特定短期貸付金等の額未満</t>
    <rPh sb="0" eb="2">
      <t>トクテイ</t>
    </rPh>
    <rPh sb="7" eb="8">
      <t>トウ</t>
    </rPh>
    <rPh sb="14" eb="15">
      <t>ガク</t>
    </rPh>
    <rPh sb="19" eb="21">
      <t>イジョウ</t>
    </rPh>
    <rPh sb="22" eb="24">
      <t>トクテイ</t>
    </rPh>
    <rPh sb="29" eb="30">
      <t>トウ</t>
    </rPh>
    <rPh sb="31" eb="32">
      <t>ガク</t>
    </rPh>
    <rPh sb="32" eb="34">
      <t>ミマン</t>
    </rPh>
    <phoneticPr fontId="3"/>
  </si>
  <si>
    <t>1/3～1/5</t>
    <phoneticPr fontId="3"/>
  </si>
  <si>
    <t>1/3～1/5</t>
    <phoneticPr fontId="3"/>
  </si>
  <si>
    <t>1/5～1/10</t>
    <phoneticPr fontId="3"/>
  </si>
  <si>
    <t>1/5～1/10</t>
    <phoneticPr fontId="3"/>
  </si>
  <si>
    <t>特定短期貸付金等に係る債務の額の3/4以上～特定短期貸付金等の額未満</t>
    <rPh sb="0" eb="2">
      <t>トクテイ</t>
    </rPh>
    <rPh sb="7" eb="8">
      <t>トウ</t>
    </rPh>
    <rPh sb="14" eb="15">
      <t>ガク</t>
    </rPh>
    <rPh sb="19" eb="21">
      <t>イジョウ</t>
    </rPh>
    <rPh sb="22" eb="24">
      <t>トクテイ</t>
    </rPh>
    <rPh sb="24" eb="26">
      <t>タンキ</t>
    </rPh>
    <rPh sb="26" eb="28">
      <t>カシツケ</t>
    </rPh>
    <rPh sb="28" eb="29">
      <t>キン</t>
    </rPh>
    <rPh sb="29" eb="30">
      <t>トウ</t>
    </rPh>
    <rPh sb="31" eb="32">
      <t>ガク</t>
    </rPh>
    <rPh sb="32" eb="34">
      <t>ミマン</t>
    </rPh>
    <phoneticPr fontId="3"/>
  </si>
  <si>
    <t>（注）特定短期貸付金等に係る一般会計等負担見込額の算出過程について、任意様式により資料を作成の上提出すること。</t>
    <rPh sb="1" eb="2">
      <t>チュウ</t>
    </rPh>
    <rPh sb="3" eb="5">
      <t>トクテイ</t>
    </rPh>
    <rPh sb="5" eb="7">
      <t>タンキ</t>
    </rPh>
    <rPh sb="7" eb="10">
      <t>カシツケキン</t>
    </rPh>
    <rPh sb="10" eb="11">
      <t>トウ</t>
    </rPh>
    <rPh sb="12" eb="13">
      <t>カカ</t>
    </rPh>
    <rPh sb="14" eb="16">
      <t>イッパン</t>
    </rPh>
    <rPh sb="16" eb="18">
      <t>カイケイ</t>
    </rPh>
    <rPh sb="18" eb="19">
      <t>トウ</t>
    </rPh>
    <rPh sb="23" eb="24">
      <t>ガク</t>
    </rPh>
    <rPh sb="25" eb="27">
      <t>サンシュツ</t>
    </rPh>
    <rPh sb="27" eb="29">
      <t>カテイ</t>
    </rPh>
    <rPh sb="34" eb="36">
      <t>ニンイ</t>
    </rPh>
    <rPh sb="36" eb="38">
      <t>ヨウシキ</t>
    </rPh>
    <rPh sb="41" eb="43">
      <t>シリョウ</t>
    </rPh>
    <rPh sb="44" eb="46">
      <t>サクセイ</t>
    </rPh>
    <rPh sb="47" eb="48">
      <t>ウエ</t>
    </rPh>
    <rPh sb="48" eb="50">
      <t>テイシュツ</t>
    </rPh>
    <phoneticPr fontId="1"/>
  </si>
  <si>
    <t>（注）特定短期貸付金等に係る一般会計等負担見込額（過去の実績等に基づき合理的と考えられる手法で算定した額）の算出過程について、任意様式により資料を作成の上提出すること。</t>
    <rPh sb="1" eb="2">
      <t>チュウ</t>
    </rPh>
    <rPh sb="3" eb="5">
      <t>トクテイ</t>
    </rPh>
    <rPh sb="5" eb="7">
      <t>タンキ</t>
    </rPh>
    <rPh sb="7" eb="10">
      <t>カシツケキン</t>
    </rPh>
    <rPh sb="10" eb="11">
      <t>トウ</t>
    </rPh>
    <rPh sb="12" eb="13">
      <t>カカ</t>
    </rPh>
    <rPh sb="14" eb="16">
      <t>イッパン</t>
    </rPh>
    <rPh sb="16" eb="18">
      <t>カイケイ</t>
    </rPh>
    <rPh sb="18" eb="19">
      <t>トウ</t>
    </rPh>
    <rPh sb="23" eb="24">
      <t>ガク</t>
    </rPh>
    <rPh sb="54" eb="56">
      <t>サンシュツ</t>
    </rPh>
    <rPh sb="56" eb="58">
      <t>カテイ</t>
    </rPh>
    <rPh sb="63" eb="65">
      <t>ニンイ</t>
    </rPh>
    <rPh sb="65" eb="67">
      <t>ヨウシキ</t>
    </rPh>
    <rPh sb="70" eb="72">
      <t>シリョウ</t>
    </rPh>
    <rPh sb="73" eb="75">
      <t>サクセイ</t>
    </rPh>
    <rPh sb="76" eb="77">
      <t>ウエ</t>
    </rPh>
    <rPh sb="77" eb="79">
      <t>テイシュツ</t>
    </rPh>
    <phoneticPr fontId="1"/>
  </si>
  <si>
    <t>（注）法人格を有しない者に対し特定短期貸付金等の貸付けを行っている場合は、法人形態コード「16」を選択の上、当該項目へ記入すること。</t>
    <rPh sb="1" eb="2">
      <t>チュウ</t>
    </rPh>
    <rPh sb="3" eb="6">
      <t>ホウジンカク</t>
    </rPh>
    <rPh sb="7" eb="8">
      <t>ユウ</t>
    </rPh>
    <rPh sb="11" eb="12">
      <t>シャ</t>
    </rPh>
    <rPh sb="13" eb="14">
      <t>タイ</t>
    </rPh>
    <rPh sb="15" eb="17">
      <t>トクテイ</t>
    </rPh>
    <rPh sb="17" eb="19">
      <t>タンキ</t>
    </rPh>
    <rPh sb="19" eb="21">
      <t>カシツ</t>
    </rPh>
    <rPh sb="21" eb="22">
      <t>キン</t>
    </rPh>
    <rPh sb="22" eb="23">
      <t>トウ</t>
    </rPh>
    <rPh sb="24" eb="25">
      <t>カ</t>
    </rPh>
    <rPh sb="25" eb="26">
      <t>ツ</t>
    </rPh>
    <rPh sb="28" eb="29">
      <t>オコナ</t>
    </rPh>
    <rPh sb="33" eb="35">
      <t>バアイ</t>
    </rPh>
    <rPh sb="37" eb="39">
      <t>ホウジン</t>
    </rPh>
    <rPh sb="39" eb="41">
      <t>ケイタイ</t>
    </rPh>
    <rPh sb="49" eb="51">
      <t>センタク</t>
    </rPh>
    <rPh sb="52" eb="53">
      <t>ウエ</t>
    </rPh>
    <rPh sb="54" eb="56">
      <t>トウガイ</t>
    </rPh>
    <rPh sb="56" eb="58">
      <t>コウモク</t>
    </rPh>
    <rPh sb="59" eb="61">
      <t>キニュウ</t>
    </rPh>
    <phoneticPr fontId="1"/>
  </si>
  <si>
    <t>適格格付機関
の依頼格付</t>
    <rPh sb="0" eb="2">
      <t>テキカク</t>
    </rPh>
    <rPh sb="2" eb="4">
      <t>カクヅ</t>
    </rPh>
    <rPh sb="4" eb="6">
      <t>キカン</t>
    </rPh>
    <rPh sb="8" eb="10">
      <t>イライ</t>
    </rPh>
    <rPh sb="10" eb="12">
      <t>カクヅ</t>
    </rPh>
    <phoneticPr fontId="1"/>
  </si>
  <si>
    <t>適格格付機関以外の依頼格付</t>
    <rPh sb="0" eb="2">
      <t>テキカク</t>
    </rPh>
    <rPh sb="2" eb="4">
      <t>カクヅ</t>
    </rPh>
    <rPh sb="4" eb="6">
      <t>キカン</t>
    </rPh>
    <rPh sb="6" eb="8">
      <t>イガイ</t>
    </rPh>
    <rPh sb="9" eb="11">
      <t>イライ</t>
    </rPh>
    <rPh sb="11" eb="13">
      <t>カクヅ</t>
    </rPh>
    <phoneticPr fontId="1"/>
  </si>
  <si>
    <t xml:space="preserve">※　４⑥Ｈ表-アについては、エクセルファイル「４⑥Ｈ表.xls」を作成した上で、「健全化判断
  比率に関する算定様式（算定様式）.xls」のシート「４⑥Ｈ表」中、薄黄色セルに必要事項を転 
  記してください。　
※　当該算定における「特定短期貸付金」とは、地方公共団体の財政の健全化に関する法律施行規
  則第14条第３号に掲げる貸付金（短期貸付金）のうち、その償還財源に、貸付けの相手方である
  設立法人以外の者（受益権を有する信託の受託者を除く。以下同じ。）が当該地方公共団体以
  外の者から借入れを行った借入金（当該借入金の償還財源として、当該年度に、当該年度内に償
  還すべきものとして当該地方公共団体の一般会計等から当該設立法人以外の者に対して貸付金の
  貸付けを行った、又は行う見込みがあるものに限る。）が充てられたもの（いわゆる「オーバー
  ナイト」）をいいます。
※　地方公共団体の財政の健全化に関する法律施行規則附則第３条の貸付金（いわゆる「単コ
  ロ」）に係る一般会計等負担見込額の算定については、特定短期貸付金に係る一般会計等負担見
  込額の例によるものとされています。このため、当該貸付金についても本様式において算定を行
  うこととし、当該貸付金及び特定短期貸付金を合わせて、以下「特定短期貸付金等」ということ
  とします。
</t>
    <phoneticPr fontId="1"/>
  </si>
  <si>
    <t xml:space="preserve"> </t>
    <phoneticPr fontId="1"/>
  </si>
  <si>
    <t>１　算定様式の種類
　　　記入が必要な表は「４⑥Ｈ表－ア」と「４⑥Ｈ表－イ」の2種類になります。
　(1)　各地方公共団体ごとに「４⑥Ｈ表－ア」及び「４⑥Ｈ表－イ」を作成してください（別  
     ファイルでそれぞれ作成してください）。
　(2)　「４⑥Ｈ表－イ」については、１法人につき１シート作成してください。
  ※　ただし、１法人に対して、１地方公共団体が複数の特定短期貸付金等の貸付けを行っている
    場合には、それぞれシートを作成してください。</t>
    <phoneticPr fontId="1"/>
  </si>
  <si>
    <t xml:space="preserve">２　記入必要箇所
　記入が必要な箇所は白抜きになっています。水色で網掛けされている箇所は記入不要です（書式、関数が設定されていますので上書きを行わないでください）。
　※　行及び列の追加・削除等様式の追加調製は厳に謹んでください。
</t>
    <phoneticPr fontId="1"/>
  </si>
  <si>
    <t xml:space="preserve">３　記入単位　…数値については、全て半角で記入してください。
　(1)　記入する金額単位は全て千円単位となります（千円未満は四捨五入）。
　(2)　算入率、預託金の減少率等は％表示で小数点第1位未満を四捨五入（整数表示で小数点第3  
     位未満を四捨五入）して記入してください。
</t>
    <phoneticPr fontId="1"/>
  </si>
  <si>
    <t>４　「４⑥Ｈ表－ア」の記入要領
　(1)　欄外
　　　都道府県名・市区町村名・地方公共団体コード（半角6桁）を記入してください。
　(2)　標準評価方式
　　　全てのセルについて、個票とのリンクにより自動計算になっていることから記入不要です。
　　　ただし、個票の内容が適切に反映されていることを必ず確認してください。
　(3)　個別評価方式
　　①　資産債務個別評価方式
　　　　特定短期貸付金等の貸付けの相手方である法人（以下「対象法人」といいます。）の法人
      名、特定短期貸付金等に係る一般会計等負担見込額及び特定短期貸付金等の額を記入し、特
      定短期貸付金等の種類及び法人形態を「選択コード」を参照の上、表示されるコードから選
      択してください。
　　　※　当該対象法人の債務の総額から当該対象法人の所有する資産の時価による価額の合算額
        を控除した額及び特定短期貸付金等に係る債務の額については、その算出過程について任
        意様式により資料を作成の上提出してください。
    ②　経営計画個別評価方式
　　　　対象法人の法人名、特定短期貸付金等に係る一般会計等負担見込額及び特定短期貸付金等
      の額を記入し、特定短期貸付金等の種類及び法人形態を「選択コード」を参照の上、表示さ
      れるコードから選択してください。
　  　※　特定短期貸付金等に係る一般会計等負担見込額の算出過程について任意様式により資料
        を作成の上提出してください。</t>
    <phoneticPr fontId="1"/>
  </si>
  <si>
    <t xml:space="preserve"> (4)　制度融資等における特定短期貸付金等
　　　制度融資等の名称、預託金等の額のうち特定短期貸付金等の額及び預託金の減少率等を記入
    し、特定短期貸付金等の種類及び法人形態を「選択コード」を参照の上、表示されるコードか
    ら選択してください。
　　※　預託金等の額のうち特定短期貸付金等の額には、制度融資の原資として地方公共団体が金
      融機関等に預託を行っている場合において、当該預託金のうち、特定短期貸付金等により行
      われているものの金額等を記載してください。
　　※　預託金の減少率は、金融機関等が行う融資に損失が発生したこと等により、当該年度の前
      年度において当該金融機関等から返還された預託金の額が当該地方公共団体が預託を行った
      額を下回った場合における当該下回った額を当該地方公共団体が預託を行った額で除して得
      た値とします。なお、当該年度の前年度において一般会計等負担見込額の算定に影響が生じ
      る特殊な事情がある場合には、当該年度の前年度より前の合理的な範囲内の期間における預
      託金の減少率に相当する率の平均等を用いることができます。
 (5)　その他の形態の特定短期貸付金等
      対象法人の法人名、特定短期貸付金等に係る一般会計等負担見込額及び特定短期貸付金等の
    額を記入し、特定短期貸付金等の種類及び法人形態を「選択コード」を参照の上、表示される
    コードから選択してください。
      なお、法人格を有しない者に対し特定短期貸付金等の貸付けを行っている場合は、法人形態
    コード「16」を選択の上、当該項目へ記入してください。
　　※　特定短期貸付金等に係る一般会計等負担見込額（過去の実績に基づき合理的と考えられる
      手法で算定した額）の算定過程について、任意様式により資料を作成の上提出してくださ
      い。
</t>
    <phoneticPr fontId="1"/>
  </si>
  <si>
    <t xml:space="preserve">   </t>
    <phoneticPr fontId="1"/>
  </si>
  <si>
    <t>５　「４⑥Ｈ表－イ」の記入要領
 (1)　直接記入箇所（金額以外）
　　①　地方公共団体コード…6桁で記入してください（半角で記入してください）。
　　②　地方公共団体名…市区町村の場合は都道府県名から記入してください。
　　③　対象法人の法人名…「(株)、株式会社、(有)、有限会社」等の記入は不要です。名称のみ
      全角で記入してください。
　　④　適格格付機関の依頼格付…該当がある場合は全角で格付を記入してください。
　　⑤　適格格付機関の依頼格付以外の格付…以下について、該当がある場合は全角でその格付を
      記入してください。
　　　・株式会社格付投資情報センター　中堅企業格付
　　　・スタンダード・アンド・プアーズ・レーティングズ・サービシズ　日本ＳＭＥ格付け
　　　・株式会社日本格付研究所　ＪＣＲ中堅・中小企業格付
 (2)　選択コード記入箇所
　　　「選択コード」を参照の上、表示されるコードから選択してください。
　　　法人形態、法人区分、適用会計基準、財務諸表の確認状況、販売用土地の評価、未売出土地
    の評価、減損会計等の適用状況、会計年度（決算期）、財務諸表の作成状況、法人の設立状
    況、特定短期貸付金等の種類、依頼格付の取得有無、財政的支援の状況、格付会社、適格格付    
    機関以外の依頼格付
　　※　法人形態、適用会計基準、財務諸表の確認状況、販売用土地の評価、未売出土地の評価、
      会計年度については、備考欄への記入が必要な場合はその内容を記入してください。
 (3)　直接記入箇所（金額）…該当が無い場合はゼロを記入してください。
　　①　特定短期貸付金等の額
　　　　本様式により算定を行う地方公共団体（以下「当該団体」といいます。）が設立法人以外
      の者に対して貸付けを行った特定短期貸付金等の額を記入してください。
　　②　うち、年度末に損失補償付債務を原資として返済された額
　　　　①の特定短期貸付金等の額のうち、年度末に損失補償付債務を原資として返済された額を
      記入してください。
　    ※　地方公共団体における損失補償付債務額は、４⑥F表において将来負担額として計上さ
        れるものであるため、本様式での算定からは控除するものです。</t>
    <phoneticPr fontId="1"/>
  </si>
  <si>
    <t xml:space="preserve">    ③　信用補完実行見込額
　　　　信用補完措置がある場合は金額を記入の上、その具体的内容（内容、金額の算出方法、資
      産の所有者等）を左下の該当箇所に記入してください。
    ④　対象となる特定短期貸付金等の額
　  　記入不要です（書式が設定されているので上書きしないでください）。
</t>
    <phoneticPr fontId="1"/>
  </si>
  <si>
    <t xml:space="preserve">    ⑤　経常損益
　　　・会社法法人
　　　　損益計算書の経常利益又は経常損失を記入してください。
　　　・一般社団法人及び一般財団法人（旧公益法人会計基準を適用している場合）
　　　　正味財産増減計算書の当期正味財産増減額を記入してください。
　　　・一般社団法人及び一般財団法人（新公益法人会計基準を適用している場合）
　　　　正味財産増減計算書の一般正味財産増減の部の当期経常増減額を記入してください。
　　　・その他の法人
　　　　損益計算書がある場合は経常利益又は経常損失を記入してください。損益計算書がない場
      合には、それに準じたものを適宜記入してください。
　　　※　林業公社においては「設立法人以外の者に対する貸付金に係る一般会計等負担見込額の
        算定に関する基準」（平成29年総務省告示第104号）中、第二・四・2に留意してください
       （必要に応じ修正後の金額を記入してください）。
    ⑥　補助金等
　　　　算定様式中「○ 「補助金等Ｂ」欄に計上する補助金等の財政援助の額の算定等」につい
      て、①欄には、地方公共団体（当該団体以外の地方公共団体も含みます。）からの補助金等
      の財政援助に係る金額を記入してください。②欄には、それらのうち、「設立法人以外の者
      に対する貸付金に係る一般会計等負担見込額の算定に関する基準」中、第二・二・3・(8)・
      ロ(イ)～(ハ)までに該当するものを記入してください。③欄については、①から②の額を控
      除したものが自動計算され、当該額が「補助金等Ｂ」欄に自動計上されます。なお、②欄に
      金額を記入した場合には、その具体的内容等を備考欄に記入してください。　
　　⑦　修正後経常損益
　　　　記入不要です（書式が設定されているので上書きしないでください）。
　　⑧　減価償却費
　　　　減価償却費を記入してください。
　　⑨　減価償却前修正後経常損益
　　　　記入不要です（書式が設定されているので上書きしないでください）。
</t>
    <phoneticPr fontId="1"/>
  </si>
  <si>
    <t xml:space="preserve">　　⑩　純資産
　　　　算定様式中「○「純資産Ｆ」欄の額の算出方法を具体的に記載（計算方法等）」につい
　　　て、①欄には、貸借対照表における純資産（資本合計）の額を記入してください。なお、会
　　　社法法人は純資産額、一般社団法人及び一般財団法人は正味財産額、その他の法人は資本合
　　　計額を記入してください。②欄には、「設立法人以外の者に対する貸付金に係る一般会計等
　　　負担見込額の算定に関する基準」中、第二・二・3・(8)・ハに基づき算定した額（当該調整
　　　額のみ）を記入してください。③欄については、①と②の額を合算したものが自動計算さ
　　　れ、当該額が「純資産Ｆ」欄に自動計上されることとなります。②欄に金額を記入した場合
　　　には、その具体的内容等を備考欄に記入してください。
　　　※　林業公社においては「設立法人以外の者に対する貸付金に係る一般会計等負担見込額の
　　　　算定に関する基準」中、第二・四・2に留意してください。
　　⑪　当該団体からの借入金
　　　　当該団体からの借入金（長期・短期合算）を記入してください。
　　　※　当該団体の貸付金の財源が一般財源等であるとき又は地方債を財源としている場合で
　　　　あって将来負担比率の算定において当該地方債の償還金を特定財源として算入していない
　　　　ときに限り記入してください。
　　　※　本欄の数値に算定対象となっている特定短期貸付金等の金額は含めないようにしてくだ
　　　　さい。
</t>
    <phoneticPr fontId="1"/>
  </si>
  <si>
    <t xml:space="preserve">　　⑫　修正後純資産
　　　　記入不要です（書式が設定されているので上書きしないでください）。
　　⑬　要償還債務額
　　　　⑪を除く借入金総額を記入してください。
</t>
    <phoneticPr fontId="1"/>
  </si>
  <si>
    <t xml:space="preserve"> (4)　その他の記入箇所
　　　(3)までの必要事項を記入すると、該当する法人区分のマトリクス表に判定結果が表示され
    ます。自動表示される判定結果を踏まえて最終評価を行ってください。
　　①　マトリクス表左下の「ロ 格付方式」
　　　　該当する場合は、表示されるコードから選択してください（該当しない場合は記入不要で
      す）。
　　②　マトリクス表左下の「最終評価」
　　　　記入不要です（書式が設定されているので上書きしないでください）。
　　　　※　ただし、格付けを取得している場合であって、当該格付に基づき、特定短期貸付金に
          係る債務を債務区分に分類する場合には、書式の解除を行い、判定を直接手入力してく
          ださい。
</t>
    <phoneticPr fontId="1"/>
  </si>
  <si>
    <t>「設立法人以外の者に対する貸付金に係る一般会計等負担見込額の算定に関する基準」第二・二・3・（8）・ロ（イ）～（ハ）に該当する欄の額：</t>
    <rPh sb="1" eb="3">
      <t>セツリツ</t>
    </rPh>
    <rPh sb="3" eb="5">
      <t>ホウジン</t>
    </rPh>
    <rPh sb="5" eb="7">
      <t>イガイ</t>
    </rPh>
    <rPh sb="8" eb="9">
      <t>モノ</t>
    </rPh>
    <rPh sb="10" eb="11">
      <t>タイ</t>
    </rPh>
    <rPh sb="13" eb="16">
      <t>カシツケキン</t>
    </rPh>
    <rPh sb="17" eb="18">
      <t>カカ</t>
    </rPh>
    <rPh sb="19" eb="21">
      <t>イッパン</t>
    </rPh>
    <rPh sb="21" eb="23">
      <t>カイケイ</t>
    </rPh>
    <rPh sb="23" eb="24">
      <t>トウ</t>
    </rPh>
    <rPh sb="24" eb="26">
      <t>フタン</t>
    </rPh>
    <rPh sb="26" eb="28">
      <t>ミコ</t>
    </rPh>
    <rPh sb="28" eb="29">
      <t>ガク</t>
    </rPh>
    <rPh sb="30" eb="32">
      <t>サンテイ</t>
    </rPh>
    <rPh sb="33" eb="34">
      <t>カン</t>
    </rPh>
    <rPh sb="36" eb="38">
      <t>キジュン</t>
    </rPh>
    <rPh sb="39" eb="40">
      <t>ダイ</t>
    </rPh>
    <rPh sb="40" eb="41">
      <t>2</t>
    </rPh>
    <rPh sb="42" eb="43">
      <t>2</t>
    </rPh>
    <rPh sb="59" eb="61">
      <t>ガイトウ</t>
    </rPh>
    <rPh sb="63" eb="64">
      <t>ラン</t>
    </rPh>
    <rPh sb="65" eb="66">
      <t>ガク</t>
    </rPh>
    <phoneticPr fontId="1"/>
  </si>
  <si>
    <t>「設立法人以外の者に対する貸付金に係る一般会計等負担見込額の算定に関する基準」第二・二・3・（8）・ハによる純資産の額の調整額：</t>
    <rPh sb="1" eb="3">
      <t>セツリツ</t>
    </rPh>
    <rPh sb="3" eb="5">
      <t>ホウジン</t>
    </rPh>
    <rPh sb="5" eb="7">
      <t>イガイ</t>
    </rPh>
    <rPh sb="8" eb="9">
      <t>モノ</t>
    </rPh>
    <rPh sb="10" eb="11">
      <t>タイ</t>
    </rPh>
    <rPh sb="13" eb="16">
      <t>カシツケキン</t>
    </rPh>
    <rPh sb="17" eb="18">
      <t>カカ</t>
    </rPh>
    <rPh sb="19" eb="21">
      <t>イッパン</t>
    </rPh>
    <rPh sb="21" eb="23">
      <t>カイケイ</t>
    </rPh>
    <rPh sb="23" eb="24">
      <t>トウ</t>
    </rPh>
    <rPh sb="24" eb="26">
      <t>フタン</t>
    </rPh>
    <rPh sb="26" eb="28">
      <t>ミコ</t>
    </rPh>
    <rPh sb="28" eb="29">
      <t>ガク</t>
    </rPh>
    <rPh sb="30" eb="32">
      <t>サンテイ</t>
    </rPh>
    <rPh sb="33" eb="34">
      <t>カン</t>
    </rPh>
    <rPh sb="36" eb="38">
      <t>キジュン</t>
    </rPh>
    <rPh sb="39" eb="40">
      <t>ダイ</t>
    </rPh>
    <rPh sb="40" eb="41">
      <t>2</t>
    </rPh>
    <rPh sb="42" eb="43">
      <t>2</t>
    </rPh>
    <rPh sb="54" eb="57">
      <t>ジュンシサン</t>
    </rPh>
    <rPh sb="58" eb="59">
      <t>ガク</t>
    </rPh>
    <rPh sb="60" eb="62">
      <t>チョウセイ</t>
    </rPh>
    <rPh sb="62" eb="63">
      <t>ガク</t>
    </rPh>
    <phoneticPr fontId="1"/>
  </si>
  <si>
    <t>「設立法人以外の者に対する貸付金に係る一般会計等負担見込額の算定に関する基準」第二・二・3・（8）・ロ（イ）～（ハ）に該当する欄の額：</t>
    <rPh sb="1" eb="3">
      <t>セツリツ</t>
    </rPh>
    <rPh sb="3" eb="5">
      <t>ホウジン</t>
    </rPh>
    <rPh sb="5" eb="7">
      <t>イガイ</t>
    </rPh>
    <rPh sb="8" eb="9">
      <t>モノ</t>
    </rPh>
    <rPh sb="10" eb="11">
      <t>タイ</t>
    </rPh>
    <rPh sb="13" eb="16">
      <t>カシツケキン</t>
    </rPh>
    <rPh sb="17" eb="18">
      <t>カカ</t>
    </rPh>
    <rPh sb="19" eb="21">
      <t>イッパン</t>
    </rPh>
    <rPh sb="21" eb="23">
      <t>カイケイ</t>
    </rPh>
    <rPh sb="23" eb="24">
      <t>トウ</t>
    </rPh>
    <rPh sb="24" eb="26">
      <t>フタン</t>
    </rPh>
    <rPh sb="26" eb="28">
      <t>ミコ</t>
    </rPh>
    <rPh sb="30" eb="32">
      <t>サンテイ</t>
    </rPh>
    <rPh sb="33" eb="34">
      <t>カン</t>
    </rPh>
    <rPh sb="36" eb="38">
      <t>キジュン</t>
    </rPh>
    <rPh sb="39" eb="40">
      <t>ダイ</t>
    </rPh>
    <rPh sb="40" eb="41">
      <t>2</t>
    </rPh>
    <rPh sb="42" eb="43">
      <t>2</t>
    </rPh>
    <rPh sb="59" eb="61">
      <t>ガイトウ</t>
    </rPh>
    <rPh sb="63" eb="64">
      <t>ラン</t>
    </rPh>
    <rPh sb="65" eb="66">
      <t>ガク</t>
    </rPh>
    <phoneticPr fontId="1"/>
  </si>
  <si>
    <t>「設立法人以外の者に対する貸付金に係る一般会計等負担見込額の算定に関する基準」第二・二・3・（8）・ハによる純資産の額の調整額：</t>
    <rPh sb="1" eb="3">
      <t>セツリツ</t>
    </rPh>
    <rPh sb="3" eb="5">
      <t>ホウジン</t>
    </rPh>
    <rPh sb="5" eb="7">
      <t>イガイ</t>
    </rPh>
    <rPh sb="8" eb="9">
      <t>モノ</t>
    </rPh>
    <rPh sb="10" eb="11">
      <t>タイ</t>
    </rPh>
    <rPh sb="13" eb="16">
      <t>カシツケキン</t>
    </rPh>
    <rPh sb="17" eb="18">
      <t>カカ</t>
    </rPh>
    <rPh sb="19" eb="21">
      <t>イッパン</t>
    </rPh>
    <rPh sb="21" eb="23">
      <t>カイケイ</t>
    </rPh>
    <rPh sb="23" eb="24">
      <t>トウ</t>
    </rPh>
    <rPh sb="24" eb="26">
      <t>フタン</t>
    </rPh>
    <rPh sb="26" eb="28">
      <t>ミコ</t>
    </rPh>
    <rPh sb="30" eb="32">
      <t>サンテイ</t>
    </rPh>
    <rPh sb="33" eb="34">
      <t>カン</t>
    </rPh>
    <rPh sb="36" eb="38">
      <t>キジュン</t>
    </rPh>
    <rPh sb="39" eb="40">
      <t>ダイ</t>
    </rPh>
    <rPh sb="40" eb="41">
      <t>2</t>
    </rPh>
    <rPh sb="42" eb="43">
      <t>2</t>
    </rPh>
    <rPh sb="54" eb="57">
      <t>ジュンシサン</t>
    </rPh>
    <rPh sb="58" eb="59">
      <t>ガク</t>
    </rPh>
    <rPh sb="60" eb="62">
      <t>チョウセイ</t>
    </rPh>
    <rPh sb="62" eb="63">
      <t>ガク</t>
    </rPh>
    <phoneticPr fontId="1"/>
  </si>
  <si>
    <t>学校法人</t>
    <rPh sb="0" eb="1">
      <t>マナ</t>
    </rPh>
    <rPh sb="2" eb="4">
      <t>ホウジン</t>
    </rPh>
    <phoneticPr fontId="1"/>
  </si>
  <si>
    <r>
      <t xml:space="preserve">    ③　算入率
　　　　算入率を直接記入してください。
　　④　欄外
　　　　当該団体の地方公共団体名（市区町村の場合は都道府県名から記入）、当該都道府県財政
      または市町村担当課に係る課（室）名・担当者名・電話（直通）・E－mailを記入してくだ
      さい。
   留意事項
 　　基金から設立法人以外の者に対して特定短期貸付金等の貸付けを行っている場合であって、
   当該額が地方債の償還額等に充当可能な基金として４⑧表の「現金・預金(2)」に計上されてい
   る場合には、貸付先の法人等の経営状況に応じて適切に算定された額を、４⑧表の「その
   他(6)」の「うち貸付金(7)」に区分して計上してください（記載要領　</t>
    </r>
    <r>
      <rPr>
        <sz val="11"/>
        <rFont val="ＭＳ ゴシック"/>
        <family val="3"/>
        <charset val="128"/>
      </rPr>
      <t>P.56「</t>
    </r>
    <r>
      <rPr>
        <sz val="11"/>
        <color indexed="8"/>
        <rFont val="ＭＳ ゴシック"/>
        <family val="3"/>
        <charset val="128"/>
      </rPr>
      <t xml:space="preserve">地方債の償還
　 額等に充当可能な基金」にも同様の記述をしています。）。
</t>
    </r>
    <rPh sb="321" eb="323">
      <t>キサイ</t>
    </rPh>
    <rPh sb="323" eb="325">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</si>
</sst>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_ ;[Red]\-#,##0\ "/>
  </numFmts>
  <fonts count="4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ゴシック"/>
      <family val="3"/>
      <charset val="128"/>
    </font>
    <font>
      <sz val="11"/>
      <color indexed="57"/>
      <name val="ＭＳ ゴシック"/>
      <family val="3"/>
      <charset val="128"/>
    </font>
    <font>
      <sz val="6"/>
      <name val="ＭＳ Ｐゴシック"/>
      <family val="3"/>
      <charset val="128"/>
    </font>
    <font>
      <b/>
      <u/>
      <sz val="16"/>
      <name val="ＭＳ ゴシック"/>
      <family val="3"/>
      <charset val="128"/>
    </font>
    <font>
      <sz val="20"/>
      <name val="ＭＳ ゴシック"/>
      <family val="3"/>
      <charset val="128"/>
    </font>
    <font>
      <sz val="14"/>
      <name val="ＭＳ ゴシック"/>
      <family val="3"/>
      <charset val="128"/>
    </font>
    <font>
      <sz val="14"/>
      <name val="ＭＳ Ｐゴシック"/>
      <family val="3"/>
      <charset val="128"/>
    </font>
    <font>
      <sz val="11"/>
      <name val="ＭＳ Ｐゴシック"/>
      <family val="3"/>
      <charset val="128"/>
    </font>
    <font>
      <b/>
      <sz val="10"/>
      <color indexed="81"/>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sz val="11"/>
      <color indexed="8"/>
      <name val="ＭＳ ゴシック"/>
      <family val="3"/>
      <charset val="128"/>
    </font>
    <font>
      <u val="double"/>
      <sz val="20"/>
      <color indexed="8"/>
      <name val="ＭＳ ゴシック"/>
      <family val="3"/>
      <charset val="128"/>
    </font>
    <font>
      <u val="double"/>
      <sz val="26"/>
      <color indexed="8"/>
      <name val="ＭＳ Ｐゴシック"/>
      <family val="3"/>
      <charset val="128"/>
    </font>
    <font>
      <sz val="6"/>
      <name val="ＭＳ Ｐゴシック"/>
      <family val="3"/>
      <charset val="128"/>
    </font>
    <font>
      <sz val="9"/>
      <name val="ＭＳ Ｐゴシック"/>
      <family val="3"/>
      <charset val="128"/>
    </font>
    <font>
      <sz val="10"/>
      <color indexed="8"/>
      <name val="ＭＳ Ｐゴシック"/>
      <family val="3"/>
      <charset val="128"/>
    </font>
    <font>
      <sz val="9"/>
      <color indexed="8"/>
      <name val="ＭＳ Ｐゴシック"/>
      <family val="3"/>
      <charset val="128"/>
    </font>
    <font>
      <sz val="6"/>
      <name val="ＭＳ Ｐ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9"/>
      <name val="ＭＳ Ｐゴシック"/>
      <family val="3"/>
      <charset val="128"/>
      <scheme val="minor"/>
    </font>
    <font>
      <sz val="10"/>
      <color rgb="FF0070C0"/>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8"/>
      <color theme="1"/>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u/>
      <sz val="11"/>
      <color theme="10"/>
      <name val="ＭＳ Ｐゴシック"/>
      <family val="3"/>
      <charset val="128"/>
    </font>
    <font>
      <b/>
      <sz val="18"/>
      <color rgb="FFFF0000"/>
      <name val="ＭＳ ゴシック"/>
      <family val="3"/>
      <charset val="128"/>
    </font>
    <font>
      <sz val="14"/>
      <color rgb="FFFF0000"/>
      <name val="ＭＳ Ｐゴシック"/>
      <family val="3"/>
      <charset val="128"/>
    </font>
    <font>
      <sz val="24"/>
      <name val="ＭＳ Ｐゴシック"/>
      <family val="3"/>
      <charset val="128"/>
      <scheme val="minor"/>
    </font>
    <font>
      <b/>
      <sz val="11"/>
      <color rgb="FFFF000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9"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dotted">
        <color indexed="64"/>
      </top>
      <bottom/>
      <diagonal/>
    </border>
    <border>
      <left/>
      <right style="thin">
        <color indexed="64"/>
      </right>
      <top/>
      <bottom style="thin">
        <color indexed="64"/>
      </bottom>
      <diagonal/>
    </border>
    <border>
      <left/>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right/>
      <top style="dotted">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
    <xf numFmtId="0" fontId="0" fillId="0" borderId="0">
      <alignment vertical="center"/>
    </xf>
    <xf numFmtId="9" fontId="23"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38" fontId="23" fillId="0" borderId="0" applyFont="0" applyFill="0" applyBorder="0" applyAlignment="0" applyProtection="0">
      <alignment vertical="center"/>
    </xf>
  </cellStyleXfs>
  <cellXfs count="378">
    <xf numFmtId="0" fontId="0" fillId="0" borderId="0" xfId="0">
      <alignment vertical="center"/>
    </xf>
    <xf numFmtId="0" fontId="0" fillId="0" borderId="0" xfId="0" applyFont="1">
      <alignment vertical="center"/>
    </xf>
    <xf numFmtId="0" fontId="0" fillId="0" borderId="0" xfId="0" applyFont="1" applyAlignment="1">
      <alignment vertical="center" textRotation="255"/>
    </xf>
    <xf numFmtId="0" fontId="0" fillId="0" borderId="0" xfId="0" applyFill="1">
      <alignment vertical="center"/>
    </xf>
    <xf numFmtId="3" fontId="4" fillId="0" borderId="0" xfId="3" applyNumberFormat="1" applyFont="1">
      <alignment vertical="center"/>
    </xf>
    <xf numFmtId="176" fontId="4" fillId="0" borderId="0" xfId="0" applyNumberFormat="1" applyFont="1" applyFill="1" applyAlignment="1">
      <alignment horizontal="right" vertical="center"/>
    </xf>
    <xf numFmtId="0" fontId="0" fillId="0" borderId="0" xfId="0" applyAlignment="1">
      <alignment horizontal="center" vertical="center"/>
    </xf>
    <xf numFmtId="0" fontId="0" fillId="0" borderId="0" xfId="0" applyFont="1" applyBorder="1" applyAlignment="1">
      <alignment horizontal="center" vertical="center"/>
    </xf>
    <xf numFmtId="0" fontId="0" fillId="0" borderId="0" xfId="0" applyBorder="1">
      <alignment vertical="center"/>
    </xf>
    <xf numFmtId="0" fontId="25" fillId="0" borderId="0" xfId="0" applyFont="1">
      <alignment vertical="center"/>
    </xf>
    <xf numFmtId="0" fontId="25" fillId="0" borderId="0" xfId="0" applyFont="1" applyFill="1">
      <alignment vertical="center"/>
    </xf>
    <xf numFmtId="0" fontId="25" fillId="0" borderId="0" xfId="0" applyFont="1" applyFill="1" applyAlignment="1">
      <alignment horizontal="center" vertical="center"/>
    </xf>
    <xf numFmtId="0" fontId="26" fillId="0" borderId="0" xfId="0" applyFont="1">
      <alignment vertical="center"/>
    </xf>
    <xf numFmtId="0" fontId="27" fillId="3" borderId="0" xfId="0" applyFont="1" applyFill="1" applyBorder="1">
      <alignment vertical="center"/>
    </xf>
    <xf numFmtId="0" fontId="0" fillId="4" borderId="0" xfId="0" applyFill="1" applyProtection="1">
      <alignment vertical="center"/>
      <protection locked="0"/>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 xfId="0" applyBorder="1" applyAlignment="1">
      <alignment vertical="center" shrinkToFit="1"/>
    </xf>
    <xf numFmtId="0" fontId="0" fillId="0" borderId="0" xfId="0" applyBorder="1" applyAlignment="1">
      <alignment horizontal="left" vertical="top" wrapText="1"/>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15" fillId="0" borderId="0" xfId="0" applyFont="1">
      <alignment vertical="center"/>
    </xf>
    <xf numFmtId="0" fontId="15" fillId="0" borderId="0" xfId="0" applyFont="1" applyAlignment="1">
      <alignment vertical="center"/>
    </xf>
    <xf numFmtId="0" fontId="15" fillId="0" borderId="0" xfId="0" applyFont="1" applyAlignment="1">
      <alignment vertical="top" wrapText="1"/>
    </xf>
    <xf numFmtId="0" fontId="0" fillId="2" borderId="1"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0" xfId="0" applyFill="1" applyBorder="1">
      <alignment vertical="center"/>
    </xf>
    <xf numFmtId="0" fontId="0" fillId="2" borderId="0" xfId="0" applyFill="1" applyBorder="1" applyAlignment="1">
      <alignment vertical="center" wrapText="1"/>
    </xf>
    <xf numFmtId="0" fontId="27" fillId="3" borderId="0" xfId="0" applyFont="1" applyFill="1" applyBorder="1" applyAlignment="1">
      <alignment horizontal="right" vertical="center"/>
    </xf>
    <xf numFmtId="0" fontId="27" fillId="3" borderId="0" xfId="0" applyFont="1" applyFill="1" applyBorder="1" applyAlignment="1">
      <alignment horizontal="right" vertical="top" wrapText="1"/>
    </xf>
    <xf numFmtId="0" fontId="27" fillId="3" borderId="0" xfId="0" applyFont="1" applyFill="1" applyBorder="1" applyAlignment="1">
      <alignment horizontal="right" vertical="top"/>
    </xf>
    <xf numFmtId="0" fontId="27" fillId="3" borderId="0" xfId="0" applyFont="1" applyFill="1" applyBorder="1" applyAlignment="1">
      <alignment vertical="top" wrapText="1"/>
    </xf>
    <xf numFmtId="0" fontId="25" fillId="0" borderId="1" xfId="0" applyFont="1" applyFill="1" applyBorder="1">
      <alignment vertical="center"/>
    </xf>
    <xf numFmtId="0" fontId="25" fillId="0" borderId="1" xfId="0" applyFont="1" applyBorder="1">
      <alignment vertical="center"/>
    </xf>
    <xf numFmtId="0" fontId="25" fillId="0" borderId="4" xfId="0" applyFont="1" applyBorder="1">
      <alignment vertical="center"/>
    </xf>
    <xf numFmtId="0" fontId="25" fillId="0" borderId="2" xfId="0" applyFont="1" applyBorder="1">
      <alignment vertical="center"/>
    </xf>
    <xf numFmtId="0" fontId="25" fillId="0" borderId="5" xfId="0" applyFont="1" applyBorder="1">
      <alignment vertical="center"/>
    </xf>
    <xf numFmtId="0" fontId="25" fillId="0" borderId="1" xfId="0" applyFont="1" applyFill="1" applyBorder="1" applyAlignment="1">
      <alignment vertical="center" shrinkToFit="1"/>
    </xf>
    <xf numFmtId="0" fontId="25" fillId="0" borderId="0" xfId="0" applyFont="1" applyFill="1" applyAlignment="1">
      <alignment horizontal="right" vertical="center"/>
    </xf>
    <xf numFmtId="0" fontId="2" fillId="0" borderId="0" xfId="1" applyNumberFormat="1" applyFont="1" applyFill="1" applyAlignment="1">
      <alignment horizontal="right" vertical="center"/>
    </xf>
    <xf numFmtId="0" fontId="2" fillId="0" borderId="0" xfId="0" applyNumberFormat="1" applyFont="1" applyFill="1" applyAlignment="1">
      <alignment horizontal="right" vertical="center"/>
    </xf>
    <xf numFmtId="0" fontId="15" fillId="0" borderId="0" xfId="0" applyFont="1" applyAlignment="1">
      <alignment horizontal="left" vertical="top" wrapText="1"/>
    </xf>
    <xf numFmtId="0" fontId="0" fillId="0" borderId="0" xfId="0" applyFill="1" applyBorder="1">
      <alignment vertical="center"/>
    </xf>
    <xf numFmtId="0" fontId="0" fillId="0" borderId="0" xfId="0" applyProtection="1">
      <alignment vertical="center"/>
      <protection locked="0"/>
    </xf>
    <xf numFmtId="0" fontId="25" fillId="5" borderId="1" xfId="0" applyFont="1" applyFill="1" applyBorder="1" applyProtection="1">
      <alignment vertical="center"/>
      <protection locked="0"/>
    </xf>
    <xf numFmtId="0" fontId="0" fillId="0" borderId="0" xfId="0"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25" fillId="0" borderId="0" xfId="0" applyFont="1" applyProtection="1">
      <alignment vertical="center"/>
      <protection locked="0"/>
    </xf>
    <xf numFmtId="0" fontId="28" fillId="0" borderId="0" xfId="0" applyFont="1" applyProtection="1">
      <alignment vertical="center"/>
      <protection locked="0"/>
    </xf>
    <xf numFmtId="0" fontId="25" fillId="0" borderId="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49" fontId="25" fillId="0" borderId="7" xfId="0" applyNumberFormat="1" applyFont="1" applyBorder="1" applyAlignment="1" applyProtection="1">
      <alignment horizontal="center" vertical="center"/>
      <protection locked="0"/>
    </xf>
    <xf numFmtId="0" fontId="25" fillId="0" borderId="0" xfId="0" applyFont="1" applyBorder="1" applyProtection="1">
      <alignment vertical="center"/>
      <protection locked="0"/>
    </xf>
    <xf numFmtId="0" fontId="30" fillId="0" borderId="0" xfId="0" applyFont="1" applyProtection="1">
      <alignment vertical="center"/>
      <protection locked="0"/>
    </xf>
    <xf numFmtId="0" fontId="31" fillId="0" borderId="0" xfId="0" applyFont="1" applyAlignment="1" applyProtection="1">
      <alignment horizontal="right" vertical="center"/>
      <protection locked="0"/>
    </xf>
    <xf numFmtId="0" fontId="31"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25" fillId="0" borderId="0" xfId="0" applyFont="1" applyFill="1" applyProtection="1">
      <alignment vertical="center"/>
      <protection locked="0"/>
    </xf>
    <xf numFmtId="0" fontId="25" fillId="0" borderId="0" xfId="0" applyFont="1" applyFill="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25" fillId="0" borderId="1" xfId="0" applyFont="1" applyFill="1" applyBorder="1" applyProtection="1">
      <alignment vertical="center"/>
      <protection locked="0"/>
    </xf>
    <xf numFmtId="178" fontId="25" fillId="0" borderId="2" xfId="3" applyNumberFormat="1" applyFont="1" applyFill="1" applyBorder="1" applyProtection="1">
      <alignment vertical="center"/>
      <protection locked="0"/>
    </xf>
    <xf numFmtId="178" fontId="25" fillId="0" borderId="1" xfId="0" applyNumberFormat="1" applyFont="1" applyBorder="1" applyProtection="1">
      <alignment vertical="center"/>
      <protection locked="0"/>
    </xf>
    <xf numFmtId="0" fontId="25" fillId="0" borderId="1" xfId="0" applyFont="1" applyBorder="1" applyProtection="1">
      <alignment vertical="center"/>
      <protection locked="0"/>
    </xf>
    <xf numFmtId="0" fontId="25" fillId="0" borderId="0" xfId="0"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31" fillId="0" borderId="0" xfId="0" applyFont="1" applyFill="1" applyBorder="1" applyProtection="1">
      <alignment vertical="center"/>
      <protection locked="0"/>
    </xf>
    <xf numFmtId="38" fontId="25" fillId="0" borderId="0" xfId="0" applyNumberFormat="1" applyFont="1" applyFill="1" applyBorder="1" applyProtection="1">
      <alignment vertical="center"/>
      <protection locked="0"/>
    </xf>
    <xf numFmtId="0" fontId="12" fillId="0" borderId="1" xfId="0" applyFont="1" applyBorder="1" applyAlignment="1" applyProtection="1">
      <alignment horizontal="center" vertical="center" wrapText="1" shrinkToFit="1"/>
      <protection locked="0"/>
    </xf>
    <xf numFmtId="0" fontId="12"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shrinkToFit="1"/>
      <protection locked="0"/>
    </xf>
    <xf numFmtId="178" fontId="25" fillId="0" borderId="1" xfId="3" applyNumberFormat="1" applyFont="1" applyFill="1" applyBorder="1" applyProtection="1">
      <alignment vertical="center"/>
      <protection locked="0"/>
    </xf>
    <xf numFmtId="178" fontId="25" fillId="0" borderId="1" xfId="0" applyNumberFormat="1" applyFont="1" applyFill="1" applyBorder="1" applyProtection="1">
      <alignment vertical="center"/>
      <protection locked="0"/>
    </xf>
    <xf numFmtId="176" fontId="25" fillId="0" borderId="1" xfId="1" applyNumberFormat="1" applyFont="1" applyFill="1" applyBorder="1" applyProtection="1">
      <alignment vertical="center"/>
      <protection locked="0"/>
    </xf>
    <xf numFmtId="178" fontId="25" fillId="0" borderId="0" xfId="0" applyNumberFormat="1" applyFont="1" applyProtection="1">
      <alignment vertical="center"/>
      <protection locked="0"/>
    </xf>
    <xf numFmtId="0" fontId="25" fillId="5" borderId="1" xfId="0" applyFont="1" applyFill="1" applyBorder="1" applyProtection="1">
      <alignment vertical="center"/>
    </xf>
    <xf numFmtId="38" fontId="10" fillId="5" borderId="1" xfId="3" applyFont="1" applyFill="1" applyBorder="1" applyProtection="1">
      <alignment vertical="center"/>
    </xf>
    <xf numFmtId="38" fontId="25" fillId="5" borderId="1" xfId="3" applyFont="1" applyFill="1" applyBorder="1" applyProtection="1">
      <alignment vertical="center"/>
    </xf>
    <xf numFmtId="176" fontId="25" fillId="5" borderId="1" xfId="1" applyNumberFormat="1" applyFont="1" applyFill="1" applyBorder="1" applyProtection="1">
      <alignment vertical="center"/>
    </xf>
    <xf numFmtId="0" fontId="25" fillId="0" borderId="0" xfId="0" applyFont="1" applyFill="1" applyProtection="1">
      <alignment vertical="center"/>
    </xf>
    <xf numFmtId="0" fontId="25" fillId="0" borderId="0" xfId="0" applyFont="1" applyFill="1" applyAlignment="1" applyProtection="1">
      <alignment horizontal="center" vertical="center"/>
    </xf>
    <xf numFmtId="38" fontId="25" fillId="5" borderId="8" xfId="0" applyNumberFormat="1" applyFont="1" applyFill="1" applyBorder="1" applyProtection="1">
      <alignment vertical="center"/>
    </xf>
    <xf numFmtId="38" fontId="25" fillId="0" borderId="9" xfId="0" applyNumberFormat="1" applyFont="1" applyFill="1" applyBorder="1" applyProtection="1">
      <alignment vertical="center"/>
    </xf>
    <xf numFmtId="0" fontId="25" fillId="0" borderId="0" xfId="0" applyFont="1" applyProtection="1">
      <alignment vertical="center"/>
    </xf>
    <xf numFmtId="178" fontId="25" fillId="5" borderId="8" xfId="0" applyNumberFormat="1" applyFont="1" applyFill="1" applyBorder="1" applyProtection="1">
      <alignment vertical="center"/>
    </xf>
    <xf numFmtId="0" fontId="0" fillId="0" borderId="0" xfId="0" applyFont="1" applyProtection="1">
      <alignment vertical="center"/>
      <protection locked="0"/>
    </xf>
    <xf numFmtId="0" fontId="0" fillId="0" borderId="0" xfId="0" applyFont="1" applyAlignment="1" applyProtection="1">
      <alignment vertical="center" textRotation="255"/>
      <protection locked="0"/>
    </xf>
    <xf numFmtId="0" fontId="0" fillId="0" borderId="0" xfId="0" applyFill="1" applyAlignment="1" applyProtection="1">
      <alignment horizontal="center" vertical="center"/>
      <protection locked="0"/>
    </xf>
    <xf numFmtId="0" fontId="27" fillId="0" borderId="0" xfId="0" applyFont="1" applyFill="1" applyBorder="1" applyAlignment="1" applyProtection="1">
      <alignment horizontal="right" vertical="center"/>
      <protection locked="0"/>
    </xf>
    <xf numFmtId="0" fontId="27" fillId="0" borderId="0" xfId="0" applyFont="1" applyFill="1" applyBorder="1" applyProtection="1">
      <alignment vertical="center"/>
      <protection locked="0"/>
    </xf>
    <xf numFmtId="0" fontId="0" fillId="0" borderId="10" xfId="0" applyFill="1" applyBorder="1" applyAlignment="1" applyProtection="1">
      <alignment vertical="center"/>
      <protection locked="0"/>
    </xf>
    <xf numFmtId="0" fontId="33" fillId="0" borderId="0" xfId="0" applyFont="1" applyProtection="1">
      <alignment vertical="center"/>
      <protection locked="0"/>
    </xf>
    <xf numFmtId="0" fontId="27" fillId="0" borderId="0" xfId="0" applyFont="1" applyFill="1" applyBorder="1" applyAlignment="1" applyProtection="1">
      <alignment horizontal="right" vertical="top" wrapText="1"/>
      <protection locked="0"/>
    </xf>
    <xf numFmtId="0" fontId="27" fillId="0" borderId="0" xfId="0" applyFont="1" applyFill="1" applyBorder="1" applyAlignment="1" applyProtection="1">
      <alignment horizontal="right" vertical="top"/>
      <protection locked="0"/>
    </xf>
    <xf numFmtId="0" fontId="34" fillId="0" borderId="0" xfId="0" applyFont="1" applyAlignment="1" applyProtection="1">
      <alignment horizontal="right" vertical="center"/>
      <protection locked="0"/>
    </xf>
    <xf numFmtId="0" fontId="35" fillId="0" borderId="6" xfId="0" applyFont="1" applyBorder="1" applyAlignment="1" applyProtection="1">
      <alignment horizontal="center" vertical="center"/>
      <protection locked="0"/>
    </xf>
    <xf numFmtId="0" fontId="27" fillId="0" borderId="0" xfId="0" applyFont="1" applyFill="1" applyBorder="1" applyAlignment="1" applyProtection="1">
      <alignment vertical="top" wrapText="1"/>
      <protection locked="0"/>
    </xf>
    <xf numFmtId="0" fontId="36" fillId="0" borderId="10" xfId="2" applyFont="1" applyFill="1" applyBorder="1" applyAlignment="1" applyProtection="1">
      <alignment vertical="center"/>
      <protection locked="0"/>
    </xf>
    <xf numFmtId="0" fontId="0" fillId="6" borderId="11" xfId="0" applyFont="1" applyFill="1" applyBorder="1" applyProtection="1">
      <alignment vertical="center"/>
      <protection locked="0"/>
    </xf>
    <xf numFmtId="0" fontId="0" fillId="0" borderId="12"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Border="1" applyAlignment="1" applyProtection="1">
      <alignment vertical="center" textRotation="255"/>
      <protection locked="0"/>
    </xf>
    <xf numFmtId="0" fontId="0" fillId="0" borderId="13" xfId="0" applyBorder="1" applyAlignment="1" applyProtection="1">
      <alignment horizontal="center" vertical="center" textRotation="255"/>
      <protection locked="0"/>
    </xf>
    <xf numFmtId="0" fontId="0" fillId="0" borderId="14" xfId="0" applyBorder="1" applyAlignment="1" applyProtection="1">
      <alignment vertical="center" textRotation="255"/>
      <protection locked="0"/>
    </xf>
    <xf numFmtId="49" fontId="8" fillId="0" borderId="15" xfId="0" applyNumberFormat="1" applyFont="1" applyFill="1" applyBorder="1" applyAlignment="1" applyProtection="1">
      <alignment horizontal="right" vertical="center"/>
      <protection locked="0"/>
    </xf>
    <xf numFmtId="0" fontId="26" fillId="0" borderId="13" xfId="0" applyFont="1" applyFill="1" applyBorder="1" applyProtection="1">
      <alignment vertical="center"/>
      <protection locked="0"/>
    </xf>
    <xf numFmtId="0" fontId="26" fillId="0" borderId="13" xfId="0" applyFont="1" applyFill="1" applyBorder="1" applyAlignment="1" applyProtection="1">
      <alignment vertical="center" shrinkToFit="1"/>
      <protection locked="0"/>
    </xf>
    <xf numFmtId="38" fontId="9" fillId="0" borderId="13" xfId="3" applyFont="1" applyFill="1" applyBorder="1" applyProtection="1">
      <alignment vertical="center"/>
      <protection locked="0"/>
    </xf>
    <xf numFmtId="38" fontId="26" fillId="0" borderId="13" xfId="3" applyFont="1" applyFill="1" applyBorder="1" applyProtection="1">
      <alignment vertical="center"/>
      <protection locked="0"/>
    </xf>
    <xf numFmtId="0" fontId="26" fillId="0" borderId="16" xfId="0" applyFont="1" applyFill="1" applyBorder="1" applyProtection="1">
      <alignment vertical="center"/>
      <protection locked="0"/>
    </xf>
    <xf numFmtId="0" fontId="26" fillId="0" borderId="0" xfId="0" applyFont="1" applyProtection="1">
      <alignment vertical="center"/>
      <protection locked="0"/>
    </xf>
    <xf numFmtId="38" fontId="23" fillId="0" borderId="0" xfId="3" applyFont="1" applyProtection="1">
      <alignment vertical="center"/>
      <protection locked="0"/>
    </xf>
    <xf numFmtId="38" fontId="2" fillId="0" borderId="0" xfId="3" applyFont="1" applyProtection="1">
      <alignment vertical="center"/>
      <protection locked="0"/>
    </xf>
    <xf numFmtId="38" fontId="2" fillId="0" borderId="0" xfId="3" applyFont="1" applyBorder="1" applyAlignment="1" applyProtection="1">
      <alignment horizontal="center" vertical="center"/>
      <protection locked="0"/>
    </xf>
    <xf numFmtId="38" fontId="2" fillId="0" borderId="0" xfId="3" applyFont="1" applyBorder="1" applyAlignment="1" applyProtection="1">
      <alignment horizontal="center" vertical="top"/>
      <protection locked="0"/>
    </xf>
    <xf numFmtId="0" fontId="0" fillId="0" borderId="0" xfId="0" applyAlignment="1" applyProtection="1">
      <protection locked="0"/>
    </xf>
    <xf numFmtId="0" fontId="25" fillId="0" borderId="0" xfId="0" applyFont="1" applyAlignment="1" applyProtection="1">
      <protection locked="0"/>
    </xf>
    <xf numFmtId="38" fontId="23" fillId="0" borderId="0" xfId="3" applyFont="1" applyAlignment="1" applyProtection="1">
      <alignment horizontal="center" vertical="center"/>
      <protection locked="0"/>
    </xf>
    <xf numFmtId="0" fontId="0" fillId="0" borderId="0" xfId="0" applyAlignment="1" applyProtection="1">
      <alignment horizontal="center" vertical="center"/>
      <protection locked="0"/>
    </xf>
    <xf numFmtId="0" fontId="32" fillId="0" borderId="10"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32" fillId="0" borderId="17"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38" fontId="2" fillId="0" borderId="0" xfId="3" applyFont="1" applyAlignment="1" applyProtection="1">
      <alignment horizontal="center" vertical="center"/>
      <protection locked="0"/>
    </xf>
    <xf numFmtId="0" fontId="14" fillId="0" borderId="0"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38" fontId="25" fillId="0" borderId="18" xfId="3" applyFont="1" applyBorder="1" applyAlignment="1" applyProtection="1">
      <alignment vertical="center"/>
      <protection locked="0"/>
    </xf>
    <xf numFmtId="0" fontId="25" fillId="0" borderId="18" xfId="0" applyFont="1" applyBorder="1" applyAlignment="1" applyProtection="1">
      <alignment vertical="center"/>
      <protection locked="0"/>
    </xf>
    <xf numFmtId="0" fontId="25" fillId="0" borderId="18" xfId="0" applyFont="1" applyBorder="1" applyAlignment="1" applyProtection="1">
      <alignment vertical="top"/>
      <protection locked="0"/>
    </xf>
    <xf numFmtId="0" fontId="0" fillId="0" borderId="9" xfId="0" applyBorder="1" applyAlignment="1" applyProtection="1">
      <alignment vertical="top"/>
      <protection locked="0"/>
    </xf>
    <xf numFmtId="0" fontId="0" fillId="0" borderId="19" xfId="0" applyFill="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Border="1" applyAlignment="1" applyProtection="1">
      <alignment horizontal="center" vertical="center"/>
      <protection locked="0"/>
    </xf>
    <xf numFmtId="38" fontId="25" fillId="0" borderId="0" xfId="3" applyFont="1" applyFill="1" applyBorder="1" applyAlignment="1" applyProtection="1">
      <alignment vertical="center"/>
      <protection locked="0"/>
    </xf>
    <xf numFmtId="0" fontId="25" fillId="0" borderId="0" xfId="0" applyFont="1" applyBorder="1" applyAlignment="1" applyProtection="1">
      <alignment vertical="center"/>
      <protection locked="0"/>
    </xf>
    <xf numFmtId="0" fontId="0" fillId="0" borderId="9" xfId="0" applyBorder="1" applyAlignment="1" applyProtection="1">
      <alignment vertical="top" wrapText="1"/>
      <protection locked="0"/>
    </xf>
    <xf numFmtId="0" fontId="0" fillId="0" borderId="20" xfId="0" applyFill="1" applyBorder="1" applyAlignment="1" applyProtection="1">
      <alignment horizontal="center" vertical="center" wrapText="1"/>
      <protection locked="0"/>
    </xf>
    <xf numFmtId="0" fontId="0" fillId="0" borderId="21" xfId="0" applyFill="1" applyBorder="1" applyAlignment="1" applyProtection="1">
      <alignment horizontal="center" vertical="center" textRotation="255"/>
      <protection locked="0"/>
    </xf>
    <xf numFmtId="0" fontId="32" fillId="0" borderId="21"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1" xfId="0" applyBorder="1" applyAlignment="1" applyProtection="1">
      <alignment horizontal="center" vertical="center" textRotation="255"/>
      <protection locked="0"/>
    </xf>
    <xf numFmtId="0" fontId="0" fillId="0" borderId="4"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Fill="1" applyBorder="1" applyAlignment="1" applyProtection="1">
      <alignment horizontal="center" vertical="center" textRotation="255"/>
      <protection locked="0"/>
    </xf>
    <xf numFmtId="0" fontId="32" fillId="0" borderId="0" xfId="0" applyFont="1" applyFill="1" applyBorder="1" applyAlignment="1" applyProtection="1">
      <alignment horizontal="left" vertical="center" wrapText="1"/>
      <protection locked="0"/>
    </xf>
    <xf numFmtId="0" fontId="0" fillId="0" borderId="10"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32" fillId="0" borderId="21" xfId="0" applyFont="1" applyBorder="1" applyAlignment="1" applyProtection="1">
      <alignment horizontal="left" vertical="center" wrapText="1"/>
      <protection locked="0"/>
    </xf>
    <xf numFmtId="0" fontId="25" fillId="0" borderId="21" xfId="0" applyFont="1" applyBorder="1" applyAlignment="1" applyProtection="1">
      <alignment horizontal="center" vertical="center"/>
      <protection locked="0"/>
    </xf>
    <xf numFmtId="0" fontId="0" fillId="0" borderId="0" xfId="0" applyBorder="1" applyAlignment="1" applyProtection="1">
      <alignment vertical="top"/>
      <protection locked="0"/>
    </xf>
    <xf numFmtId="0" fontId="32" fillId="0" borderId="0" xfId="0" applyFont="1" applyBorder="1" applyAlignment="1" applyProtection="1">
      <alignment horizontal="left" vertical="center" wrapText="1"/>
      <protection locked="0"/>
    </xf>
    <xf numFmtId="0" fontId="25" fillId="0" borderId="0" xfId="0" applyFont="1" applyFill="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0" fillId="0" borderId="25" xfId="0" applyFill="1" applyBorder="1" applyAlignment="1" applyProtection="1">
      <alignment horizontal="center" vertical="center" wrapText="1"/>
      <protection locked="0"/>
    </xf>
    <xf numFmtId="0" fontId="25" fillId="0" borderId="0" xfId="0" applyFont="1" applyBorder="1" applyAlignment="1" applyProtection="1">
      <alignment vertical="top"/>
      <protection locked="0"/>
    </xf>
    <xf numFmtId="0" fontId="0" fillId="0" borderId="0" xfId="0" applyFont="1" applyBorder="1" applyAlignment="1" applyProtection="1">
      <alignment vertical="top"/>
      <protection locked="0"/>
    </xf>
    <xf numFmtId="0" fontId="32" fillId="0" borderId="6" xfId="0" applyFont="1" applyFill="1" applyBorder="1" applyAlignment="1" applyProtection="1">
      <alignment horizontal="left" vertical="center" wrapText="1"/>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8" xfId="0" applyFill="1" applyBorder="1" applyAlignment="1" applyProtection="1">
      <alignment horizontal="center" vertical="center" wrapText="1"/>
      <protection locked="0"/>
    </xf>
    <xf numFmtId="177" fontId="23" fillId="0" borderId="18" xfId="3" applyNumberFormat="1" applyFont="1" applyFill="1" applyBorder="1" applyAlignment="1" applyProtection="1">
      <alignment horizontal="right" vertical="center"/>
      <protection locked="0"/>
    </xf>
    <xf numFmtId="0" fontId="32" fillId="0" borderId="6" xfId="0" applyFont="1" applyBorder="1" applyAlignment="1" applyProtection="1">
      <alignment horizontal="left" vertical="center" wrapText="1"/>
      <protection locked="0"/>
    </xf>
    <xf numFmtId="38" fontId="23" fillId="0" borderId="18" xfId="3" applyFont="1" applyBorder="1" applyAlignment="1" applyProtection="1">
      <alignment vertical="center"/>
      <protection locked="0"/>
    </xf>
    <xf numFmtId="0" fontId="0" fillId="0" borderId="18" xfId="0" applyBorder="1" applyAlignment="1" applyProtection="1">
      <alignment vertical="center"/>
      <protection locked="0"/>
    </xf>
    <xf numFmtId="0" fontId="0" fillId="0" borderId="18" xfId="0" applyBorder="1" applyAlignment="1" applyProtection="1">
      <alignment vertical="top"/>
      <protection locked="0"/>
    </xf>
    <xf numFmtId="0" fontId="0" fillId="0" borderId="0" xfId="0" applyFill="1" applyBorder="1" applyAlignment="1" applyProtection="1">
      <alignment horizontal="center" vertical="center" wrapText="1"/>
      <protection locked="0"/>
    </xf>
    <xf numFmtId="177" fontId="23" fillId="0" borderId="0" xfId="3" applyNumberFormat="1" applyFont="1" applyFill="1" applyBorder="1" applyAlignment="1" applyProtection="1">
      <alignment horizontal="right" vertical="center"/>
      <protection locked="0"/>
    </xf>
    <xf numFmtId="38" fontId="23" fillId="0" borderId="0" xfId="3" applyFont="1" applyAlignment="1" applyProtection="1">
      <alignment horizontal="right" vertical="center"/>
      <protection locked="0"/>
    </xf>
    <xf numFmtId="38" fontId="23" fillId="0" borderId="0" xfId="3" applyFont="1" applyFill="1" applyBorder="1" applyAlignment="1" applyProtection="1">
      <alignment vertical="center"/>
      <protection locked="0"/>
    </xf>
    <xf numFmtId="3" fontId="23" fillId="0" borderId="0" xfId="3" applyNumberFormat="1" applyFont="1" applyFill="1" applyBorder="1" applyProtection="1">
      <alignment vertical="center"/>
      <protection locked="0"/>
    </xf>
    <xf numFmtId="0" fontId="0" fillId="0" borderId="0" xfId="0" applyFill="1" applyBorder="1" applyAlignment="1" applyProtection="1">
      <alignment horizontal="right" vertical="center" wrapText="1"/>
      <protection locked="0"/>
    </xf>
    <xf numFmtId="0" fontId="0" fillId="0" borderId="27" xfId="0" applyBorder="1" applyAlignment="1" applyProtection="1">
      <alignment vertical="top"/>
      <protection locked="0"/>
    </xf>
    <xf numFmtId="0" fontId="0" fillId="0" borderId="28"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38" fontId="23" fillId="0" borderId="1" xfId="3" applyFont="1" applyBorder="1" applyAlignment="1" applyProtection="1">
      <alignment horizontal="center" vertical="center"/>
      <protection locked="0"/>
    </xf>
    <xf numFmtId="177" fontId="0" fillId="0" borderId="0" xfId="0" applyNumberFormat="1" applyProtection="1">
      <alignment vertical="center"/>
      <protection locked="0"/>
    </xf>
    <xf numFmtId="0" fontId="0" fillId="0" borderId="0" xfId="0" applyBorder="1" applyProtection="1">
      <alignment vertical="center"/>
      <protection locked="0"/>
    </xf>
    <xf numFmtId="0" fontId="0" fillId="0" borderId="0" xfId="0" applyFont="1" applyFill="1" applyBorder="1" applyAlignment="1" applyProtection="1">
      <alignment horizontal="center" vertical="center"/>
      <protection locked="0"/>
    </xf>
    <xf numFmtId="0" fontId="0" fillId="4" borderId="0" xfId="0" applyFont="1" applyFill="1" applyProtection="1">
      <alignment vertical="center"/>
      <protection locked="0"/>
    </xf>
    <xf numFmtId="0" fontId="0" fillId="0" borderId="1" xfId="0" applyFill="1" applyBorder="1" applyAlignment="1" applyProtection="1">
      <alignment horizontal="center" vertical="center" wrapText="1"/>
      <protection locked="0"/>
    </xf>
    <xf numFmtId="38" fontId="23" fillId="0" borderId="0" xfId="3" applyFont="1" applyBorder="1" applyAlignment="1" applyProtection="1">
      <alignment horizontal="center" vertical="center"/>
      <protection locked="0"/>
    </xf>
    <xf numFmtId="0" fontId="0" fillId="0" borderId="2" xfId="0" applyFill="1" applyBorder="1" applyAlignment="1" applyProtection="1">
      <alignment horizontal="center" vertical="center" wrapText="1"/>
      <protection locked="0"/>
    </xf>
    <xf numFmtId="3" fontId="7" fillId="0" borderId="2" xfId="3"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38" fontId="23" fillId="0" borderId="0" xfId="3" applyFont="1" applyBorder="1" applyAlignment="1" applyProtection="1">
      <alignment horizontal="center" vertical="top"/>
      <protection locked="0"/>
    </xf>
    <xf numFmtId="0" fontId="0" fillId="0" borderId="29" xfId="0"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0" fillId="0" borderId="30" xfId="0"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0" fillId="0" borderId="31" xfId="0" applyFill="1" applyBorder="1" applyAlignment="1" applyProtection="1">
      <alignment horizontal="center" vertical="center" wrapText="1"/>
      <protection locked="0"/>
    </xf>
    <xf numFmtId="176" fontId="37" fillId="0" borderId="60" xfId="3" applyNumberFormat="1" applyFont="1" applyFill="1" applyBorder="1" applyAlignment="1" applyProtection="1">
      <alignment horizontal="center" vertical="center"/>
      <protection locked="0"/>
    </xf>
    <xf numFmtId="0" fontId="0" fillId="0" borderId="5" xfId="0" applyFill="1" applyBorder="1" applyAlignment="1" applyProtection="1">
      <alignment horizontal="center" vertical="center" wrapText="1"/>
      <protection locked="0"/>
    </xf>
    <xf numFmtId="0" fontId="25" fillId="0" borderId="0" xfId="0" applyFont="1" applyFill="1" applyAlignment="1" applyProtection="1">
      <alignment horizontal="right" vertical="center"/>
      <protection locked="0"/>
    </xf>
    <xf numFmtId="3" fontId="4" fillId="0" borderId="0" xfId="3" applyNumberFormat="1" applyFont="1" applyProtection="1">
      <alignment vertical="center"/>
      <protection locked="0"/>
    </xf>
    <xf numFmtId="176" fontId="2" fillId="0" borderId="0" xfId="0" applyNumberFormat="1" applyFont="1" applyFill="1" applyAlignment="1" applyProtection="1">
      <alignment horizontal="right" vertical="center"/>
      <protection locked="0"/>
    </xf>
    <xf numFmtId="3" fontId="37" fillId="0" borderId="0" xfId="3" applyNumberFormat="1" applyFont="1" applyProtection="1">
      <alignment vertical="center"/>
      <protection locked="0"/>
    </xf>
    <xf numFmtId="0" fontId="4" fillId="0" borderId="0" xfId="0" applyFont="1" applyAlignment="1" applyProtection="1">
      <alignment vertical="center"/>
      <protection locked="0"/>
    </xf>
    <xf numFmtId="0" fontId="2" fillId="0" borderId="0" xfId="0" applyFont="1" applyFill="1" applyAlignment="1" applyProtection="1">
      <alignment vertical="center"/>
      <protection locked="0"/>
    </xf>
    <xf numFmtId="38" fontId="26" fillId="5" borderId="13" xfId="0" applyNumberFormat="1" applyFont="1" applyFill="1" applyBorder="1" applyProtection="1">
      <alignment vertical="center"/>
    </xf>
    <xf numFmtId="38" fontId="38" fillId="5" borderId="13" xfId="3" applyFont="1" applyFill="1" applyBorder="1" applyProtection="1">
      <alignment vertical="center"/>
    </xf>
    <xf numFmtId="38" fontId="38" fillId="5" borderId="13" xfId="3" applyFont="1" applyFill="1" applyBorder="1" applyAlignment="1" applyProtection="1">
      <alignment vertical="center" shrinkToFit="1"/>
    </xf>
    <xf numFmtId="38" fontId="0" fillId="5" borderId="0" xfId="0" applyNumberFormat="1" applyFill="1" applyBorder="1" applyAlignment="1" applyProtection="1">
      <alignment vertical="center"/>
    </xf>
    <xf numFmtId="178" fontId="33" fillId="5" borderId="32" xfId="3" applyNumberFormat="1" applyFont="1" applyFill="1" applyBorder="1" applyAlignment="1" applyProtection="1">
      <alignment horizontal="right" vertical="center"/>
    </xf>
    <xf numFmtId="178" fontId="33" fillId="5" borderId="33" xfId="3" applyNumberFormat="1" applyFont="1" applyFill="1" applyBorder="1" applyAlignment="1" applyProtection="1">
      <alignment horizontal="right" vertical="center"/>
    </xf>
    <xf numFmtId="178" fontId="33" fillId="5" borderId="34" xfId="3" applyNumberFormat="1" applyFont="1" applyFill="1" applyBorder="1" applyAlignment="1" applyProtection="1">
      <alignment horizontal="right" vertical="center"/>
    </xf>
    <xf numFmtId="178" fontId="33" fillId="5" borderId="35" xfId="3" applyNumberFormat="1" applyFont="1" applyFill="1" applyBorder="1" applyAlignment="1" applyProtection="1">
      <alignment horizontal="right" vertical="center"/>
    </xf>
    <xf numFmtId="3" fontId="7" fillId="5" borderId="1" xfId="3" applyNumberFormat="1" applyFont="1" applyFill="1" applyBorder="1" applyAlignment="1" applyProtection="1">
      <alignment horizontal="center" vertical="center"/>
    </xf>
    <xf numFmtId="3" fontId="7" fillId="5" borderId="29" xfId="3" applyNumberFormat="1"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6"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4" xfId="0" applyFill="1" applyBorder="1" applyAlignment="1" applyProtection="1">
      <alignment horizontal="center" vertical="center" wrapText="1"/>
    </xf>
    <xf numFmtId="0" fontId="0" fillId="5" borderId="7" xfId="0" applyFill="1" applyBorder="1" applyAlignment="1" applyProtection="1">
      <alignment horizontal="center" vertical="center" wrapText="1"/>
    </xf>
    <xf numFmtId="0" fontId="0" fillId="5" borderId="21" xfId="0" applyFill="1" applyBorder="1" applyAlignment="1" applyProtection="1">
      <alignment horizontal="center" vertical="center" wrapText="1"/>
    </xf>
    <xf numFmtId="0" fontId="0" fillId="5" borderId="31"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5" borderId="37" xfId="0" applyFill="1" applyBorder="1" applyAlignment="1" applyProtection="1">
      <alignment horizontal="center" vertical="center"/>
    </xf>
    <xf numFmtId="0" fontId="0" fillId="5" borderId="37" xfId="0" applyFill="1" applyBorder="1" applyAlignment="1" applyProtection="1">
      <alignment horizontal="center" vertical="center" wrapText="1"/>
    </xf>
    <xf numFmtId="0" fontId="0" fillId="5" borderId="7" xfId="0" applyFill="1" applyBorder="1" applyAlignment="1" applyProtection="1">
      <alignment horizontal="center" vertical="center"/>
    </xf>
    <xf numFmtId="0" fontId="0" fillId="5" borderId="1" xfId="0" applyFill="1" applyBorder="1" applyAlignment="1" applyProtection="1">
      <alignment horizontal="center" vertical="center" wrapText="1"/>
    </xf>
    <xf numFmtId="176" fontId="4" fillId="0" borderId="0" xfId="0" applyNumberFormat="1" applyFont="1" applyFill="1" applyAlignment="1" applyProtection="1">
      <alignment horizontal="right" vertical="center"/>
      <protection locked="0"/>
    </xf>
    <xf numFmtId="0" fontId="2" fillId="0" borderId="0" xfId="1" applyNumberFormat="1" applyFont="1" applyFill="1" applyAlignment="1" applyProtection="1">
      <alignment horizontal="right" vertical="center"/>
      <protection locked="0"/>
    </xf>
    <xf numFmtId="0" fontId="15" fillId="0" borderId="0" xfId="0" applyFont="1" applyAlignment="1">
      <alignment vertical="top" wrapText="1"/>
    </xf>
    <xf numFmtId="0" fontId="2" fillId="0" borderId="0" xfId="0" applyFont="1" applyAlignment="1">
      <alignment vertical="top" wrapText="1"/>
    </xf>
    <xf numFmtId="0" fontId="16" fillId="0" borderId="0" xfId="0" applyFont="1" applyAlignment="1">
      <alignment horizontal="center" vertical="center"/>
    </xf>
    <xf numFmtId="0" fontId="15" fillId="0" borderId="0" xfId="0" applyFont="1" applyAlignment="1">
      <alignment horizontal="left" vertical="top" wrapText="1"/>
    </xf>
    <xf numFmtId="0" fontId="17" fillId="0" borderId="0" xfId="0" applyFont="1" applyAlignment="1">
      <alignment horizontal="center" vertical="center"/>
    </xf>
    <xf numFmtId="0" fontId="0" fillId="2" borderId="1" xfId="0" applyFill="1" applyBorder="1" applyAlignment="1">
      <alignment vertical="center"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10" fillId="0" borderId="2" xfId="0" applyFont="1" applyFill="1" applyBorder="1" applyAlignment="1">
      <alignment vertical="center" wrapText="1"/>
    </xf>
    <xf numFmtId="0" fontId="25" fillId="0" borderId="3" xfId="0" applyFont="1" applyFill="1" applyBorder="1" applyAlignment="1">
      <alignment vertical="center" wrapText="1"/>
    </xf>
    <xf numFmtId="38" fontId="39" fillId="5" borderId="61" xfId="0" applyNumberFormat="1" applyFont="1" applyFill="1" applyBorder="1" applyAlignment="1" applyProtection="1">
      <alignment horizontal="center" vertical="center"/>
    </xf>
    <xf numFmtId="38" fontId="39" fillId="5" borderId="62" xfId="0" applyNumberFormat="1" applyFont="1" applyFill="1" applyBorder="1" applyAlignment="1" applyProtection="1">
      <alignment horizontal="center" vertical="center"/>
    </xf>
    <xf numFmtId="0" fontId="27" fillId="3" borderId="0" xfId="0" applyFont="1" applyFill="1" applyBorder="1" applyAlignment="1">
      <alignment horizontal="left" vertical="top" wrapText="1"/>
    </xf>
    <xf numFmtId="0" fontId="31" fillId="0" borderId="1" xfId="0" applyFont="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0" fillId="0" borderId="38" xfId="0" applyFont="1" applyBorder="1" applyAlignment="1" applyProtection="1">
      <alignment horizontal="left" vertical="top"/>
      <protection locked="0"/>
    </xf>
    <xf numFmtId="0" fontId="0" fillId="0" borderId="18" xfId="0" applyFont="1" applyBorder="1" applyAlignment="1" applyProtection="1">
      <alignment horizontal="left" vertical="top"/>
      <protection locked="0"/>
    </xf>
    <xf numFmtId="0" fontId="0" fillId="0" borderId="39" xfId="0" applyFont="1" applyBorder="1" applyAlignment="1" applyProtection="1">
      <alignment horizontal="left" vertical="top"/>
      <protection locked="0"/>
    </xf>
    <xf numFmtId="0" fontId="0" fillId="0" borderId="9"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40" xfId="0" applyFont="1" applyBorder="1" applyAlignment="1" applyProtection="1">
      <alignment horizontal="left" vertical="top"/>
      <protection locked="0"/>
    </xf>
    <xf numFmtId="0" fontId="0" fillId="0" borderId="23" xfId="0" applyFont="1" applyBorder="1" applyAlignment="1" applyProtection="1">
      <alignment horizontal="left" vertical="top"/>
      <protection locked="0"/>
    </xf>
    <xf numFmtId="0" fontId="0" fillId="0" borderId="24" xfId="0" applyFont="1" applyBorder="1" applyAlignment="1" applyProtection="1">
      <alignment horizontal="left" vertical="top"/>
      <protection locked="0"/>
    </xf>
    <xf numFmtId="0" fontId="0" fillId="0" borderId="41" xfId="0" applyFont="1" applyBorder="1" applyAlignment="1" applyProtection="1">
      <alignment horizontal="left" vertical="top"/>
      <protection locked="0"/>
    </xf>
    <xf numFmtId="0" fontId="0" fillId="0" borderId="2" xfId="0" applyBorder="1" applyAlignment="1" applyProtection="1">
      <alignment horizontal="center" vertical="center" textRotation="255"/>
      <protection locked="0"/>
    </xf>
    <xf numFmtId="0" fontId="0" fillId="0" borderId="36" xfId="0" applyBorder="1" applyAlignment="1" applyProtection="1">
      <alignment horizontal="center" vertical="center" textRotation="255"/>
      <protection locked="0"/>
    </xf>
    <xf numFmtId="0" fontId="0" fillId="0" borderId="3" xfId="0" applyBorder="1" applyAlignment="1" applyProtection="1">
      <alignment horizontal="center" vertical="center" textRotation="255"/>
      <protection locked="0"/>
    </xf>
    <xf numFmtId="0" fontId="25" fillId="0" borderId="9" xfId="0" applyFont="1" applyBorder="1" applyAlignment="1" applyProtection="1">
      <alignment horizontal="right" vertical="center"/>
      <protection locked="0"/>
    </xf>
    <xf numFmtId="0" fontId="25" fillId="0" borderId="0" xfId="0" applyFont="1" applyBorder="1" applyAlignment="1" applyProtection="1">
      <alignment horizontal="right" vertical="center"/>
      <protection locked="0"/>
    </xf>
    <xf numFmtId="0" fontId="25" fillId="0" borderId="42" xfId="0" applyFont="1" applyBorder="1" applyAlignment="1" applyProtection="1">
      <alignment horizontal="left" vertical="center"/>
      <protection locked="0"/>
    </xf>
    <xf numFmtId="0" fontId="25" fillId="0" borderId="27" xfId="0" applyFont="1" applyBorder="1" applyAlignment="1" applyProtection="1">
      <alignment horizontal="left" vertical="center"/>
      <protection locked="0"/>
    </xf>
    <xf numFmtId="0" fontId="0" fillId="0" borderId="9" xfId="0" applyBorder="1" applyAlignment="1" applyProtection="1">
      <alignment vertical="top"/>
      <protection locked="0"/>
    </xf>
    <xf numFmtId="0" fontId="0" fillId="0" borderId="0" xfId="0" applyBorder="1" applyAlignment="1" applyProtection="1">
      <alignment vertical="top"/>
      <protection locked="0"/>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40" fillId="0" borderId="10" xfId="0" applyFont="1" applyBorder="1" applyAlignment="1" applyProtection="1">
      <alignment vertical="center" wrapText="1"/>
      <protection locked="0"/>
    </xf>
    <xf numFmtId="0" fontId="40" fillId="0" borderId="0" xfId="0" applyFont="1" applyAlignment="1" applyProtection="1">
      <alignment vertical="center" wrapText="1"/>
      <protection locked="0"/>
    </xf>
    <xf numFmtId="0" fontId="0" fillId="0" borderId="0" xfId="0" applyAlignment="1" applyProtection="1">
      <alignment horizontal="left" vertical="center" wrapText="1" shrinkToFit="1"/>
      <protection locked="0"/>
    </xf>
    <xf numFmtId="0" fontId="0" fillId="0" borderId="3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3" xfId="0" applyFont="1" applyBorder="1" applyAlignment="1" applyProtection="1">
      <alignment horizontal="left" vertical="top"/>
      <protection locked="0"/>
    </xf>
    <xf numFmtId="0" fontId="0" fillId="0" borderId="44" xfId="0" applyFont="1" applyBorder="1" applyAlignment="1" applyProtection="1">
      <alignment horizontal="left" vertical="top"/>
      <protection locked="0"/>
    </xf>
    <xf numFmtId="0" fontId="0" fillId="0" borderId="45" xfId="0" applyFont="1" applyBorder="1" applyAlignment="1" applyProtection="1">
      <alignment horizontal="left" vertical="top"/>
      <protection locked="0"/>
    </xf>
    <xf numFmtId="0" fontId="0" fillId="0" borderId="46" xfId="0" applyBorder="1" applyAlignment="1" applyProtection="1">
      <alignment vertical="top" wrapText="1"/>
      <protection locked="0"/>
    </xf>
    <xf numFmtId="0" fontId="0" fillId="0" borderId="9"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27" fillId="0" borderId="0" xfId="0" applyFont="1" applyFill="1" applyBorder="1" applyAlignment="1" applyProtection="1">
      <alignment horizontal="left" vertical="top" wrapText="1"/>
      <protection locked="0"/>
    </xf>
    <xf numFmtId="0" fontId="0" fillId="0" borderId="3" xfId="0" applyFont="1" applyBorder="1" applyAlignment="1" applyProtection="1">
      <alignment horizontal="center" vertical="center" wrapText="1"/>
      <protection locked="0"/>
    </xf>
    <xf numFmtId="0" fontId="0" fillId="0" borderId="47" xfId="0" applyFont="1" applyBorder="1" applyAlignment="1" applyProtection="1">
      <alignment horizontal="center" vertical="center" wrapText="1"/>
      <protection locked="0"/>
    </xf>
    <xf numFmtId="0" fontId="25" fillId="0" borderId="38" xfId="0" applyFont="1" applyBorder="1" applyAlignment="1" applyProtection="1">
      <alignment horizontal="right" vertical="center"/>
      <protection locked="0"/>
    </xf>
    <xf numFmtId="0" fontId="25" fillId="0" borderId="18" xfId="0" applyFont="1" applyBorder="1" applyAlignment="1" applyProtection="1">
      <alignment horizontal="right" vertical="center"/>
      <protection locked="0"/>
    </xf>
    <xf numFmtId="0" fontId="0" fillId="0" borderId="4" xfId="0" applyBorder="1" applyAlignment="1" applyProtection="1">
      <alignment horizontal="center" vertical="center" textRotation="255" wrapText="1"/>
      <protection locked="0"/>
    </xf>
    <xf numFmtId="0" fontId="0" fillId="0" borderId="10" xfId="0" applyBorder="1" applyAlignment="1" applyProtection="1">
      <alignment horizontal="center" vertical="center" textRotation="255" wrapText="1"/>
      <protection locked="0"/>
    </xf>
    <xf numFmtId="0" fontId="0" fillId="0" borderId="5" xfId="0" applyBorder="1" applyAlignment="1" applyProtection="1">
      <alignment horizontal="center" vertical="center" textRotation="255" wrapText="1"/>
      <protection locked="0"/>
    </xf>
    <xf numFmtId="0" fontId="25" fillId="0" borderId="9" xfId="0" applyFont="1" applyBorder="1" applyAlignment="1" applyProtection="1">
      <alignment horizontal="right" vertical="center" wrapText="1"/>
      <protection locked="0"/>
    </xf>
    <xf numFmtId="0" fontId="25" fillId="0" borderId="0" xfId="0" applyFont="1" applyBorder="1" applyAlignment="1" applyProtection="1">
      <alignment horizontal="right" vertical="center" wrapText="1"/>
      <protection locked="0"/>
    </xf>
    <xf numFmtId="0" fontId="0" fillId="0" borderId="10" xfId="0" applyFill="1" applyBorder="1" applyAlignment="1" applyProtection="1">
      <alignment horizontal="left" vertical="center" textRotation="255" wrapText="1"/>
      <protection locked="0"/>
    </xf>
    <xf numFmtId="0" fontId="0" fillId="0" borderId="5" xfId="0" applyFill="1" applyBorder="1" applyAlignment="1" applyProtection="1">
      <alignment horizontal="left" vertical="center" textRotation="255" wrapText="1"/>
      <protection locked="0"/>
    </xf>
    <xf numFmtId="0" fontId="0" fillId="0" borderId="48" xfId="0" applyBorder="1" applyAlignment="1" applyProtection="1">
      <alignment vertical="top" wrapText="1"/>
      <protection locked="0"/>
    </xf>
    <xf numFmtId="0" fontId="25" fillId="0" borderId="46" xfId="0" applyFont="1" applyBorder="1" applyAlignment="1" applyProtection="1">
      <alignment vertical="top" wrapText="1"/>
      <protection locked="0"/>
    </xf>
    <xf numFmtId="0" fontId="0" fillId="0" borderId="4" xfId="0" applyBorder="1" applyAlignment="1" applyProtection="1">
      <alignment horizontal="left" vertical="center" textRotation="255"/>
      <protection locked="0"/>
    </xf>
    <xf numFmtId="0" fontId="0" fillId="0" borderId="10" xfId="0" applyBorder="1" applyProtection="1">
      <alignment vertical="center"/>
      <protection locked="0"/>
    </xf>
    <xf numFmtId="0" fontId="0" fillId="0" borderId="5" xfId="0" applyBorder="1" applyProtection="1">
      <alignment vertical="center"/>
      <protection locked="0"/>
    </xf>
    <xf numFmtId="0" fontId="0" fillId="0" borderId="1" xfId="0" applyBorder="1" applyAlignment="1" applyProtection="1">
      <alignment horizontal="center" vertical="center" textRotation="255"/>
      <protection locked="0"/>
    </xf>
    <xf numFmtId="38" fontId="2" fillId="0" borderId="1" xfId="3" applyFont="1" applyBorder="1" applyAlignment="1" applyProtection="1">
      <alignment horizontal="center" vertical="center"/>
      <protection locked="0"/>
    </xf>
    <xf numFmtId="38" fontId="2" fillId="0" borderId="31" xfId="3" applyFont="1" applyBorder="1" applyAlignment="1" applyProtection="1">
      <alignment horizontal="center" vertical="center"/>
      <protection locked="0"/>
    </xf>
    <xf numFmtId="38" fontId="2" fillId="0" borderId="7" xfId="3" applyFont="1" applyBorder="1" applyAlignment="1" applyProtection="1">
      <alignment horizontal="center" vertical="center"/>
      <protection locked="0"/>
    </xf>
    <xf numFmtId="38" fontId="2" fillId="0" borderId="37" xfId="3" applyFont="1" applyBorder="1" applyAlignment="1" applyProtection="1">
      <alignment horizontal="center" vertical="center"/>
      <protection locked="0"/>
    </xf>
    <xf numFmtId="38" fontId="14" fillId="0" borderId="21" xfId="3" applyFont="1" applyBorder="1" applyAlignment="1" applyProtection="1">
      <alignment horizontal="center" vertical="top"/>
      <protection locked="0"/>
    </xf>
    <xf numFmtId="38" fontId="14" fillId="0" borderId="22" xfId="3" applyFont="1" applyBorder="1" applyAlignment="1" applyProtection="1">
      <alignment horizontal="center" vertical="top"/>
      <protection locked="0"/>
    </xf>
    <xf numFmtId="0" fontId="0" fillId="0" borderId="36" xfId="0" applyBorder="1" applyAlignment="1" applyProtection="1">
      <alignment horizontal="center" vertical="center" textRotation="255" wrapText="1"/>
      <protection locked="0"/>
    </xf>
    <xf numFmtId="0" fontId="0" fillId="0" borderId="13" xfId="0" applyFont="1" applyBorder="1" applyAlignment="1" applyProtection="1">
      <alignment horizontal="center" vertical="center" textRotation="255" wrapText="1"/>
      <protection locked="0"/>
    </xf>
    <xf numFmtId="0" fontId="6" fillId="7" borderId="49" xfId="0" applyFont="1" applyFill="1" applyBorder="1" applyAlignment="1" applyProtection="1">
      <alignment horizontal="center" vertical="center"/>
      <protection locked="0"/>
    </xf>
    <xf numFmtId="0" fontId="6" fillId="7" borderId="50" xfId="0" applyFont="1" applyFill="1" applyBorder="1" applyAlignment="1" applyProtection="1">
      <alignment horizontal="center" vertical="center"/>
      <protection locked="0"/>
    </xf>
    <xf numFmtId="0" fontId="0" fillId="0" borderId="51" xfId="0" applyBorder="1" applyAlignment="1" applyProtection="1">
      <alignment horizontal="center" vertical="center" wrapText="1"/>
      <protection locked="0"/>
    </xf>
    <xf numFmtId="0" fontId="0" fillId="0" borderId="36"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6" borderId="52"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53"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54" xfId="0" applyFill="1" applyBorder="1" applyAlignment="1" applyProtection="1">
      <alignment horizontal="center" vertical="center" wrapText="1"/>
      <protection locked="0"/>
    </xf>
    <xf numFmtId="0" fontId="0" fillId="0" borderId="54" xfId="0" applyFont="1" applyFill="1" applyBorder="1" applyAlignment="1" applyProtection="1">
      <alignment horizontal="center" vertical="center" wrapText="1"/>
      <protection locked="0"/>
    </xf>
    <xf numFmtId="0" fontId="0" fillId="0" borderId="51" xfId="0" applyFill="1" applyBorder="1" applyAlignment="1" applyProtection="1">
      <alignment horizontal="center" vertical="center" wrapText="1"/>
      <protection locked="0"/>
    </xf>
    <xf numFmtId="0" fontId="0" fillId="0" borderId="36"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51" xfId="0" applyFont="1" applyFill="1" applyBorder="1" applyAlignment="1" applyProtection="1">
      <alignment horizontal="center" vertical="center" textRotation="255" wrapText="1"/>
      <protection locked="0"/>
    </xf>
    <xf numFmtId="0" fontId="0" fillId="0" borderId="36" xfId="0" applyFont="1" applyFill="1" applyBorder="1" applyAlignment="1" applyProtection="1">
      <alignment horizontal="center" vertical="center" textRotation="255" wrapText="1"/>
      <protection locked="0"/>
    </xf>
    <xf numFmtId="0" fontId="0" fillId="0" borderId="13" xfId="0" applyFont="1" applyFill="1" applyBorder="1" applyAlignment="1" applyProtection="1">
      <alignment horizontal="center" vertical="center" textRotation="255" wrapText="1"/>
      <protection locked="0"/>
    </xf>
    <xf numFmtId="0" fontId="0" fillId="6" borderId="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38" fontId="23" fillId="0" borderId="1" xfId="3"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38" fontId="23" fillId="0" borderId="4" xfId="3" applyFont="1" applyBorder="1" applyAlignment="1" applyProtection="1">
      <alignment horizontal="center" vertical="top"/>
      <protection locked="0"/>
    </xf>
    <xf numFmtId="38" fontId="23" fillId="0" borderId="21" xfId="3" applyFont="1" applyBorder="1" applyAlignment="1" applyProtection="1">
      <alignment horizontal="center" vertical="top"/>
      <protection locked="0"/>
    </xf>
    <xf numFmtId="38" fontId="23" fillId="0" borderId="22" xfId="3" applyFont="1" applyBorder="1" applyAlignment="1" applyProtection="1">
      <alignment horizontal="center" vertical="top"/>
      <protection locked="0"/>
    </xf>
    <xf numFmtId="38" fontId="14" fillId="0" borderId="4" xfId="3" applyFont="1" applyBorder="1" applyAlignment="1" applyProtection="1">
      <alignment horizontal="center" vertical="top"/>
      <protection locked="0"/>
    </xf>
    <xf numFmtId="38" fontId="14" fillId="0" borderId="4" xfId="3" applyFont="1" applyBorder="1" applyAlignment="1" applyProtection="1">
      <alignment horizontal="center" vertical="center" wrapText="1"/>
      <protection locked="0"/>
    </xf>
    <xf numFmtId="38" fontId="14" fillId="0" borderId="5" xfId="3" applyFont="1" applyBorder="1" applyAlignment="1" applyProtection="1">
      <alignment horizontal="center" vertical="center"/>
      <protection locked="0"/>
    </xf>
    <xf numFmtId="38" fontId="2" fillId="0" borderId="4" xfId="3" applyFont="1" applyBorder="1" applyAlignment="1" applyProtection="1">
      <alignment horizontal="center" vertical="top"/>
      <protection locked="0"/>
    </xf>
    <xf numFmtId="38" fontId="2" fillId="0" borderId="21" xfId="3" applyFont="1" applyBorder="1" applyAlignment="1" applyProtection="1">
      <alignment horizontal="center" vertical="top"/>
      <protection locked="0"/>
    </xf>
    <xf numFmtId="38" fontId="2" fillId="0" borderId="22" xfId="3" applyFont="1" applyBorder="1" applyAlignment="1" applyProtection="1">
      <alignment horizontal="center" vertical="top"/>
      <protection locked="0"/>
    </xf>
    <xf numFmtId="38" fontId="2" fillId="0" borderId="1" xfId="3" applyFont="1" applyBorder="1" applyAlignment="1" applyProtection="1">
      <alignment horizontal="center" vertical="center" wrapText="1"/>
      <protection locked="0"/>
    </xf>
    <xf numFmtId="0" fontId="0" fillId="0" borderId="51" xfId="0" applyFill="1" applyBorder="1" applyAlignment="1" applyProtection="1">
      <alignment horizontal="center" vertical="center" textRotation="255" wrapText="1"/>
      <protection locked="0"/>
    </xf>
    <xf numFmtId="0" fontId="0" fillId="0" borderId="36" xfId="0" applyFill="1" applyBorder="1" applyAlignment="1" applyProtection="1">
      <alignment horizontal="center" vertical="center" textRotation="255" wrapText="1"/>
      <protection locked="0"/>
    </xf>
    <xf numFmtId="0" fontId="0" fillId="0" borderId="13" xfId="0" applyFill="1" applyBorder="1" applyAlignment="1" applyProtection="1">
      <alignment horizontal="center" vertical="center" textRotation="255" wrapText="1"/>
      <protection locked="0"/>
    </xf>
    <xf numFmtId="0" fontId="0" fillId="0" borderId="43" xfId="0" applyBorder="1" applyAlignment="1" applyProtection="1">
      <alignment horizontal="left" vertical="top"/>
      <protection locked="0"/>
    </xf>
    <xf numFmtId="0" fontId="0" fillId="0" borderId="54" xfId="0" applyFont="1" applyFill="1" applyBorder="1" applyAlignment="1" applyProtection="1">
      <alignment horizontal="center" vertical="center" textRotation="255"/>
      <protection locked="0"/>
    </xf>
    <xf numFmtId="0" fontId="0" fillId="0" borderId="1" xfId="0" applyFont="1" applyFill="1" applyBorder="1" applyAlignment="1" applyProtection="1">
      <alignment horizontal="center" vertical="center" textRotation="255"/>
      <protection locked="0"/>
    </xf>
    <xf numFmtId="0" fontId="0" fillId="0" borderId="12" xfId="0" applyFont="1" applyFill="1" applyBorder="1" applyAlignment="1" applyProtection="1">
      <alignment horizontal="center" vertical="center" textRotation="255"/>
      <protection locked="0"/>
    </xf>
    <xf numFmtId="0" fontId="0" fillId="0" borderId="55" xfId="0" applyBorder="1" applyAlignment="1" applyProtection="1">
      <alignment horizontal="center" vertical="center" wrapText="1"/>
      <protection locked="0"/>
    </xf>
    <xf numFmtId="0" fontId="0" fillId="0" borderId="56"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51" xfId="0" applyFont="1" applyBorder="1" applyAlignment="1" applyProtection="1">
      <alignment horizontal="center" vertical="center" wrapText="1"/>
      <protection locked="0"/>
    </xf>
    <xf numFmtId="0" fontId="0" fillId="0" borderId="3" xfId="0" applyBorder="1" applyAlignment="1" applyProtection="1">
      <alignment horizontal="center" vertical="center" textRotation="255" wrapText="1"/>
      <protection locked="0"/>
    </xf>
    <xf numFmtId="0" fontId="0" fillId="0" borderId="12" xfId="0" applyFont="1" applyBorder="1" applyAlignment="1" applyProtection="1">
      <alignment horizontal="center" vertical="center" textRotation="255" wrapText="1"/>
      <protection locked="0"/>
    </xf>
    <xf numFmtId="0" fontId="0" fillId="0" borderId="57" xfId="0" applyFont="1" applyBorder="1" applyAlignment="1" applyProtection="1">
      <alignment horizontal="center" vertical="center"/>
      <protection locked="0"/>
    </xf>
    <xf numFmtId="0" fontId="0" fillId="0" borderId="58" xfId="0" applyFont="1" applyBorder="1" applyAlignment="1" applyProtection="1">
      <alignment horizontal="center" vertical="center"/>
      <protection locked="0"/>
    </xf>
    <xf numFmtId="0" fontId="0" fillId="0" borderId="59" xfId="0" applyFont="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cellXfs>
  <cellStyles count="4">
    <cellStyle name="パーセント" xfId="1" builtinId="5"/>
    <cellStyle name="ハイパーリンク" xfId="2" builtinId="8"/>
    <cellStyle name="桁区切り" xfId="3" builtinId="6"/>
    <cellStyle name="標準" xfId="0" builtinId="0"/>
  </cellStyles>
  <dxfs count="61">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49530</xdr:colOff>
      <xdr:row>0</xdr:row>
      <xdr:rowOff>63500</xdr:rowOff>
    </xdr:from>
    <xdr:to>
      <xdr:col>4</xdr:col>
      <xdr:colOff>126347</xdr:colOff>
      <xdr:row>2</xdr:row>
      <xdr:rowOff>91891</xdr:rowOff>
    </xdr:to>
    <xdr:sp macro="" textlink="">
      <xdr:nvSpPr>
        <xdr:cNvPr id="3" name="Text Box 1">
          <a:extLst>
            <a:ext uri="{FF2B5EF4-FFF2-40B4-BE49-F238E27FC236}">
              <a16:creationId xmlns:a16="http://schemas.microsoft.com/office/drawing/2014/main" id="{22E817CE-DBFC-43A9-07E8-CB6A7A2BD122}"/>
            </a:ext>
          </a:extLst>
        </xdr:cNvPr>
        <xdr:cNvSpPr txBox="1">
          <a:spLocks noChangeArrowheads="1"/>
        </xdr:cNvSpPr>
      </xdr:nvSpPr>
      <xdr:spPr bwMode="auto">
        <a:xfrm>
          <a:off x="66675" y="114300"/>
          <a:ext cx="3514725"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FF"/>
              </a:solidFill>
              <a:latin typeface="ＭＳ Ｐゴシック"/>
              <a:ea typeface="ＭＳ Ｐゴシック"/>
            </a:rPr>
            <a:t>４⑥Ｈ表</a:t>
          </a:r>
          <a:r>
            <a:rPr lang="ja-JP" altLang="en-US" sz="1050" b="0" i="0" strike="noStrike">
              <a:solidFill>
                <a:srgbClr val="000000"/>
              </a:solidFill>
              <a:latin typeface="ＭＳ Ｐゴシック"/>
              <a:ea typeface="ＭＳ Ｐゴシック"/>
            </a:rPr>
            <a:t>－ア　設立法人以外の者に対する貸付金に係る一般会計等負担見込額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4712" name="AutoShape 1">
          <a:extLst>
            <a:ext uri="{FF2B5EF4-FFF2-40B4-BE49-F238E27FC236}">
              <a16:creationId xmlns:a16="http://schemas.microsoft.com/office/drawing/2014/main" id="{FE050D07-B813-9C87-F3E7-81145471CD5F}"/>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4713" name="AutoShape 3">
          <a:extLst>
            <a:ext uri="{FF2B5EF4-FFF2-40B4-BE49-F238E27FC236}">
              <a16:creationId xmlns:a16="http://schemas.microsoft.com/office/drawing/2014/main" id="{71BDDEF2-878B-31C8-DECB-8049D0ECBD7E}"/>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4714" name="AutoShape 4">
          <a:extLst>
            <a:ext uri="{FF2B5EF4-FFF2-40B4-BE49-F238E27FC236}">
              <a16:creationId xmlns:a16="http://schemas.microsoft.com/office/drawing/2014/main" id="{CD6961C8-6BB7-E840-55CC-237BF95A7172}"/>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4715" name="AutoShape 2">
          <a:extLst>
            <a:ext uri="{FF2B5EF4-FFF2-40B4-BE49-F238E27FC236}">
              <a16:creationId xmlns:a16="http://schemas.microsoft.com/office/drawing/2014/main" id="{5CA97CDA-92E9-DD1B-A1ED-C8929160B94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4716" name="AutoShape 4">
          <a:extLst>
            <a:ext uri="{FF2B5EF4-FFF2-40B4-BE49-F238E27FC236}">
              <a16:creationId xmlns:a16="http://schemas.microsoft.com/office/drawing/2014/main" id="{D7FA9D3B-9E2F-06C8-F9FA-89C5B2D0305D}"/>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4717" name="AutoShape 4">
          <a:extLst>
            <a:ext uri="{FF2B5EF4-FFF2-40B4-BE49-F238E27FC236}">
              <a16:creationId xmlns:a16="http://schemas.microsoft.com/office/drawing/2014/main" id="{58F248DD-4DBF-DF3D-DE82-5E8C52FCFA72}"/>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4718" name="AutoShape 4">
          <a:extLst>
            <a:ext uri="{FF2B5EF4-FFF2-40B4-BE49-F238E27FC236}">
              <a16:creationId xmlns:a16="http://schemas.microsoft.com/office/drawing/2014/main" id="{E900F004-BBBB-74B8-417B-FCFD3276FD9F}"/>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4719" name="AutoShape 2">
          <a:extLst>
            <a:ext uri="{FF2B5EF4-FFF2-40B4-BE49-F238E27FC236}">
              <a16:creationId xmlns:a16="http://schemas.microsoft.com/office/drawing/2014/main" id="{F289A97C-9529-E38F-D398-3CC2AC828470}"/>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4720" name="AutoShape 4">
          <a:extLst>
            <a:ext uri="{FF2B5EF4-FFF2-40B4-BE49-F238E27FC236}">
              <a16:creationId xmlns:a16="http://schemas.microsoft.com/office/drawing/2014/main" id="{BC305FC0-F751-25CF-CDC3-E97FDA4FE6C5}"/>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F890D5B2-DBF7-0B2B-EF38-45EBDD1367D5}"/>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30810F0B-6A00-AB93-5A38-F34885F50898}"/>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06E65AAC-3F03-79E6-19EF-CB28B4033384}"/>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4724" name="AutoShape 1">
          <a:extLst>
            <a:ext uri="{FF2B5EF4-FFF2-40B4-BE49-F238E27FC236}">
              <a16:creationId xmlns:a16="http://schemas.microsoft.com/office/drawing/2014/main" id="{EA58EC21-56CC-FD3B-D49B-CDBEBA8F05D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48C50C63-14EF-C500-A6F5-A4EEB9AFD2D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1ECFE8DA-C730-9B20-D19E-CD176D7B5EBA}"/>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F64E4EB7-D15E-E3B5-213B-FF7CD6659750}"/>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353CD5D-3E7A-CF6A-F089-5696D2D9BAEC}"/>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4729" name="AutoShape 1">
          <a:extLst>
            <a:ext uri="{FF2B5EF4-FFF2-40B4-BE49-F238E27FC236}">
              <a16:creationId xmlns:a16="http://schemas.microsoft.com/office/drawing/2014/main" id="{32B8147E-D094-0002-AB6E-4DA326BC228B}"/>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4730" name="AutoShape 3">
          <a:extLst>
            <a:ext uri="{FF2B5EF4-FFF2-40B4-BE49-F238E27FC236}">
              <a16:creationId xmlns:a16="http://schemas.microsoft.com/office/drawing/2014/main" id="{3A993C45-8F56-99B7-E817-CEEB5611181D}"/>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4731" name="AutoShape 4">
          <a:extLst>
            <a:ext uri="{FF2B5EF4-FFF2-40B4-BE49-F238E27FC236}">
              <a16:creationId xmlns:a16="http://schemas.microsoft.com/office/drawing/2014/main" id="{2A535924-B9B5-170F-12E8-8AB0B361D783}"/>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4732" name="AutoShape 2">
          <a:extLst>
            <a:ext uri="{FF2B5EF4-FFF2-40B4-BE49-F238E27FC236}">
              <a16:creationId xmlns:a16="http://schemas.microsoft.com/office/drawing/2014/main" id="{64B2124F-68E7-EE1F-0833-E522B9C7764A}"/>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4733" name="AutoShape 4">
          <a:extLst>
            <a:ext uri="{FF2B5EF4-FFF2-40B4-BE49-F238E27FC236}">
              <a16:creationId xmlns:a16="http://schemas.microsoft.com/office/drawing/2014/main" id="{ABAA00A6-DBB4-7F6D-D3E5-782B1B0C038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4734" name="AutoShape 4">
          <a:extLst>
            <a:ext uri="{FF2B5EF4-FFF2-40B4-BE49-F238E27FC236}">
              <a16:creationId xmlns:a16="http://schemas.microsoft.com/office/drawing/2014/main" id="{05C1B51B-E2AA-78B0-A713-08403FBF0C79}"/>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4735" name="AutoShape 4">
          <a:extLst>
            <a:ext uri="{FF2B5EF4-FFF2-40B4-BE49-F238E27FC236}">
              <a16:creationId xmlns:a16="http://schemas.microsoft.com/office/drawing/2014/main" id="{AC9C51A5-71DA-82FF-7671-2ED0D41592D2}"/>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4736" name="AutoShape 2">
          <a:extLst>
            <a:ext uri="{FF2B5EF4-FFF2-40B4-BE49-F238E27FC236}">
              <a16:creationId xmlns:a16="http://schemas.microsoft.com/office/drawing/2014/main" id="{EF76C460-4CD0-FDBA-A6E1-D36895877E71}"/>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4737" name="AutoShape 4">
          <a:extLst>
            <a:ext uri="{FF2B5EF4-FFF2-40B4-BE49-F238E27FC236}">
              <a16:creationId xmlns:a16="http://schemas.microsoft.com/office/drawing/2014/main" id="{64A56FBF-E5B7-11D3-F80B-14412FC225D5}"/>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9E6FC5F3-3E52-6B4D-32B3-0B8DFE92073E}"/>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85435FDA-32AA-0CB0-5464-7470688F5B46}"/>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C940F462-13DF-5A26-97D8-09C5D8D83995}"/>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4741" name="AutoShape 1">
          <a:extLst>
            <a:ext uri="{FF2B5EF4-FFF2-40B4-BE49-F238E27FC236}">
              <a16:creationId xmlns:a16="http://schemas.microsoft.com/office/drawing/2014/main" id="{D9FB433D-ABEE-56B6-BD89-BA247A6C656B}"/>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3525AE79-99DE-39A5-681E-88C87B7DF642}"/>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2D69B9A7-4628-5C90-4894-21A924DF774F}"/>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5D096344-FC21-C18B-D57A-A4FD51A941D1}"/>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A93F4F3C-75DF-99E7-7909-4C41C911995D}"/>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4746" name="AutoShape 1">
          <a:extLst>
            <a:ext uri="{FF2B5EF4-FFF2-40B4-BE49-F238E27FC236}">
              <a16:creationId xmlns:a16="http://schemas.microsoft.com/office/drawing/2014/main" id="{D3AA9257-84D8-8B54-3168-419BDAE3E16A}"/>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4747" name="AutoShape 1">
          <a:extLst>
            <a:ext uri="{FF2B5EF4-FFF2-40B4-BE49-F238E27FC236}">
              <a16:creationId xmlns:a16="http://schemas.microsoft.com/office/drawing/2014/main" id="{6B905D1F-E808-81F0-0B0F-36BED234AF1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38570" name="AutoShape 1">
          <a:extLst>
            <a:ext uri="{FF2B5EF4-FFF2-40B4-BE49-F238E27FC236}">
              <a16:creationId xmlns:a16="http://schemas.microsoft.com/office/drawing/2014/main" id="{D9CB04A3-C6AF-989A-2199-D1FC78A3822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38571" name="AutoShape 3">
          <a:extLst>
            <a:ext uri="{FF2B5EF4-FFF2-40B4-BE49-F238E27FC236}">
              <a16:creationId xmlns:a16="http://schemas.microsoft.com/office/drawing/2014/main" id="{CE3D6A58-5ECA-2F56-878E-2822A0BC8B40}"/>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8572" name="AutoShape 4">
          <a:extLst>
            <a:ext uri="{FF2B5EF4-FFF2-40B4-BE49-F238E27FC236}">
              <a16:creationId xmlns:a16="http://schemas.microsoft.com/office/drawing/2014/main" id="{8D06D122-6FDC-95DF-E63C-C9FA1143947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38573" name="AutoShape 2">
          <a:extLst>
            <a:ext uri="{FF2B5EF4-FFF2-40B4-BE49-F238E27FC236}">
              <a16:creationId xmlns:a16="http://schemas.microsoft.com/office/drawing/2014/main" id="{13D4291F-C9CB-BBE3-787F-126D25C4A2F6}"/>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8574" name="AutoShape 4">
          <a:extLst>
            <a:ext uri="{FF2B5EF4-FFF2-40B4-BE49-F238E27FC236}">
              <a16:creationId xmlns:a16="http://schemas.microsoft.com/office/drawing/2014/main" id="{E425F2F7-19A6-D92E-9FDC-F68D50B7802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8575" name="AutoShape 4">
          <a:extLst>
            <a:ext uri="{FF2B5EF4-FFF2-40B4-BE49-F238E27FC236}">
              <a16:creationId xmlns:a16="http://schemas.microsoft.com/office/drawing/2014/main" id="{1E5EC432-F620-470C-AD1C-027B6DE35B4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8576" name="AutoShape 4">
          <a:extLst>
            <a:ext uri="{FF2B5EF4-FFF2-40B4-BE49-F238E27FC236}">
              <a16:creationId xmlns:a16="http://schemas.microsoft.com/office/drawing/2014/main" id="{E3299E0E-504A-F0F7-4A8D-B64E0D7DF89B}"/>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38577" name="AutoShape 2">
          <a:extLst>
            <a:ext uri="{FF2B5EF4-FFF2-40B4-BE49-F238E27FC236}">
              <a16:creationId xmlns:a16="http://schemas.microsoft.com/office/drawing/2014/main" id="{6F0979D8-0E29-0DA3-97E3-26EF2F7FE3FA}"/>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8578" name="AutoShape 4">
          <a:extLst>
            <a:ext uri="{FF2B5EF4-FFF2-40B4-BE49-F238E27FC236}">
              <a16:creationId xmlns:a16="http://schemas.microsoft.com/office/drawing/2014/main" id="{D6DD0B5D-828D-7342-B3D0-508566CE149B}"/>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49A98A4E-6817-0572-E329-53ACBCC1365D}"/>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B2CB1CB8-F2F3-2ADB-61EB-CA99D5AA110C}"/>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8D70E49F-6073-8BCB-559E-1F3BC4726AF7}"/>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8582" name="AutoShape 1">
          <a:extLst>
            <a:ext uri="{FF2B5EF4-FFF2-40B4-BE49-F238E27FC236}">
              <a16:creationId xmlns:a16="http://schemas.microsoft.com/office/drawing/2014/main" id="{82134C5D-AB89-815A-2208-FB2B894530DF}"/>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4963EFE5-8C40-64BD-9841-820209903BE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2538C5B1-4AC6-E749-76D5-0AF5D2D67D5D}"/>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3C81B769-6982-6D8F-F03B-E52C514E65E6}"/>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C59F63A7-EBBB-A3A6-710A-3ED4E302BFBE}"/>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38587" name="AutoShape 1">
          <a:extLst>
            <a:ext uri="{FF2B5EF4-FFF2-40B4-BE49-F238E27FC236}">
              <a16:creationId xmlns:a16="http://schemas.microsoft.com/office/drawing/2014/main" id="{18CA3169-690A-9294-82B1-FB79924476C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38588" name="AutoShape 3">
          <a:extLst>
            <a:ext uri="{FF2B5EF4-FFF2-40B4-BE49-F238E27FC236}">
              <a16:creationId xmlns:a16="http://schemas.microsoft.com/office/drawing/2014/main" id="{CFCA0E4A-754C-56A7-967F-D033BB29B47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8589" name="AutoShape 4">
          <a:extLst>
            <a:ext uri="{FF2B5EF4-FFF2-40B4-BE49-F238E27FC236}">
              <a16:creationId xmlns:a16="http://schemas.microsoft.com/office/drawing/2014/main" id="{E9982660-ACE1-B06F-6D4D-4211B11A0A06}"/>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38590" name="AutoShape 2">
          <a:extLst>
            <a:ext uri="{FF2B5EF4-FFF2-40B4-BE49-F238E27FC236}">
              <a16:creationId xmlns:a16="http://schemas.microsoft.com/office/drawing/2014/main" id="{C61B4DDE-E750-2BFB-0813-A7BC324AD0E4}"/>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8591" name="AutoShape 4">
          <a:extLst>
            <a:ext uri="{FF2B5EF4-FFF2-40B4-BE49-F238E27FC236}">
              <a16:creationId xmlns:a16="http://schemas.microsoft.com/office/drawing/2014/main" id="{AEEB299B-2F84-6CE0-BADE-56CCD85CFE8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8592" name="AutoShape 4">
          <a:extLst>
            <a:ext uri="{FF2B5EF4-FFF2-40B4-BE49-F238E27FC236}">
              <a16:creationId xmlns:a16="http://schemas.microsoft.com/office/drawing/2014/main" id="{4BE064ED-80BA-2654-DDE5-EF05C2B43FBE}"/>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8593" name="AutoShape 4">
          <a:extLst>
            <a:ext uri="{FF2B5EF4-FFF2-40B4-BE49-F238E27FC236}">
              <a16:creationId xmlns:a16="http://schemas.microsoft.com/office/drawing/2014/main" id="{31D5F262-A1FD-7E84-45AE-BA804F455F9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38594" name="AutoShape 2">
          <a:extLst>
            <a:ext uri="{FF2B5EF4-FFF2-40B4-BE49-F238E27FC236}">
              <a16:creationId xmlns:a16="http://schemas.microsoft.com/office/drawing/2014/main" id="{E43FAFC6-CD63-34A6-9CC3-D462B09382AB}"/>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8595" name="AutoShape 4">
          <a:extLst>
            <a:ext uri="{FF2B5EF4-FFF2-40B4-BE49-F238E27FC236}">
              <a16:creationId xmlns:a16="http://schemas.microsoft.com/office/drawing/2014/main" id="{83B9C308-8069-808E-7647-4066147E89F9}"/>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C84CD335-D8D4-BA67-6DD4-57D18B0B5580}"/>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F70DE7FA-6491-5381-D634-59E905A28A16}"/>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7796CB95-B683-7FE7-9461-2D8BAD9FCE97}"/>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8599" name="AutoShape 1">
          <a:extLst>
            <a:ext uri="{FF2B5EF4-FFF2-40B4-BE49-F238E27FC236}">
              <a16:creationId xmlns:a16="http://schemas.microsoft.com/office/drawing/2014/main" id="{81461C90-C950-7EB2-4C07-D20EC1102D8D}"/>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310F944C-36D7-B7AC-94D3-145BBFB70A3F}"/>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7F91416A-F7E1-9B5A-F812-12F7617D916C}"/>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DC291526-3F21-8762-D701-C026DBED4A66}"/>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CA38EA4D-DFB0-825C-E89D-E1B2DC7D81A5}"/>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38604" name="AutoShape 1">
          <a:extLst>
            <a:ext uri="{FF2B5EF4-FFF2-40B4-BE49-F238E27FC236}">
              <a16:creationId xmlns:a16="http://schemas.microsoft.com/office/drawing/2014/main" id="{5BDED812-BBD5-99DF-EB47-41680873C49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8605" name="AutoShape 1">
          <a:extLst>
            <a:ext uri="{FF2B5EF4-FFF2-40B4-BE49-F238E27FC236}">
              <a16:creationId xmlns:a16="http://schemas.microsoft.com/office/drawing/2014/main" id="{BB100D5B-C4F8-190A-DF66-51CB0F55DEB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5737" name="AutoShape 1">
          <a:extLst>
            <a:ext uri="{FF2B5EF4-FFF2-40B4-BE49-F238E27FC236}">
              <a16:creationId xmlns:a16="http://schemas.microsoft.com/office/drawing/2014/main" id="{FE59169E-A5C3-E12B-0054-FA13B0C7A80F}"/>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5738" name="AutoShape 3">
          <a:extLst>
            <a:ext uri="{FF2B5EF4-FFF2-40B4-BE49-F238E27FC236}">
              <a16:creationId xmlns:a16="http://schemas.microsoft.com/office/drawing/2014/main" id="{A27D1F39-DFC3-97D1-8B06-20FEC802DB0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5739" name="AutoShape 4">
          <a:extLst>
            <a:ext uri="{FF2B5EF4-FFF2-40B4-BE49-F238E27FC236}">
              <a16:creationId xmlns:a16="http://schemas.microsoft.com/office/drawing/2014/main" id="{EE8ED108-78D2-2A09-AF1A-5B0B7093768F}"/>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5740" name="AutoShape 2">
          <a:extLst>
            <a:ext uri="{FF2B5EF4-FFF2-40B4-BE49-F238E27FC236}">
              <a16:creationId xmlns:a16="http://schemas.microsoft.com/office/drawing/2014/main" id="{5B4845FA-B596-6825-3DBC-B5FBBC267C1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5741" name="AutoShape 4">
          <a:extLst>
            <a:ext uri="{FF2B5EF4-FFF2-40B4-BE49-F238E27FC236}">
              <a16:creationId xmlns:a16="http://schemas.microsoft.com/office/drawing/2014/main" id="{BA0DA310-22E7-DE2C-7373-EA529745B1C1}"/>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5742" name="AutoShape 4">
          <a:extLst>
            <a:ext uri="{FF2B5EF4-FFF2-40B4-BE49-F238E27FC236}">
              <a16:creationId xmlns:a16="http://schemas.microsoft.com/office/drawing/2014/main" id="{3D9238D3-C2FE-871F-6D9D-9A5C434B9E8E}"/>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5743" name="AutoShape 4">
          <a:extLst>
            <a:ext uri="{FF2B5EF4-FFF2-40B4-BE49-F238E27FC236}">
              <a16:creationId xmlns:a16="http://schemas.microsoft.com/office/drawing/2014/main" id="{4ECD58CD-C166-1865-0A20-16046C457A4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5744" name="AutoShape 2">
          <a:extLst>
            <a:ext uri="{FF2B5EF4-FFF2-40B4-BE49-F238E27FC236}">
              <a16:creationId xmlns:a16="http://schemas.microsoft.com/office/drawing/2014/main" id="{B7FAD7EC-BB52-341B-159B-AF17AE834D21}"/>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5745" name="AutoShape 4">
          <a:extLst>
            <a:ext uri="{FF2B5EF4-FFF2-40B4-BE49-F238E27FC236}">
              <a16:creationId xmlns:a16="http://schemas.microsoft.com/office/drawing/2014/main" id="{E5568E56-2DC4-B955-925B-70A9113651CF}"/>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59C95A3D-A90F-AC35-F804-E633328B6E0B}"/>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7B0FED03-ED67-DBC8-DE78-76C8816A1B69}"/>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5264D183-9965-2BFF-FF43-4DDDEFBAED6C}"/>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5749" name="AutoShape 1">
          <a:extLst>
            <a:ext uri="{FF2B5EF4-FFF2-40B4-BE49-F238E27FC236}">
              <a16:creationId xmlns:a16="http://schemas.microsoft.com/office/drawing/2014/main" id="{40142A64-B1EA-FA1A-CA2B-32F6FE73DA8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45A7311D-8C31-59AD-3AC4-86837DC453DC}"/>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29E1B0B0-91FB-A0C0-B48F-53FDC1CEBF91}"/>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2B8F3A76-DCA5-EFB4-3FF9-B6AAC2BC8D96}"/>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3F6D63F8-6843-F2A7-4FFE-67B2962A78D8}"/>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5754" name="AutoShape 1">
          <a:extLst>
            <a:ext uri="{FF2B5EF4-FFF2-40B4-BE49-F238E27FC236}">
              <a16:creationId xmlns:a16="http://schemas.microsoft.com/office/drawing/2014/main" id="{1873255C-7A0D-7463-CBAE-0D49828435B2}"/>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5755" name="AutoShape 3">
          <a:extLst>
            <a:ext uri="{FF2B5EF4-FFF2-40B4-BE49-F238E27FC236}">
              <a16:creationId xmlns:a16="http://schemas.microsoft.com/office/drawing/2014/main" id="{A7CA70BD-CC6D-E78B-67D4-F7DE3B0DC0BE}"/>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5756" name="AutoShape 4">
          <a:extLst>
            <a:ext uri="{FF2B5EF4-FFF2-40B4-BE49-F238E27FC236}">
              <a16:creationId xmlns:a16="http://schemas.microsoft.com/office/drawing/2014/main" id="{7052A2E7-8135-DA34-DEA3-2161E786C69B}"/>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5757" name="AutoShape 2">
          <a:extLst>
            <a:ext uri="{FF2B5EF4-FFF2-40B4-BE49-F238E27FC236}">
              <a16:creationId xmlns:a16="http://schemas.microsoft.com/office/drawing/2014/main" id="{0EE7A167-2CDD-1AD5-072F-CCA369314A3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5758" name="AutoShape 4">
          <a:extLst>
            <a:ext uri="{FF2B5EF4-FFF2-40B4-BE49-F238E27FC236}">
              <a16:creationId xmlns:a16="http://schemas.microsoft.com/office/drawing/2014/main" id="{CA90FD88-5062-FC40-BA4F-953C529FA5FD}"/>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5759" name="AutoShape 4">
          <a:extLst>
            <a:ext uri="{FF2B5EF4-FFF2-40B4-BE49-F238E27FC236}">
              <a16:creationId xmlns:a16="http://schemas.microsoft.com/office/drawing/2014/main" id="{8C0DA354-60C0-7737-3D88-3E0405E526A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5760" name="AutoShape 4">
          <a:extLst>
            <a:ext uri="{FF2B5EF4-FFF2-40B4-BE49-F238E27FC236}">
              <a16:creationId xmlns:a16="http://schemas.microsoft.com/office/drawing/2014/main" id="{3CB8DFBB-F601-B7B0-D607-6DD8DD9BAE31}"/>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5761" name="AutoShape 2">
          <a:extLst>
            <a:ext uri="{FF2B5EF4-FFF2-40B4-BE49-F238E27FC236}">
              <a16:creationId xmlns:a16="http://schemas.microsoft.com/office/drawing/2014/main" id="{448E45F1-781E-35EC-1E4E-B034ABE30A8E}"/>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5762" name="AutoShape 4">
          <a:extLst>
            <a:ext uri="{FF2B5EF4-FFF2-40B4-BE49-F238E27FC236}">
              <a16:creationId xmlns:a16="http://schemas.microsoft.com/office/drawing/2014/main" id="{609F0D6F-FA0E-EB1E-7E93-EE3BDF08885A}"/>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90938EAD-B8FC-99BE-3C63-9D17841B4593}"/>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8EAACA15-F2C8-AFD9-5F99-7570296CABB1}"/>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A9320A38-96F1-436A-BDD6-0CD9757D0A16}"/>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5766" name="AutoShape 1">
          <a:extLst>
            <a:ext uri="{FF2B5EF4-FFF2-40B4-BE49-F238E27FC236}">
              <a16:creationId xmlns:a16="http://schemas.microsoft.com/office/drawing/2014/main" id="{02FF10FA-FB93-04B5-6988-1A8931AA9079}"/>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2F93D073-12FD-25CB-EAF7-978BD6F1C208}"/>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662CDAC7-98B4-D240-8BDC-25F8013962C3}"/>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1AF10738-37DE-DF3D-8844-6574153F2E66}"/>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B8A87FEC-EA6A-FE6A-D20D-44FDF7B23686}"/>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5771" name="AutoShape 1">
          <a:extLst>
            <a:ext uri="{FF2B5EF4-FFF2-40B4-BE49-F238E27FC236}">
              <a16:creationId xmlns:a16="http://schemas.microsoft.com/office/drawing/2014/main" id="{26A3933F-EEE1-5A65-EA81-5DB67859C2D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5772" name="AutoShape 1">
          <a:extLst>
            <a:ext uri="{FF2B5EF4-FFF2-40B4-BE49-F238E27FC236}">
              <a16:creationId xmlns:a16="http://schemas.microsoft.com/office/drawing/2014/main" id="{53C14FED-94A3-FA6A-0E35-38357C415014}"/>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6760" name="AutoShape 1">
          <a:extLst>
            <a:ext uri="{FF2B5EF4-FFF2-40B4-BE49-F238E27FC236}">
              <a16:creationId xmlns:a16="http://schemas.microsoft.com/office/drawing/2014/main" id="{1688DEDF-200C-B788-18E5-E4EA4AFC5B6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6761" name="AutoShape 3">
          <a:extLst>
            <a:ext uri="{FF2B5EF4-FFF2-40B4-BE49-F238E27FC236}">
              <a16:creationId xmlns:a16="http://schemas.microsoft.com/office/drawing/2014/main" id="{1A20471B-5A0A-CDFB-2B54-C01595178011}"/>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6762" name="AutoShape 4">
          <a:extLst>
            <a:ext uri="{FF2B5EF4-FFF2-40B4-BE49-F238E27FC236}">
              <a16:creationId xmlns:a16="http://schemas.microsoft.com/office/drawing/2014/main" id="{D5EAE94F-DC1A-9BE6-6EEE-89A6DB489D07}"/>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6763" name="AutoShape 2">
          <a:extLst>
            <a:ext uri="{FF2B5EF4-FFF2-40B4-BE49-F238E27FC236}">
              <a16:creationId xmlns:a16="http://schemas.microsoft.com/office/drawing/2014/main" id="{2DE32619-6528-3C62-B8CF-212D2BA4C766}"/>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6764" name="AutoShape 4">
          <a:extLst>
            <a:ext uri="{FF2B5EF4-FFF2-40B4-BE49-F238E27FC236}">
              <a16:creationId xmlns:a16="http://schemas.microsoft.com/office/drawing/2014/main" id="{095C7445-01E0-5FC2-8495-DD5A8F93362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6765" name="AutoShape 4">
          <a:extLst>
            <a:ext uri="{FF2B5EF4-FFF2-40B4-BE49-F238E27FC236}">
              <a16:creationId xmlns:a16="http://schemas.microsoft.com/office/drawing/2014/main" id="{FEBD41A8-484C-C71E-A89C-F1CED5F0CC08}"/>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6766" name="AutoShape 4">
          <a:extLst>
            <a:ext uri="{FF2B5EF4-FFF2-40B4-BE49-F238E27FC236}">
              <a16:creationId xmlns:a16="http://schemas.microsoft.com/office/drawing/2014/main" id="{992B8FE3-CAE9-358D-7851-7A4D2B6A48F4}"/>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6767" name="AutoShape 2">
          <a:extLst>
            <a:ext uri="{FF2B5EF4-FFF2-40B4-BE49-F238E27FC236}">
              <a16:creationId xmlns:a16="http://schemas.microsoft.com/office/drawing/2014/main" id="{B57BAF10-C6C6-C6E2-B85E-AED6B196A359}"/>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6768" name="AutoShape 4">
          <a:extLst>
            <a:ext uri="{FF2B5EF4-FFF2-40B4-BE49-F238E27FC236}">
              <a16:creationId xmlns:a16="http://schemas.microsoft.com/office/drawing/2014/main" id="{7EB72E11-DBA3-A57E-ABF7-777ECE73CAE0}"/>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78C56C2E-F8FC-718F-CEA9-9239E7430106}"/>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6E58E8C7-A908-A5D6-C6E5-D6B2F7D6D1E9}"/>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F873A6F7-44E0-3304-1DB7-C0F491B16F46}"/>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6772" name="AutoShape 1">
          <a:extLst>
            <a:ext uri="{FF2B5EF4-FFF2-40B4-BE49-F238E27FC236}">
              <a16:creationId xmlns:a16="http://schemas.microsoft.com/office/drawing/2014/main" id="{CD923057-E0BE-1872-C68B-5BDEAAB6BF3D}"/>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30A6F1B1-214E-3CCB-CDFC-EFF17DFADF02}"/>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28727E22-0E2C-91D5-DB9F-046FAFE35FB1}"/>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6D0E7261-A0E5-95DA-BAF0-C7C923664474}"/>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4AF2D42-9D8B-EE1C-E4D0-45785B7240E8}"/>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6777" name="AutoShape 1">
          <a:extLst>
            <a:ext uri="{FF2B5EF4-FFF2-40B4-BE49-F238E27FC236}">
              <a16:creationId xmlns:a16="http://schemas.microsoft.com/office/drawing/2014/main" id="{08557181-7CE4-8580-8098-BF9A7D938147}"/>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6778" name="AutoShape 3">
          <a:extLst>
            <a:ext uri="{FF2B5EF4-FFF2-40B4-BE49-F238E27FC236}">
              <a16:creationId xmlns:a16="http://schemas.microsoft.com/office/drawing/2014/main" id="{E2C815F4-53EF-8820-26A2-EF4652ECE279}"/>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6779" name="AutoShape 4">
          <a:extLst>
            <a:ext uri="{FF2B5EF4-FFF2-40B4-BE49-F238E27FC236}">
              <a16:creationId xmlns:a16="http://schemas.microsoft.com/office/drawing/2014/main" id="{3DD359BB-5679-260E-5290-EB0C8E1F66A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6780" name="AutoShape 2">
          <a:extLst>
            <a:ext uri="{FF2B5EF4-FFF2-40B4-BE49-F238E27FC236}">
              <a16:creationId xmlns:a16="http://schemas.microsoft.com/office/drawing/2014/main" id="{FC957F9B-0712-0A59-76CC-ADCE1C9D1F03}"/>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6781" name="AutoShape 4">
          <a:extLst>
            <a:ext uri="{FF2B5EF4-FFF2-40B4-BE49-F238E27FC236}">
              <a16:creationId xmlns:a16="http://schemas.microsoft.com/office/drawing/2014/main" id="{46FA27BE-BEAD-580E-A75A-0488AF8DC3F2}"/>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6782" name="AutoShape 4">
          <a:extLst>
            <a:ext uri="{FF2B5EF4-FFF2-40B4-BE49-F238E27FC236}">
              <a16:creationId xmlns:a16="http://schemas.microsoft.com/office/drawing/2014/main" id="{9902AE0D-D26A-C220-6D6D-BED1E28E3BD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6783" name="AutoShape 4">
          <a:extLst>
            <a:ext uri="{FF2B5EF4-FFF2-40B4-BE49-F238E27FC236}">
              <a16:creationId xmlns:a16="http://schemas.microsoft.com/office/drawing/2014/main" id="{067EF199-40A5-C8B1-1038-4F38B61B4087}"/>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6784" name="AutoShape 2">
          <a:extLst>
            <a:ext uri="{FF2B5EF4-FFF2-40B4-BE49-F238E27FC236}">
              <a16:creationId xmlns:a16="http://schemas.microsoft.com/office/drawing/2014/main" id="{A8A19072-F405-8C17-C05D-F4793053176A}"/>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6785" name="AutoShape 4">
          <a:extLst>
            <a:ext uri="{FF2B5EF4-FFF2-40B4-BE49-F238E27FC236}">
              <a16:creationId xmlns:a16="http://schemas.microsoft.com/office/drawing/2014/main" id="{A23959B2-4B0C-1926-2DF4-C72F31C693C3}"/>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783611C7-80D1-155F-37B4-61C0890045CE}"/>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9AD01A74-D0CF-0333-8B0A-E979F39385B5}"/>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731679A8-A174-010C-EABD-0182F75799E8}"/>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6789" name="AutoShape 1">
          <a:extLst>
            <a:ext uri="{FF2B5EF4-FFF2-40B4-BE49-F238E27FC236}">
              <a16:creationId xmlns:a16="http://schemas.microsoft.com/office/drawing/2014/main" id="{4D113BA6-EEC9-2C62-8854-62D6335C2BA4}"/>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A31E7858-F73B-9DAF-B46A-36273D694A5B}"/>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305620BA-1505-4B17-ED5D-CA43868B2150}"/>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842D4275-6D5E-B6F9-5251-E032750F398B}"/>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ACA61132-559E-F11A-9B38-71BC04174B89}"/>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6794" name="AutoShape 1">
          <a:extLst>
            <a:ext uri="{FF2B5EF4-FFF2-40B4-BE49-F238E27FC236}">
              <a16:creationId xmlns:a16="http://schemas.microsoft.com/office/drawing/2014/main" id="{C2F3BF09-894E-B0E1-922B-D8D7F1E8F144}"/>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6795" name="AutoShape 1">
          <a:extLst>
            <a:ext uri="{FF2B5EF4-FFF2-40B4-BE49-F238E27FC236}">
              <a16:creationId xmlns:a16="http://schemas.microsoft.com/office/drawing/2014/main" id="{9CDE2205-13E5-6DA5-CE48-2A61F6DFF46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7784" name="AutoShape 1">
          <a:extLst>
            <a:ext uri="{FF2B5EF4-FFF2-40B4-BE49-F238E27FC236}">
              <a16:creationId xmlns:a16="http://schemas.microsoft.com/office/drawing/2014/main" id="{F85449CD-D6D0-9247-3692-DBA9421F77F8}"/>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7785" name="AutoShape 3">
          <a:extLst>
            <a:ext uri="{FF2B5EF4-FFF2-40B4-BE49-F238E27FC236}">
              <a16:creationId xmlns:a16="http://schemas.microsoft.com/office/drawing/2014/main" id="{40209A73-063E-0A11-C0EA-865091B38C68}"/>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7786" name="AutoShape 4">
          <a:extLst>
            <a:ext uri="{FF2B5EF4-FFF2-40B4-BE49-F238E27FC236}">
              <a16:creationId xmlns:a16="http://schemas.microsoft.com/office/drawing/2014/main" id="{73EC7B4F-805D-F53D-914A-D089EB3A5637}"/>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7787" name="AutoShape 2">
          <a:extLst>
            <a:ext uri="{FF2B5EF4-FFF2-40B4-BE49-F238E27FC236}">
              <a16:creationId xmlns:a16="http://schemas.microsoft.com/office/drawing/2014/main" id="{49664739-286D-C05F-BB21-7D8E932BBC8F}"/>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7788" name="AutoShape 4">
          <a:extLst>
            <a:ext uri="{FF2B5EF4-FFF2-40B4-BE49-F238E27FC236}">
              <a16:creationId xmlns:a16="http://schemas.microsoft.com/office/drawing/2014/main" id="{8A50566D-0694-B849-D5E2-596A22C48475}"/>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7789" name="AutoShape 4">
          <a:extLst>
            <a:ext uri="{FF2B5EF4-FFF2-40B4-BE49-F238E27FC236}">
              <a16:creationId xmlns:a16="http://schemas.microsoft.com/office/drawing/2014/main" id="{BCBB1B54-C4CC-62CA-0580-79DF99573E6A}"/>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7790" name="AutoShape 4">
          <a:extLst>
            <a:ext uri="{FF2B5EF4-FFF2-40B4-BE49-F238E27FC236}">
              <a16:creationId xmlns:a16="http://schemas.microsoft.com/office/drawing/2014/main" id="{F2227974-35AE-3C18-C2CD-BDBCFAE11E0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7791" name="AutoShape 2">
          <a:extLst>
            <a:ext uri="{FF2B5EF4-FFF2-40B4-BE49-F238E27FC236}">
              <a16:creationId xmlns:a16="http://schemas.microsoft.com/office/drawing/2014/main" id="{3565CA8E-6C54-884A-0367-7C16805B24F7}"/>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7792" name="AutoShape 4">
          <a:extLst>
            <a:ext uri="{FF2B5EF4-FFF2-40B4-BE49-F238E27FC236}">
              <a16:creationId xmlns:a16="http://schemas.microsoft.com/office/drawing/2014/main" id="{934E109C-2CE0-AC9D-3338-89BB7910AA34}"/>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52309112-FF94-B14F-B9F6-C023AABF996C}"/>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A10CE7F0-59E7-A5BE-C222-F5A39B7FB7FF}"/>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5A7779DD-E0F2-D76C-3DEE-33B507F90633}"/>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7796" name="AutoShape 1">
          <a:extLst>
            <a:ext uri="{FF2B5EF4-FFF2-40B4-BE49-F238E27FC236}">
              <a16:creationId xmlns:a16="http://schemas.microsoft.com/office/drawing/2014/main" id="{A24862A0-C390-DF19-EAFB-C06D0C0752C6}"/>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D0977AAF-6C70-A2CC-89E5-5EF1EBCF0E9E}"/>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DFB74397-4648-A356-AA19-14D7487A1E4A}"/>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CCBFD562-C393-F769-F39C-49E609E52240}"/>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A9B4876-7A94-251B-6DD9-883C2E662D72}"/>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7801" name="AutoShape 1">
          <a:extLst>
            <a:ext uri="{FF2B5EF4-FFF2-40B4-BE49-F238E27FC236}">
              <a16:creationId xmlns:a16="http://schemas.microsoft.com/office/drawing/2014/main" id="{CEB07EC9-3801-228B-DE8E-581B6E58B4E7}"/>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7802" name="AutoShape 3">
          <a:extLst>
            <a:ext uri="{FF2B5EF4-FFF2-40B4-BE49-F238E27FC236}">
              <a16:creationId xmlns:a16="http://schemas.microsoft.com/office/drawing/2014/main" id="{E916140F-6D4C-72F9-CA75-BA0F84AF5CC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7803" name="AutoShape 4">
          <a:extLst>
            <a:ext uri="{FF2B5EF4-FFF2-40B4-BE49-F238E27FC236}">
              <a16:creationId xmlns:a16="http://schemas.microsoft.com/office/drawing/2014/main" id="{8F98C987-89BB-63C3-A30C-4870E824F97F}"/>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7804" name="AutoShape 2">
          <a:extLst>
            <a:ext uri="{FF2B5EF4-FFF2-40B4-BE49-F238E27FC236}">
              <a16:creationId xmlns:a16="http://schemas.microsoft.com/office/drawing/2014/main" id="{E596BA88-E328-4961-F729-80DC3F473660}"/>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7805" name="AutoShape 4">
          <a:extLst>
            <a:ext uri="{FF2B5EF4-FFF2-40B4-BE49-F238E27FC236}">
              <a16:creationId xmlns:a16="http://schemas.microsoft.com/office/drawing/2014/main" id="{BCAB1602-9BA4-160B-9220-F0D9B6C855C6}"/>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7806" name="AutoShape 4">
          <a:extLst>
            <a:ext uri="{FF2B5EF4-FFF2-40B4-BE49-F238E27FC236}">
              <a16:creationId xmlns:a16="http://schemas.microsoft.com/office/drawing/2014/main" id="{D19A3D74-140D-27FB-9CBB-ABCAF18C463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7807" name="AutoShape 4">
          <a:extLst>
            <a:ext uri="{FF2B5EF4-FFF2-40B4-BE49-F238E27FC236}">
              <a16:creationId xmlns:a16="http://schemas.microsoft.com/office/drawing/2014/main" id="{F224DB4B-789E-CFA7-2A8F-A15B40B60253}"/>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7808" name="AutoShape 2">
          <a:extLst>
            <a:ext uri="{FF2B5EF4-FFF2-40B4-BE49-F238E27FC236}">
              <a16:creationId xmlns:a16="http://schemas.microsoft.com/office/drawing/2014/main" id="{89E836CE-B2D6-000C-716F-9CEC6D835883}"/>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7809" name="AutoShape 4">
          <a:extLst>
            <a:ext uri="{FF2B5EF4-FFF2-40B4-BE49-F238E27FC236}">
              <a16:creationId xmlns:a16="http://schemas.microsoft.com/office/drawing/2014/main" id="{1A08ABB4-9399-E071-1863-40437522C10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ED50C1A4-90E6-14EA-2B84-E6B37C4C9A95}"/>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87AAADB8-A8D4-8B7A-56D0-00EB240C8901}"/>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9DEC8830-04A1-736B-E6D1-DA723B9CE160}"/>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7813" name="AutoShape 1">
          <a:extLst>
            <a:ext uri="{FF2B5EF4-FFF2-40B4-BE49-F238E27FC236}">
              <a16:creationId xmlns:a16="http://schemas.microsoft.com/office/drawing/2014/main" id="{10E2E322-0871-ADAA-B342-EEA7290802B1}"/>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1889E904-F279-065C-3B3B-F06B206B202C}"/>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3549A142-A681-405F-CA9A-E30A9A1DAB78}"/>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76F1F32C-C65C-AFEC-CBFE-27C1DF425592}"/>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DF05EE6A-CA73-FB95-97C6-EA05BC7047F8}"/>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7818" name="AutoShape 1">
          <a:extLst>
            <a:ext uri="{FF2B5EF4-FFF2-40B4-BE49-F238E27FC236}">
              <a16:creationId xmlns:a16="http://schemas.microsoft.com/office/drawing/2014/main" id="{176FFEC5-60E7-1108-E806-E9BFDC2CD29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7819" name="AutoShape 1">
          <a:extLst>
            <a:ext uri="{FF2B5EF4-FFF2-40B4-BE49-F238E27FC236}">
              <a16:creationId xmlns:a16="http://schemas.microsoft.com/office/drawing/2014/main" id="{2FE6EA86-E942-E1BE-3616-5A73D58B240C}"/>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8808" name="AutoShape 1">
          <a:extLst>
            <a:ext uri="{FF2B5EF4-FFF2-40B4-BE49-F238E27FC236}">
              <a16:creationId xmlns:a16="http://schemas.microsoft.com/office/drawing/2014/main" id="{8FAEC7AE-6812-AEDF-F557-99C398543569}"/>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8809" name="AutoShape 3">
          <a:extLst>
            <a:ext uri="{FF2B5EF4-FFF2-40B4-BE49-F238E27FC236}">
              <a16:creationId xmlns:a16="http://schemas.microsoft.com/office/drawing/2014/main" id="{E156EE9A-4BEC-3D44-EB2C-FAB33D0FA8A0}"/>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8810" name="AutoShape 4">
          <a:extLst>
            <a:ext uri="{FF2B5EF4-FFF2-40B4-BE49-F238E27FC236}">
              <a16:creationId xmlns:a16="http://schemas.microsoft.com/office/drawing/2014/main" id="{27324C2B-9297-0816-5BE8-EB63BF728EF1}"/>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8811" name="AutoShape 2">
          <a:extLst>
            <a:ext uri="{FF2B5EF4-FFF2-40B4-BE49-F238E27FC236}">
              <a16:creationId xmlns:a16="http://schemas.microsoft.com/office/drawing/2014/main" id="{EA955CA8-1588-22C8-F942-CC903B50C81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8812" name="AutoShape 4">
          <a:extLst>
            <a:ext uri="{FF2B5EF4-FFF2-40B4-BE49-F238E27FC236}">
              <a16:creationId xmlns:a16="http://schemas.microsoft.com/office/drawing/2014/main" id="{4A0047FE-E5CB-0994-8FB0-0E655C7B587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8813" name="AutoShape 4">
          <a:extLst>
            <a:ext uri="{FF2B5EF4-FFF2-40B4-BE49-F238E27FC236}">
              <a16:creationId xmlns:a16="http://schemas.microsoft.com/office/drawing/2014/main" id="{4D19CF2B-6D8C-CD7C-FEDD-BF8D801356E1}"/>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8814" name="AutoShape 4">
          <a:extLst>
            <a:ext uri="{FF2B5EF4-FFF2-40B4-BE49-F238E27FC236}">
              <a16:creationId xmlns:a16="http://schemas.microsoft.com/office/drawing/2014/main" id="{A964C5E7-62B6-4BAC-8EA6-9D0BACEA6C2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8815" name="AutoShape 2">
          <a:extLst>
            <a:ext uri="{FF2B5EF4-FFF2-40B4-BE49-F238E27FC236}">
              <a16:creationId xmlns:a16="http://schemas.microsoft.com/office/drawing/2014/main" id="{97324471-E895-543D-8889-1F7ED7F12F7B}"/>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8816" name="AutoShape 4">
          <a:extLst>
            <a:ext uri="{FF2B5EF4-FFF2-40B4-BE49-F238E27FC236}">
              <a16:creationId xmlns:a16="http://schemas.microsoft.com/office/drawing/2014/main" id="{8054ED04-88A3-B92F-6114-CFAFBA022328}"/>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D4468DAC-FDDA-84BB-29D8-A64256632AE4}"/>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982DA955-4930-0D0C-5271-AC047C36C211}"/>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CC4A4992-A57C-24CD-6CB9-573732DCE2A1}"/>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8820" name="AutoShape 1">
          <a:extLst>
            <a:ext uri="{FF2B5EF4-FFF2-40B4-BE49-F238E27FC236}">
              <a16:creationId xmlns:a16="http://schemas.microsoft.com/office/drawing/2014/main" id="{6D75BA84-5A39-0996-E9BD-F0D762352453}"/>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766A6143-5DFA-249A-2D87-044D08274437}"/>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2A1A52D8-9071-5B6E-2334-F17AC8E7ECF9}"/>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2589C6BA-C083-8067-4140-E78D6B9298BC}"/>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C9B7B6A1-A9FE-485A-2065-C76DDE86C21D}"/>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8825" name="AutoShape 1">
          <a:extLst>
            <a:ext uri="{FF2B5EF4-FFF2-40B4-BE49-F238E27FC236}">
              <a16:creationId xmlns:a16="http://schemas.microsoft.com/office/drawing/2014/main" id="{4C727927-BDDD-2F38-D2AD-AA736B854F91}"/>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8826" name="AutoShape 3">
          <a:extLst>
            <a:ext uri="{FF2B5EF4-FFF2-40B4-BE49-F238E27FC236}">
              <a16:creationId xmlns:a16="http://schemas.microsoft.com/office/drawing/2014/main" id="{61C0AC7E-52ED-8743-6530-B40C983716DC}"/>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8827" name="AutoShape 4">
          <a:extLst>
            <a:ext uri="{FF2B5EF4-FFF2-40B4-BE49-F238E27FC236}">
              <a16:creationId xmlns:a16="http://schemas.microsoft.com/office/drawing/2014/main" id="{13E087F7-B843-58D0-2104-14985423E8B7}"/>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8828" name="AutoShape 2">
          <a:extLst>
            <a:ext uri="{FF2B5EF4-FFF2-40B4-BE49-F238E27FC236}">
              <a16:creationId xmlns:a16="http://schemas.microsoft.com/office/drawing/2014/main" id="{16ADC614-2F71-B4B6-2EF1-94737247EF6E}"/>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8829" name="AutoShape 4">
          <a:extLst>
            <a:ext uri="{FF2B5EF4-FFF2-40B4-BE49-F238E27FC236}">
              <a16:creationId xmlns:a16="http://schemas.microsoft.com/office/drawing/2014/main" id="{78E5848E-10F8-6743-0CA6-AABF562FCA6C}"/>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8830" name="AutoShape 4">
          <a:extLst>
            <a:ext uri="{FF2B5EF4-FFF2-40B4-BE49-F238E27FC236}">
              <a16:creationId xmlns:a16="http://schemas.microsoft.com/office/drawing/2014/main" id="{5B409FDB-5034-3FD4-5E27-0BD7F2130C54}"/>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8831" name="AutoShape 4">
          <a:extLst>
            <a:ext uri="{FF2B5EF4-FFF2-40B4-BE49-F238E27FC236}">
              <a16:creationId xmlns:a16="http://schemas.microsoft.com/office/drawing/2014/main" id="{2850136E-CD14-4CE7-3231-0367FD57163A}"/>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8832" name="AutoShape 2">
          <a:extLst>
            <a:ext uri="{FF2B5EF4-FFF2-40B4-BE49-F238E27FC236}">
              <a16:creationId xmlns:a16="http://schemas.microsoft.com/office/drawing/2014/main" id="{509CB723-BA83-E0DB-DBCF-75130D9CC85A}"/>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8833" name="AutoShape 4">
          <a:extLst>
            <a:ext uri="{FF2B5EF4-FFF2-40B4-BE49-F238E27FC236}">
              <a16:creationId xmlns:a16="http://schemas.microsoft.com/office/drawing/2014/main" id="{C0B2DBB8-2D33-C32D-36A8-7339575C017F}"/>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D34D552F-592F-C48B-D17A-9057315B6952}"/>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2F04FC14-31E5-8149-689C-C6BDE5672A12}"/>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3DCEAE37-82BE-9D69-BAB7-51F8D3F5773E}"/>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8837" name="AutoShape 1">
          <a:extLst>
            <a:ext uri="{FF2B5EF4-FFF2-40B4-BE49-F238E27FC236}">
              <a16:creationId xmlns:a16="http://schemas.microsoft.com/office/drawing/2014/main" id="{6583413D-7C8B-8B80-77EA-21A1317959BA}"/>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965987E6-CBA8-98F6-988F-36C125C19D16}"/>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BC66BCA2-113A-9689-6536-4575C45CBDD9}"/>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CCA6C3BF-E9C4-63F0-CC00-70882A457ED5}"/>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8BD4724B-A419-CD84-96D5-10000000B6BB}"/>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8842" name="AutoShape 1">
          <a:extLst>
            <a:ext uri="{FF2B5EF4-FFF2-40B4-BE49-F238E27FC236}">
              <a16:creationId xmlns:a16="http://schemas.microsoft.com/office/drawing/2014/main" id="{33B6E5D7-603A-750D-ADBD-5AF062B9DD9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8843" name="AutoShape 1">
          <a:extLst>
            <a:ext uri="{FF2B5EF4-FFF2-40B4-BE49-F238E27FC236}">
              <a16:creationId xmlns:a16="http://schemas.microsoft.com/office/drawing/2014/main" id="{BF64AF20-A787-EAEC-705C-4625A818C311}"/>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9833" name="AutoShape 1">
          <a:extLst>
            <a:ext uri="{FF2B5EF4-FFF2-40B4-BE49-F238E27FC236}">
              <a16:creationId xmlns:a16="http://schemas.microsoft.com/office/drawing/2014/main" id="{58FF8F68-B503-4C0A-A9B6-304CDCD4E6DF}"/>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9834" name="AutoShape 3">
          <a:extLst>
            <a:ext uri="{FF2B5EF4-FFF2-40B4-BE49-F238E27FC236}">
              <a16:creationId xmlns:a16="http://schemas.microsoft.com/office/drawing/2014/main" id="{9EB18099-08A8-8320-2A0F-CF967631EBDB}"/>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9835" name="AutoShape 4">
          <a:extLst>
            <a:ext uri="{FF2B5EF4-FFF2-40B4-BE49-F238E27FC236}">
              <a16:creationId xmlns:a16="http://schemas.microsoft.com/office/drawing/2014/main" id="{A686713E-FBDC-87F1-EF16-CE32D467B86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9836" name="AutoShape 2">
          <a:extLst>
            <a:ext uri="{FF2B5EF4-FFF2-40B4-BE49-F238E27FC236}">
              <a16:creationId xmlns:a16="http://schemas.microsoft.com/office/drawing/2014/main" id="{84FC952C-29E1-74AA-0D19-122E9A39DF59}"/>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9837" name="AutoShape 4">
          <a:extLst>
            <a:ext uri="{FF2B5EF4-FFF2-40B4-BE49-F238E27FC236}">
              <a16:creationId xmlns:a16="http://schemas.microsoft.com/office/drawing/2014/main" id="{3B4D103C-E7A9-2958-1704-7C249B80634A}"/>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9838" name="AutoShape 4">
          <a:extLst>
            <a:ext uri="{FF2B5EF4-FFF2-40B4-BE49-F238E27FC236}">
              <a16:creationId xmlns:a16="http://schemas.microsoft.com/office/drawing/2014/main" id="{DCC0887F-BEE5-91A4-E5DB-99B7A68B2E9B}"/>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9839" name="AutoShape 4">
          <a:extLst>
            <a:ext uri="{FF2B5EF4-FFF2-40B4-BE49-F238E27FC236}">
              <a16:creationId xmlns:a16="http://schemas.microsoft.com/office/drawing/2014/main" id="{2BFBB525-698B-B3BE-F26F-634C3A43051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9840" name="AutoShape 2">
          <a:extLst>
            <a:ext uri="{FF2B5EF4-FFF2-40B4-BE49-F238E27FC236}">
              <a16:creationId xmlns:a16="http://schemas.microsoft.com/office/drawing/2014/main" id="{69862F60-69EE-0EE5-F485-4040D82D647E}"/>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9841" name="AutoShape 4">
          <a:extLst>
            <a:ext uri="{FF2B5EF4-FFF2-40B4-BE49-F238E27FC236}">
              <a16:creationId xmlns:a16="http://schemas.microsoft.com/office/drawing/2014/main" id="{D53F00D1-A9F3-64BA-79F2-7E754DC3D4AC}"/>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11" name="上矢印 10">
          <a:extLst>
            <a:ext uri="{FF2B5EF4-FFF2-40B4-BE49-F238E27FC236}">
              <a16:creationId xmlns:a16="http://schemas.microsoft.com/office/drawing/2014/main" id="{78D95D70-875E-631F-74DD-A3E1D6A02D96}"/>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12" name="左矢印 11">
          <a:extLst>
            <a:ext uri="{FF2B5EF4-FFF2-40B4-BE49-F238E27FC236}">
              <a16:creationId xmlns:a16="http://schemas.microsoft.com/office/drawing/2014/main" id="{31013B0F-B3BF-487A-09D4-98487C0FAE83}"/>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686344</xdr:colOff>
      <xdr:row>3</xdr:row>
      <xdr:rowOff>48909</xdr:rowOff>
    </xdr:to>
    <xdr:sp macro="" textlink="">
      <xdr:nvSpPr>
        <xdr:cNvPr id="13" name="Text Box 1">
          <a:extLst>
            <a:ext uri="{FF2B5EF4-FFF2-40B4-BE49-F238E27FC236}">
              <a16:creationId xmlns:a16="http://schemas.microsoft.com/office/drawing/2014/main" id="{BB140433-EBE7-C533-ABD0-4FFC7936CC71}"/>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9845" name="AutoShape 1">
          <a:extLst>
            <a:ext uri="{FF2B5EF4-FFF2-40B4-BE49-F238E27FC236}">
              <a16:creationId xmlns:a16="http://schemas.microsoft.com/office/drawing/2014/main" id="{0A1857F7-C544-E5C2-6988-6D71F1B2D6A1}"/>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15" name="上矢印 14">
          <a:extLst>
            <a:ext uri="{FF2B5EF4-FFF2-40B4-BE49-F238E27FC236}">
              <a16:creationId xmlns:a16="http://schemas.microsoft.com/office/drawing/2014/main" id="{6894B0B3-012E-111C-0F76-078FE6A5D1A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16" name="上矢印 15">
          <a:extLst>
            <a:ext uri="{FF2B5EF4-FFF2-40B4-BE49-F238E27FC236}">
              <a16:creationId xmlns:a16="http://schemas.microsoft.com/office/drawing/2014/main" id="{D3DB8BA9-0029-8409-B66E-73E7035F8D9F}"/>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4715BDC8-AAF9-740C-6FB5-077F95A7B88D}"/>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92FF3FB3-9F1B-7121-DE13-905E42E32D18}"/>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9850" name="AutoShape 1">
          <a:extLst>
            <a:ext uri="{FF2B5EF4-FFF2-40B4-BE49-F238E27FC236}">
              <a16:creationId xmlns:a16="http://schemas.microsoft.com/office/drawing/2014/main" id="{D036A52C-7D7E-49B2-0AB3-B9F3F4696FCE}"/>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9851" name="AutoShape 3">
          <a:extLst>
            <a:ext uri="{FF2B5EF4-FFF2-40B4-BE49-F238E27FC236}">
              <a16:creationId xmlns:a16="http://schemas.microsoft.com/office/drawing/2014/main" id="{24E765F1-1DB1-66B4-D1CC-6D1CF644F697}"/>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9852" name="AutoShape 4">
          <a:extLst>
            <a:ext uri="{FF2B5EF4-FFF2-40B4-BE49-F238E27FC236}">
              <a16:creationId xmlns:a16="http://schemas.microsoft.com/office/drawing/2014/main" id="{41135D3F-A2D7-FFDF-35EC-33A11B9172FF}"/>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9853" name="AutoShape 2">
          <a:extLst>
            <a:ext uri="{FF2B5EF4-FFF2-40B4-BE49-F238E27FC236}">
              <a16:creationId xmlns:a16="http://schemas.microsoft.com/office/drawing/2014/main" id="{9B87C553-ECE1-4AD1-7238-EACB39126707}"/>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9854" name="AutoShape 4">
          <a:extLst>
            <a:ext uri="{FF2B5EF4-FFF2-40B4-BE49-F238E27FC236}">
              <a16:creationId xmlns:a16="http://schemas.microsoft.com/office/drawing/2014/main" id="{0CF0F8BB-19DF-6793-3BF4-425D0DF68C7D}"/>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9855" name="AutoShape 4">
          <a:extLst>
            <a:ext uri="{FF2B5EF4-FFF2-40B4-BE49-F238E27FC236}">
              <a16:creationId xmlns:a16="http://schemas.microsoft.com/office/drawing/2014/main" id="{E865E746-D09C-4E62-B63E-84CC2E6F8D7A}"/>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9856" name="AutoShape 4">
          <a:extLst>
            <a:ext uri="{FF2B5EF4-FFF2-40B4-BE49-F238E27FC236}">
              <a16:creationId xmlns:a16="http://schemas.microsoft.com/office/drawing/2014/main" id="{AB2861B4-F019-E69F-731A-A81D9C078D6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9857" name="AutoShape 2">
          <a:extLst>
            <a:ext uri="{FF2B5EF4-FFF2-40B4-BE49-F238E27FC236}">
              <a16:creationId xmlns:a16="http://schemas.microsoft.com/office/drawing/2014/main" id="{C43E1465-9B49-058A-8933-63A9B4E5262C}"/>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9858" name="AutoShape 4">
          <a:extLst>
            <a:ext uri="{FF2B5EF4-FFF2-40B4-BE49-F238E27FC236}">
              <a16:creationId xmlns:a16="http://schemas.microsoft.com/office/drawing/2014/main" id="{7BEABA29-E911-8D9D-6967-4753DD6A4393}"/>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28" name="上矢印 27">
          <a:extLst>
            <a:ext uri="{FF2B5EF4-FFF2-40B4-BE49-F238E27FC236}">
              <a16:creationId xmlns:a16="http://schemas.microsoft.com/office/drawing/2014/main" id="{77A6FFD8-ADA6-6466-E8E7-FF3DCCE4347F}"/>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29" name="左矢印 28">
          <a:extLst>
            <a:ext uri="{FF2B5EF4-FFF2-40B4-BE49-F238E27FC236}">
              <a16:creationId xmlns:a16="http://schemas.microsoft.com/office/drawing/2014/main" id="{CADDA89C-37C4-C8E8-0543-0879E47CB17F}"/>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106681</xdr:colOff>
      <xdr:row>3</xdr:row>
      <xdr:rowOff>48909</xdr:rowOff>
    </xdr:to>
    <xdr:sp macro="" textlink="">
      <xdr:nvSpPr>
        <xdr:cNvPr id="30" name="Text Box 1">
          <a:extLst>
            <a:ext uri="{FF2B5EF4-FFF2-40B4-BE49-F238E27FC236}">
              <a16:creationId xmlns:a16="http://schemas.microsoft.com/office/drawing/2014/main" id="{DCAB6888-9ACD-3209-6A0D-9415A297B327}"/>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9862" name="AutoShape 1">
          <a:extLst>
            <a:ext uri="{FF2B5EF4-FFF2-40B4-BE49-F238E27FC236}">
              <a16:creationId xmlns:a16="http://schemas.microsoft.com/office/drawing/2014/main" id="{BCCE0CCE-DAA1-C135-47AB-C6B5752B16BA}"/>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32" name="上矢印 31">
          <a:extLst>
            <a:ext uri="{FF2B5EF4-FFF2-40B4-BE49-F238E27FC236}">
              <a16:creationId xmlns:a16="http://schemas.microsoft.com/office/drawing/2014/main" id="{E4C7AC4E-F78D-9127-77DE-DD47181D698F}"/>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33" name="上矢印 32">
          <a:extLst>
            <a:ext uri="{FF2B5EF4-FFF2-40B4-BE49-F238E27FC236}">
              <a16:creationId xmlns:a16="http://schemas.microsoft.com/office/drawing/2014/main" id="{A3CC3989-7E5D-CA5A-9CA5-36EB389A0C49}"/>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4F40B23A-C4FA-76C3-8AAC-736E767CF9E6}"/>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0A28EEDB-3257-ADA6-FA55-3C400712FA82}"/>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9867" name="AutoShape 1">
          <a:extLst>
            <a:ext uri="{FF2B5EF4-FFF2-40B4-BE49-F238E27FC236}">
              <a16:creationId xmlns:a16="http://schemas.microsoft.com/office/drawing/2014/main" id="{057F857B-9978-FCBF-83A0-3D9DCB0E97D6}"/>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9868" name="AutoShape 1">
          <a:extLst>
            <a:ext uri="{FF2B5EF4-FFF2-40B4-BE49-F238E27FC236}">
              <a16:creationId xmlns:a16="http://schemas.microsoft.com/office/drawing/2014/main" id="{8E66CE22-74E2-B89B-BFF5-9AC3DE2AAEC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0856" name="AutoShape 1">
          <a:extLst>
            <a:ext uri="{FF2B5EF4-FFF2-40B4-BE49-F238E27FC236}">
              <a16:creationId xmlns:a16="http://schemas.microsoft.com/office/drawing/2014/main" id="{48DC37E8-406D-14F3-7B3C-72E8A9DA966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0857" name="AutoShape 3">
          <a:extLst>
            <a:ext uri="{FF2B5EF4-FFF2-40B4-BE49-F238E27FC236}">
              <a16:creationId xmlns:a16="http://schemas.microsoft.com/office/drawing/2014/main" id="{97BB4BAD-4D64-CB36-198C-5AB051417144}"/>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0858" name="AutoShape 4">
          <a:extLst>
            <a:ext uri="{FF2B5EF4-FFF2-40B4-BE49-F238E27FC236}">
              <a16:creationId xmlns:a16="http://schemas.microsoft.com/office/drawing/2014/main" id="{24A94922-F874-D100-C098-3E507538E317}"/>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0859" name="AutoShape 2">
          <a:extLst>
            <a:ext uri="{FF2B5EF4-FFF2-40B4-BE49-F238E27FC236}">
              <a16:creationId xmlns:a16="http://schemas.microsoft.com/office/drawing/2014/main" id="{1C5B0660-48AF-0FE8-5AD0-0C474DE9997C}"/>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0860" name="AutoShape 4">
          <a:extLst>
            <a:ext uri="{FF2B5EF4-FFF2-40B4-BE49-F238E27FC236}">
              <a16:creationId xmlns:a16="http://schemas.microsoft.com/office/drawing/2014/main" id="{829229D5-E632-8031-2791-E059349D7266}"/>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0861" name="AutoShape 4">
          <a:extLst>
            <a:ext uri="{FF2B5EF4-FFF2-40B4-BE49-F238E27FC236}">
              <a16:creationId xmlns:a16="http://schemas.microsoft.com/office/drawing/2014/main" id="{6721FE1F-7291-041A-F54B-DD859D89661A}"/>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0862" name="AutoShape 4">
          <a:extLst>
            <a:ext uri="{FF2B5EF4-FFF2-40B4-BE49-F238E27FC236}">
              <a16:creationId xmlns:a16="http://schemas.microsoft.com/office/drawing/2014/main" id="{0FAE9DD4-0714-C28A-3462-293A636A33B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0863" name="AutoShape 2">
          <a:extLst>
            <a:ext uri="{FF2B5EF4-FFF2-40B4-BE49-F238E27FC236}">
              <a16:creationId xmlns:a16="http://schemas.microsoft.com/office/drawing/2014/main" id="{746BD7CA-63C2-2AE1-A498-5E282B6AF1C8}"/>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0864" name="AutoShape 4">
          <a:extLst>
            <a:ext uri="{FF2B5EF4-FFF2-40B4-BE49-F238E27FC236}">
              <a16:creationId xmlns:a16="http://schemas.microsoft.com/office/drawing/2014/main" id="{63CC2C60-D3FB-D54B-E55F-7852B1F7A99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05D23BF4-0996-8D3F-0D6D-2D8D0F890178}"/>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13D16B94-860C-82B7-8A81-0129FD1CE394}"/>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87B920A2-274B-E8BE-8B70-70FF91CBA731}"/>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0868" name="AutoShape 1">
          <a:extLst>
            <a:ext uri="{FF2B5EF4-FFF2-40B4-BE49-F238E27FC236}">
              <a16:creationId xmlns:a16="http://schemas.microsoft.com/office/drawing/2014/main" id="{DA80DF84-4CBD-B4A5-0E8E-43BEEE6A067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5A8A2930-4863-9536-06B0-C7A1D4EBB344}"/>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9A5F17C8-B3A2-9521-D20B-181AB19303C6}"/>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7CC851A7-C22A-F6EC-19BF-CE7298919D6D}"/>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96607E6B-2771-21D2-D858-D1203BE6AEA1}"/>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0873" name="AutoShape 1">
          <a:extLst>
            <a:ext uri="{FF2B5EF4-FFF2-40B4-BE49-F238E27FC236}">
              <a16:creationId xmlns:a16="http://schemas.microsoft.com/office/drawing/2014/main" id="{9EF92A79-C8C5-0AF8-7D0C-34A58C1ACCE9}"/>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0874" name="AutoShape 3">
          <a:extLst>
            <a:ext uri="{FF2B5EF4-FFF2-40B4-BE49-F238E27FC236}">
              <a16:creationId xmlns:a16="http://schemas.microsoft.com/office/drawing/2014/main" id="{B237541D-4054-69CC-436E-7DBF69D2ADD2}"/>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0875" name="AutoShape 4">
          <a:extLst>
            <a:ext uri="{FF2B5EF4-FFF2-40B4-BE49-F238E27FC236}">
              <a16:creationId xmlns:a16="http://schemas.microsoft.com/office/drawing/2014/main" id="{DE2ABC08-26A7-852F-E517-5518FE41CED8}"/>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0876" name="AutoShape 2">
          <a:extLst>
            <a:ext uri="{FF2B5EF4-FFF2-40B4-BE49-F238E27FC236}">
              <a16:creationId xmlns:a16="http://schemas.microsoft.com/office/drawing/2014/main" id="{58734FE3-C797-2C8C-7CBF-C4C5F3A8D2BF}"/>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0877" name="AutoShape 4">
          <a:extLst>
            <a:ext uri="{FF2B5EF4-FFF2-40B4-BE49-F238E27FC236}">
              <a16:creationId xmlns:a16="http://schemas.microsoft.com/office/drawing/2014/main" id="{56D05129-4F33-B618-27C3-992EF96EF43E}"/>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0878" name="AutoShape 4">
          <a:extLst>
            <a:ext uri="{FF2B5EF4-FFF2-40B4-BE49-F238E27FC236}">
              <a16:creationId xmlns:a16="http://schemas.microsoft.com/office/drawing/2014/main" id="{1FFAE400-00D0-7240-6E63-021A83DBF98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0879" name="AutoShape 4">
          <a:extLst>
            <a:ext uri="{FF2B5EF4-FFF2-40B4-BE49-F238E27FC236}">
              <a16:creationId xmlns:a16="http://schemas.microsoft.com/office/drawing/2014/main" id="{0CEFBD03-83DE-E22B-F3CC-2B9B2C9704F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0880" name="AutoShape 2">
          <a:extLst>
            <a:ext uri="{FF2B5EF4-FFF2-40B4-BE49-F238E27FC236}">
              <a16:creationId xmlns:a16="http://schemas.microsoft.com/office/drawing/2014/main" id="{00B3185C-DD53-1401-0F0D-3F8B51C2D160}"/>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0881" name="AutoShape 4">
          <a:extLst>
            <a:ext uri="{FF2B5EF4-FFF2-40B4-BE49-F238E27FC236}">
              <a16:creationId xmlns:a16="http://schemas.microsoft.com/office/drawing/2014/main" id="{54FF4C51-EC47-0E21-4400-AFEAF37441DC}"/>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A59DB369-5DAD-70E1-DB93-3090613CD117}"/>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21AE408E-E54C-9C7F-2E20-190BD3885CC6}"/>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8274E1BE-2D2C-185D-30E3-B49D6AB0FDBC}"/>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0885" name="AutoShape 1">
          <a:extLst>
            <a:ext uri="{FF2B5EF4-FFF2-40B4-BE49-F238E27FC236}">
              <a16:creationId xmlns:a16="http://schemas.microsoft.com/office/drawing/2014/main" id="{57BDDD03-3A6B-C8CC-C39F-FB7F20B27B62}"/>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B90B10B2-5D01-8FAD-B8ED-2591A1F1C27F}"/>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8D775A42-1882-6AA9-7E22-CE51DAB96488}"/>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D9C3CC5E-CE8E-024D-D13E-69E78523AFEF}"/>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82E466B0-BC51-E886-7B2A-B601CC460110}"/>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0890" name="AutoShape 1">
          <a:extLst>
            <a:ext uri="{FF2B5EF4-FFF2-40B4-BE49-F238E27FC236}">
              <a16:creationId xmlns:a16="http://schemas.microsoft.com/office/drawing/2014/main" id="{9AE8924F-F588-8AB2-D62F-71409FBE0E6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0891" name="AutoShape 1">
          <a:extLst>
            <a:ext uri="{FF2B5EF4-FFF2-40B4-BE49-F238E27FC236}">
              <a16:creationId xmlns:a16="http://schemas.microsoft.com/office/drawing/2014/main" id="{38010C81-58C7-0CEB-499E-3C313136E9CB}"/>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1881" name="AutoShape 1">
          <a:extLst>
            <a:ext uri="{FF2B5EF4-FFF2-40B4-BE49-F238E27FC236}">
              <a16:creationId xmlns:a16="http://schemas.microsoft.com/office/drawing/2014/main" id="{78C483B2-C12A-E526-C688-5C0E21F492E5}"/>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1882" name="AutoShape 3">
          <a:extLst>
            <a:ext uri="{FF2B5EF4-FFF2-40B4-BE49-F238E27FC236}">
              <a16:creationId xmlns:a16="http://schemas.microsoft.com/office/drawing/2014/main" id="{AB2A22DF-0C6D-92A7-E9DF-9459A826B4F6}"/>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1883" name="AutoShape 4">
          <a:extLst>
            <a:ext uri="{FF2B5EF4-FFF2-40B4-BE49-F238E27FC236}">
              <a16:creationId xmlns:a16="http://schemas.microsoft.com/office/drawing/2014/main" id="{7F916689-A443-7A40-1A04-4581414F1BD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1884" name="AutoShape 2">
          <a:extLst>
            <a:ext uri="{FF2B5EF4-FFF2-40B4-BE49-F238E27FC236}">
              <a16:creationId xmlns:a16="http://schemas.microsoft.com/office/drawing/2014/main" id="{8BB00E10-97AC-EEFD-CA26-694C784B889E}"/>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1885" name="AutoShape 4">
          <a:extLst>
            <a:ext uri="{FF2B5EF4-FFF2-40B4-BE49-F238E27FC236}">
              <a16:creationId xmlns:a16="http://schemas.microsoft.com/office/drawing/2014/main" id="{6C985460-BC1E-AFD3-EB3C-41FCEAE9FE95}"/>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1886" name="AutoShape 4">
          <a:extLst>
            <a:ext uri="{FF2B5EF4-FFF2-40B4-BE49-F238E27FC236}">
              <a16:creationId xmlns:a16="http://schemas.microsoft.com/office/drawing/2014/main" id="{17F8DBFB-49C3-C473-5B0F-98BFAEEAEBE6}"/>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1887" name="AutoShape 4">
          <a:extLst>
            <a:ext uri="{FF2B5EF4-FFF2-40B4-BE49-F238E27FC236}">
              <a16:creationId xmlns:a16="http://schemas.microsoft.com/office/drawing/2014/main" id="{EFFAD995-7B07-B3E4-1CCE-9CCF3CE931F4}"/>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1888" name="AutoShape 2">
          <a:extLst>
            <a:ext uri="{FF2B5EF4-FFF2-40B4-BE49-F238E27FC236}">
              <a16:creationId xmlns:a16="http://schemas.microsoft.com/office/drawing/2014/main" id="{EAF1F27C-3272-6582-075B-B17F23A1A8F5}"/>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1889" name="AutoShape 4">
          <a:extLst>
            <a:ext uri="{FF2B5EF4-FFF2-40B4-BE49-F238E27FC236}">
              <a16:creationId xmlns:a16="http://schemas.microsoft.com/office/drawing/2014/main" id="{D4B1A4D0-363C-ECC8-1CB7-54FBAC2D912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EB39F981-7C73-49AC-C149-1940E9BCC54E}"/>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ED1DA0C0-B23B-A30A-3316-CCBED56699E9}"/>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18168D74-C515-1160-6E82-80CF829E2827}"/>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1893" name="AutoShape 1">
          <a:extLst>
            <a:ext uri="{FF2B5EF4-FFF2-40B4-BE49-F238E27FC236}">
              <a16:creationId xmlns:a16="http://schemas.microsoft.com/office/drawing/2014/main" id="{F5884C3A-4D3E-90AD-3E2F-D7F4F29E348B}"/>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1D5812F1-4536-B539-7926-6B7D26AA98FE}"/>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022BEA0C-9B2F-E2C6-4E96-327FAC2E5D5C}"/>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ECA06969-E9F2-7E7E-EA7C-5A40A1CA415B}"/>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BB23B954-7373-92D1-DAC5-1E87978D0B0C}"/>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1898" name="AutoShape 1">
          <a:extLst>
            <a:ext uri="{FF2B5EF4-FFF2-40B4-BE49-F238E27FC236}">
              <a16:creationId xmlns:a16="http://schemas.microsoft.com/office/drawing/2014/main" id="{D68744EA-2B7C-C0A6-3EC0-E0B56EFF2826}"/>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1899" name="AutoShape 3">
          <a:extLst>
            <a:ext uri="{FF2B5EF4-FFF2-40B4-BE49-F238E27FC236}">
              <a16:creationId xmlns:a16="http://schemas.microsoft.com/office/drawing/2014/main" id="{A8F94E41-6C0E-462F-44D3-1045155F47BC}"/>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1900" name="AutoShape 4">
          <a:extLst>
            <a:ext uri="{FF2B5EF4-FFF2-40B4-BE49-F238E27FC236}">
              <a16:creationId xmlns:a16="http://schemas.microsoft.com/office/drawing/2014/main" id="{0182EAF3-2433-5B46-6AB1-97C412E5FBB8}"/>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1901" name="AutoShape 2">
          <a:extLst>
            <a:ext uri="{FF2B5EF4-FFF2-40B4-BE49-F238E27FC236}">
              <a16:creationId xmlns:a16="http://schemas.microsoft.com/office/drawing/2014/main" id="{B880E33F-B9FA-9EF3-A54E-1532689961D3}"/>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1902" name="AutoShape 4">
          <a:extLst>
            <a:ext uri="{FF2B5EF4-FFF2-40B4-BE49-F238E27FC236}">
              <a16:creationId xmlns:a16="http://schemas.microsoft.com/office/drawing/2014/main" id="{F025AD1B-615B-57BB-9465-F98D5E71526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1903" name="AutoShape 4">
          <a:extLst>
            <a:ext uri="{FF2B5EF4-FFF2-40B4-BE49-F238E27FC236}">
              <a16:creationId xmlns:a16="http://schemas.microsoft.com/office/drawing/2014/main" id="{CD35D766-FE5E-D11B-CE53-0E18B41935D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1904" name="AutoShape 4">
          <a:extLst>
            <a:ext uri="{FF2B5EF4-FFF2-40B4-BE49-F238E27FC236}">
              <a16:creationId xmlns:a16="http://schemas.microsoft.com/office/drawing/2014/main" id="{E2E3A4CB-B922-3E86-42B3-8B229991F2F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1905" name="AutoShape 2">
          <a:extLst>
            <a:ext uri="{FF2B5EF4-FFF2-40B4-BE49-F238E27FC236}">
              <a16:creationId xmlns:a16="http://schemas.microsoft.com/office/drawing/2014/main" id="{69EDF561-DD99-ABBE-5E97-8D8BD66D5834}"/>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1906" name="AutoShape 4">
          <a:extLst>
            <a:ext uri="{FF2B5EF4-FFF2-40B4-BE49-F238E27FC236}">
              <a16:creationId xmlns:a16="http://schemas.microsoft.com/office/drawing/2014/main" id="{365C6A8E-3FF3-8994-76C5-448FD809D481}"/>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052D9CB1-DA2B-CF73-D92C-CF2D7C31493A}"/>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E6E8077F-116A-21C0-0F0D-FF6EF77D84FC}"/>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1D55815C-45EB-86D3-AC9A-1E52D24DE65C}"/>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1910" name="AutoShape 1">
          <a:extLst>
            <a:ext uri="{FF2B5EF4-FFF2-40B4-BE49-F238E27FC236}">
              <a16:creationId xmlns:a16="http://schemas.microsoft.com/office/drawing/2014/main" id="{0B7DA33D-F5F3-F6BF-4196-541B6C9AF8D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CE19899C-B46F-F1E5-B32C-A57F1C0859D1}"/>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C1841289-71C5-FA77-BCFC-3A96BA74C61C}"/>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B663C349-B0A8-1105-0A4B-25AA7CF15DC5}"/>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B6F4F487-183D-1E6E-3AA3-B8C365432C3D}"/>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1915" name="AutoShape 1">
          <a:extLst>
            <a:ext uri="{FF2B5EF4-FFF2-40B4-BE49-F238E27FC236}">
              <a16:creationId xmlns:a16="http://schemas.microsoft.com/office/drawing/2014/main" id="{58A0E6EB-FDEA-5B43-A6E2-81BE6FB9BDB6}"/>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1916" name="AutoShape 1">
          <a:extLst>
            <a:ext uri="{FF2B5EF4-FFF2-40B4-BE49-F238E27FC236}">
              <a16:creationId xmlns:a16="http://schemas.microsoft.com/office/drawing/2014/main" id="{3EAEC741-37B5-8FA6-3AE2-3ECA1BE5CE7D}"/>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2904" name="AutoShape 1">
          <a:extLst>
            <a:ext uri="{FF2B5EF4-FFF2-40B4-BE49-F238E27FC236}">
              <a16:creationId xmlns:a16="http://schemas.microsoft.com/office/drawing/2014/main" id="{3525C629-F037-87FF-B689-14FFC82084E9}"/>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2905" name="AutoShape 3">
          <a:extLst>
            <a:ext uri="{FF2B5EF4-FFF2-40B4-BE49-F238E27FC236}">
              <a16:creationId xmlns:a16="http://schemas.microsoft.com/office/drawing/2014/main" id="{F3FB5E04-C7E1-C18D-3B00-70903D7FC26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2906" name="AutoShape 4">
          <a:extLst>
            <a:ext uri="{FF2B5EF4-FFF2-40B4-BE49-F238E27FC236}">
              <a16:creationId xmlns:a16="http://schemas.microsoft.com/office/drawing/2014/main" id="{DD8195D1-AA66-C68E-E5E0-27364165ED4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2907" name="AutoShape 2">
          <a:extLst>
            <a:ext uri="{FF2B5EF4-FFF2-40B4-BE49-F238E27FC236}">
              <a16:creationId xmlns:a16="http://schemas.microsoft.com/office/drawing/2014/main" id="{06FF17D1-3E6E-C4C3-6E04-8B9390D1D6E4}"/>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2908" name="AutoShape 4">
          <a:extLst>
            <a:ext uri="{FF2B5EF4-FFF2-40B4-BE49-F238E27FC236}">
              <a16:creationId xmlns:a16="http://schemas.microsoft.com/office/drawing/2014/main" id="{B61355FD-E637-9285-4C02-51CDDCBDDEEA}"/>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2909" name="AutoShape 4">
          <a:extLst>
            <a:ext uri="{FF2B5EF4-FFF2-40B4-BE49-F238E27FC236}">
              <a16:creationId xmlns:a16="http://schemas.microsoft.com/office/drawing/2014/main" id="{63796F06-3C99-CA87-51E1-0E427B5A9CD0}"/>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2910" name="AutoShape 4">
          <a:extLst>
            <a:ext uri="{FF2B5EF4-FFF2-40B4-BE49-F238E27FC236}">
              <a16:creationId xmlns:a16="http://schemas.microsoft.com/office/drawing/2014/main" id="{8E21B4D5-9407-0E99-41DB-0139FF366FF0}"/>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2911" name="AutoShape 2">
          <a:extLst>
            <a:ext uri="{FF2B5EF4-FFF2-40B4-BE49-F238E27FC236}">
              <a16:creationId xmlns:a16="http://schemas.microsoft.com/office/drawing/2014/main" id="{4A7BEC67-6414-E8D8-3CA8-24DC7C533B14}"/>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2912" name="AutoShape 4">
          <a:extLst>
            <a:ext uri="{FF2B5EF4-FFF2-40B4-BE49-F238E27FC236}">
              <a16:creationId xmlns:a16="http://schemas.microsoft.com/office/drawing/2014/main" id="{B60F9B81-509F-6188-E238-077761D0672A}"/>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11" name="上矢印 10">
          <a:extLst>
            <a:ext uri="{FF2B5EF4-FFF2-40B4-BE49-F238E27FC236}">
              <a16:creationId xmlns:a16="http://schemas.microsoft.com/office/drawing/2014/main" id="{74594D28-E2B3-2E2C-7F6C-2CCA60D9339A}"/>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12" name="左矢印 11">
          <a:extLst>
            <a:ext uri="{FF2B5EF4-FFF2-40B4-BE49-F238E27FC236}">
              <a16:creationId xmlns:a16="http://schemas.microsoft.com/office/drawing/2014/main" id="{65903CCA-109E-1E0D-FD57-99ED41FB04CA}"/>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686344</xdr:colOff>
      <xdr:row>3</xdr:row>
      <xdr:rowOff>48909</xdr:rowOff>
    </xdr:to>
    <xdr:sp macro="" textlink="">
      <xdr:nvSpPr>
        <xdr:cNvPr id="13" name="Text Box 1">
          <a:extLst>
            <a:ext uri="{FF2B5EF4-FFF2-40B4-BE49-F238E27FC236}">
              <a16:creationId xmlns:a16="http://schemas.microsoft.com/office/drawing/2014/main" id="{9950E4B3-FA4A-64D0-547A-49AD65D453F6}"/>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2916" name="AutoShape 1">
          <a:extLst>
            <a:ext uri="{FF2B5EF4-FFF2-40B4-BE49-F238E27FC236}">
              <a16:creationId xmlns:a16="http://schemas.microsoft.com/office/drawing/2014/main" id="{D812CBA3-5421-3C05-8968-E4929138FE4A}"/>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15" name="上矢印 14">
          <a:extLst>
            <a:ext uri="{FF2B5EF4-FFF2-40B4-BE49-F238E27FC236}">
              <a16:creationId xmlns:a16="http://schemas.microsoft.com/office/drawing/2014/main" id="{4D18D30D-F71F-FA68-6AB7-9D3CDC837428}"/>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16" name="上矢印 15">
          <a:extLst>
            <a:ext uri="{FF2B5EF4-FFF2-40B4-BE49-F238E27FC236}">
              <a16:creationId xmlns:a16="http://schemas.microsoft.com/office/drawing/2014/main" id="{267A9641-45C8-ACA4-E7CE-A6B2A54DEB3C}"/>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E972CCF6-0D6C-7107-5F3A-43237A14A7C9}"/>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4AB5C411-073A-C25F-5445-6DA7702D0DFC}"/>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2921" name="AutoShape 1">
          <a:extLst>
            <a:ext uri="{FF2B5EF4-FFF2-40B4-BE49-F238E27FC236}">
              <a16:creationId xmlns:a16="http://schemas.microsoft.com/office/drawing/2014/main" id="{F0AB3424-BDC0-2401-2E72-C79D603601C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2922" name="AutoShape 3">
          <a:extLst>
            <a:ext uri="{FF2B5EF4-FFF2-40B4-BE49-F238E27FC236}">
              <a16:creationId xmlns:a16="http://schemas.microsoft.com/office/drawing/2014/main" id="{737B3B57-CC21-FF69-E9E9-992FA745C623}"/>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2923" name="AutoShape 4">
          <a:extLst>
            <a:ext uri="{FF2B5EF4-FFF2-40B4-BE49-F238E27FC236}">
              <a16:creationId xmlns:a16="http://schemas.microsoft.com/office/drawing/2014/main" id="{625ED184-B473-5D88-EEE0-D3734461D6B4}"/>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2924" name="AutoShape 2">
          <a:extLst>
            <a:ext uri="{FF2B5EF4-FFF2-40B4-BE49-F238E27FC236}">
              <a16:creationId xmlns:a16="http://schemas.microsoft.com/office/drawing/2014/main" id="{D113C61A-08D2-58C1-5785-CC00CFA06AA4}"/>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2925" name="AutoShape 4">
          <a:extLst>
            <a:ext uri="{FF2B5EF4-FFF2-40B4-BE49-F238E27FC236}">
              <a16:creationId xmlns:a16="http://schemas.microsoft.com/office/drawing/2014/main" id="{3DFA472E-7250-F45A-321E-E20D2973C63F}"/>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2926" name="AutoShape 4">
          <a:extLst>
            <a:ext uri="{FF2B5EF4-FFF2-40B4-BE49-F238E27FC236}">
              <a16:creationId xmlns:a16="http://schemas.microsoft.com/office/drawing/2014/main" id="{4ABAB2CF-FF59-6B89-A34A-955DC4403901}"/>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2927" name="AutoShape 4">
          <a:extLst>
            <a:ext uri="{FF2B5EF4-FFF2-40B4-BE49-F238E27FC236}">
              <a16:creationId xmlns:a16="http://schemas.microsoft.com/office/drawing/2014/main" id="{035DD3D2-0BAF-3402-200C-9C83A99518F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2928" name="AutoShape 2">
          <a:extLst>
            <a:ext uri="{FF2B5EF4-FFF2-40B4-BE49-F238E27FC236}">
              <a16:creationId xmlns:a16="http://schemas.microsoft.com/office/drawing/2014/main" id="{38F239A2-DBBA-0895-B280-51C3549A51CD}"/>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2929" name="AutoShape 4">
          <a:extLst>
            <a:ext uri="{FF2B5EF4-FFF2-40B4-BE49-F238E27FC236}">
              <a16:creationId xmlns:a16="http://schemas.microsoft.com/office/drawing/2014/main" id="{5FEC7724-D45F-D737-AA45-0B55165CE74D}"/>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28" name="上矢印 27">
          <a:extLst>
            <a:ext uri="{FF2B5EF4-FFF2-40B4-BE49-F238E27FC236}">
              <a16:creationId xmlns:a16="http://schemas.microsoft.com/office/drawing/2014/main" id="{536AF4DF-D744-AE85-C9E4-78DBD60A4AB9}"/>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29" name="左矢印 28">
          <a:extLst>
            <a:ext uri="{FF2B5EF4-FFF2-40B4-BE49-F238E27FC236}">
              <a16:creationId xmlns:a16="http://schemas.microsoft.com/office/drawing/2014/main" id="{97357305-7535-25A1-CD28-0E9B0ED9F755}"/>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106681</xdr:colOff>
      <xdr:row>3</xdr:row>
      <xdr:rowOff>48909</xdr:rowOff>
    </xdr:to>
    <xdr:sp macro="" textlink="">
      <xdr:nvSpPr>
        <xdr:cNvPr id="30" name="Text Box 1">
          <a:extLst>
            <a:ext uri="{FF2B5EF4-FFF2-40B4-BE49-F238E27FC236}">
              <a16:creationId xmlns:a16="http://schemas.microsoft.com/office/drawing/2014/main" id="{DFEFE8BA-F190-0D80-1466-DD1D9C490370}"/>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2933" name="AutoShape 1">
          <a:extLst>
            <a:ext uri="{FF2B5EF4-FFF2-40B4-BE49-F238E27FC236}">
              <a16:creationId xmlns:a16="http://schemas.microsoft.com/office/drawing/2014/main" id="{D3BF9114-4A42-5B2E-072F-17A75EB1C603}"/>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32" name="上矢印 31">
          <a:extLst>
            <a:ext uri="{FF2B5EF4-FFF2-40B4-BE49-F238E27FC236}">
              <a16:creationId xmlns:a16="http://schemas.microsoft.com/office/drawing/2014/main" id="{954FB97A-0331-D67E-D7F5-1D37B5E0F04A}"/>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33" name="上矢印 32">
          <a:extLst>
            <a:ext uri="{FF2B5EF4-FFF2-40B4-BE49-F238E27FC236}">
              <a16:creationId xmlns:a16="http://schemas.microsoft.com/office/drawing/2014/main" id="{09361716-3FF3-C1D8-05E8-7A780DF04355}"/>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61B4FF36-D790-54E8-4DE2-DD7665A24676}"/>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1D559D7E-94CC-4567-60E7-201F39671727}"/>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2938" name="AutoShape 1">
          <a:extLst>
            <a:ext uri="{FF2B5EF4-FFF2-40B4-BE49-F238E27FC236}">
              <a16:creationId xmlns:a16="http://schemas.microsoft.com/office/drawing/2014/main" id="{771080AE-0235-C53E-4E92-F4500283F2B7}"/>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2939" name="AutoShape 1">
          <a:extLst>
            <a:ext uri="{FF2B5EF4-FFF2-40B4-BE49-F238E27FC236}">
              <a16:creationId xmlns:a16="http://schemas.microsoft.com/office/drawing/2014/main" id="{0BE0C8F9-0EB3-2920-4998-6A90828CF0F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438150</xdr:colOff>
      <xdr:row>17</xdr:row>
      <xdr:rowOff>31750</xdr:rowOff>
    </xdr:from>
    <xdr:to>
      <xdr:col>41</xdr:col>
      <xdr:colOff>774700</xdr:colOff>
      <xdr:row>21</xdr:row>
      <xdr:rowOff>247650</xdr:rowOff>
    </xdr:to>
    <xdr:sp macro="" textlink="">
      <xdr:nvSpPr>
        <xdr:cNvPr id="335594" name="AutoShape 1">
          <a:extLst>
            <a:ext uri="{FF2B5EF4-FFF2-40B4-BE49-F238E27FC236}">
              <a16:creationId xmlns:a16="http://schemas.microsoft.com/office/drawing/2014/main" id="{8A194D71-9E7D-1425-24E3-EC3C31EC9A04}"/>
            </a:ext>
          </a:extLst>
        </xdr:cNvPr>
        <xdr:cNvSpPr>
          <a:spLocks/>
        </xdr:cNvSpPr>
      </xdr:nvSpPr>
      <xdr:spPr bwMode="auto">
        <a:xfrm>
          <a:off x="31083250" y="7112000"/>
          <a:ext cx="336550" cy="2146300"/>
        </a:xfrm>
        <a:prstGeom prst="leftBrace">
          <a:avLst>
            <a:gd name="adj1" fmla="val 572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469900</xdr:colOff>
      <xdr:row>22</xdr:row>
      <xdr:rowOff>57150</xdr:rowOff>
    </xdr:from>
    <xdr:to>
      <xdr:col>41</xdr:col>
      <xdr:colOff>749300</xdr:colOff>
      <xdr:row>26</xdr:row>
      <xdr:rowOff>266700</xdr:rowOff>
    </xdr:to>
    <xdr:sp macro="" textlink="">
      <xdr:nvSpPr>
        <xdr:cNvPr id="335595" name="AutoShape 3">
          <a:extLst>
            <a:ext uri="{FF2B5EF4-FFF2-40B4-BE49-F238E27FC236}">
              <a16:creationId xmlns:a16="http://schemas.microsoft.com/office/drawing/2014/main" id="{0B20F73C-2BC8-3BB2-6E4C-4D3B418A2E44}"/>
            </a:ext>
          </a:extLst>
        </xdr:cNvPr>
        <xdr:cNvSpPr>
          <a:spLocks/>
        </xdr:cNvSpPr>
      </xdr:nvSpPr>
      <xdr:spPr bwMode="auto">
        <a:xfrm>
          <a:off x="31115000" y="9550400"/>
          <a:ext cx="279400" cy="2139950"/>
        </a:xfrm>
        <a:prstGeom prst="leftBrace">
          <a:avLst>
            <a:gd name="adj1" fmla="val 4896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5596" name="AutoShape 4">
          <a:extLst>
            <a:ext uri="{FF2B5EF4-FFF2-40B4-BE49-F238E27FC236}">
              <a16:creationId xmlns:a16="http://schemas.microsoft.com/office/drawing/2014/main" id="{53A5E68A-86DE-AD29-DB78-3F6CD8509F2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330200</xdr:colOff>
      <xdr:row>21</xdr:row>
      <xdr:rowOff>12700</xdr:rowOff>
    </xdr:from>
    <xdr:to>
      <xdr:col>62</xdr:col>
      <xdr:colOff>698500</xdr:colOff>
      <xdr:row>26</xdr:row>
      <xdr:rowOff>12700</xdr:rowOff>
    </xdr:to>
    <xdr:sp macro="" textlink="">
      <xdr:nvSpPr>
        <xdr:cNvPr id="335597" name="AutoShape 2">
          <a:extLst>
            <a:ext uri="{FF2B5EF4-FFF2-40B4-BE49-F238E27FC236}">
              <a16:creationId xmlns:a16="http://schemas.microsoft.com/office/drawing/2014/main" id="{1BC0976E-5FCD-6691-4936-ECADC0D79F5C}"/>
            </a:ext>
          </a:extLst>
        </xdr:cNvPr>
        <xdr:cNvSpPr>
          <a:spLocks/>
        </xdr:cNvSpPr>
      </xdr:nvSpPr>
      <xdr:spPr bwMode="auto">
        <a:xfrm>
          <a:off x="49720500" y="9023350"/>
          <a:ext cx="368300" cy="2413000"/>
        </a:xfrm>
        <a:prstGeom prst="leftBrace">
          <a:avLst>
            <a:gd name="adj1" fmla="val 9042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5598" name="AutoShape 4">
          <a:extLst>
            <a:ext uri="{FF2B5EF4-FFF2-40B4-BE49-F238E27FC236}">
              <a16:creationId xmlns:a16="http://schemas.microsoft.com/office/drawing/2014/main" id="{F8BAAA1E-D8AC-6120-F775-330E55EB8FA9}"/>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5599" name="AutoShape 4">
          <a:extLst>
            <a:ext uri="{FF2B5EF4-FFF2-40B4-BE49-F238E27FC236}">
              <a16:creationId xmlns:a16="http://schemas.microsoft.com/office/drawing/2014/main" id="{03B1377B-44EB-D4BE-E764-D4D387DC33A6}"/>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5600" name="AutoShape 4">
          <a:extLst>
            <a:ext uri="{FF2B5EF4-FFF2-40B4-BE49-F238E27FC236}">
              <a16:creationId xmlns:a16="http://schemas.microsoft.com/office/drawing/2014/main" id="{F40EE730-5D7A-15F7-2C6A-DA9E43174075}"/>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196850</xdr:colOff>
      <xdr:row>16</xdr:row>
      <xdr:rowOff>63500</xdr:rowOff>
    </xdr:from>
    <xdr:to>
      <xdr:col>85</xdr:col>
      <xdr:colOff>463550</xdr:colOff>
      <xdr:row>20</xdr:row>
      <xdr:rowOff>279400</xdr:rowOff>
    </xdr:to>
    <xdr:sp macro="" textlink="">
      <xdr:nvSpPr>
        <xdr:cNvPr id="335601" name="AutoShape 2">
          <a:extLst>
            <a:ext uri="{FF2B5EF4-FFF2-40B4-BE49-F238E27FC236}">
              <a16:creationId xmlns:a16="http://schemas.microsoft.com/office/drawing/2014/main" id="{5638E173-F4F2-E6AC-BC2D-6845FDFDECA5}"/>
            </a:ext>
          </a:extLst>
        </xdr:cNvPr>
        <xdr:cNvSpPr>
          <a:spLocks/>
        </xdr:cNvSpPr>
      </xdr:nvSpPr>
      <xdr:spPr bwMode="auto">
        <a:xfrm>
          <a:off x="69716650" y="6661150"/>
          <a:ext cx="266700" cy="2146300"/>
        </a:xfrm>
        <a:prstGeom prst="leftBrace">
          <a:avLst>
            <a:gd name="adj1" fmla="val 8483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5602" name="AutoShape 4">
          <a:extLst>
            <a:ext uri="{FF2B5EF4-FFF2-40B4-BE49-F238E27FC236}">
              <a16:creationId xmlns:a16="http://schemas.microsoft.com/office/drawing/2014/main" id="{B19C3D51-31D4-5023-9AE5-7B5A403CB320}"/>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379911</xdr:colOff>
      <xdr:row>33</xdr:row>
      <xdr:rowOff>63863</xdr:rowOff>
    </xdr:from>
    <xdr:to>
      <xdr:col>38</xdr:col>
      <xdr:colOff>611008</xdr:colOff>
      <xdr:row>34</xdr:row>
      <xdr:rowOff>966</xdr:rowOff>
    </xdr:to>
    <xdr:sp macro="" textlink="">
      <xdr:nvSpPr>
        <xdr:cNvPr id="12" name="上矢印 11">
          <a:extLst>
            <a:ext uri="{FF2B5EF4-FFF2-40B4-BE49-F238E27FC236}">
              <a16:creationId xmlns:a16="http://schemas.microsoft.com/office/drawing/2014/main" id="{E4FCCE39-2AB0-061D-1BBC-0572304C83ED}"/>
            </a:ext>
          </a:extLst>
        </xdr:cNvPr>
        <xdr:cNvSpPr/>
      </xdr:nvSpPr>
      <xdr:spPr>
        <a:xfrm>
          <a:off x="37161107" y="14382750"/>
          <a:ext cx="367393" cy="2721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17" name="左矢印 16">
          <a:extLst>
            <a:ext uri="{FF2B5EF4-FFF2-40B4-BE49-F238E27FC236}">
              <a16:creationId xmlns:a16="http://schemas.microsoft.com/office/drawing/2014/main" id="{C9CFC377-B995-D08F-0E87-0D1A877B500E}"/>
            </a:ext>
          </a:extLst>
        </xdr:cNvPr>
        <xdr:cNvSpPr/>
      </xdr:nvSpPr>
      <xdr:spPr>
        <a:xfrm>
          <a:off x="28885045" y="13398013"/>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16</xdr:col>
      <xdr:colOff>103514</xdr:colOff>
      <xdr:row>3</xdr:row>
      <xdr:rowOff>48928</xdr:rowOff>
    </xdr:to>
    <xdr:sp macro="" textlink="">
      <xdr:nvSpPr>
        <xdr:cNvPr id="15" name="Text Box 1">
          <a:extLst>
            <a:ext uri="{FF2B5EF4-FFF2-40B4-BE49-F238E27FC236}">
              <a16:creationId xmlns:a16="http://schemas.microsoft.com/office/drawing/2014/main" id="{7B054A37-D6E2-0194-FF73-63F0546259F6}"/>
            </a:ext>
          </a:extLst>
        </xdr:cNvPr>
        <xdr:cNvSpPr txBox="1">
          <a:spLocks noChangeArrowheads="1"/>
        </xdr:cNvSpPr>
      </xdr:nvSpPr>
      <xdr:spPr bwMode="auto">
        <a:xfrm>
          <a:off x="249382" y="271028"/>
          <a:ext cx="8631382" cy="52375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59</xdr:col>
      <xdr:colOff>393246</xdr:colOff>
      <xdr:row>33</xdr:row>
      <xdr:rowOff>63863</xdr:rowOff>
    </xdr:from>
    <xdr:to>
      <xdr:col>59</xdr:col>
      <xdr:colOff>589726</xdr:colOff>
      <xdr:row>34</xdr:row>
      <xdr:rowOff>966</xdr:rowOff>
    </xdr:to>
    <xdr:sp macro="" textlink="">
      <xdr:nvSpPr>
        <xdr:cNvPr id="28" name="上矢印 27">
          <a:extLst>
            <a:ext uri="{FF2B5EF4-FFF2-40B4-BE49-F238E27FC236}">
              <a16:creationId xmlns:a16="http://schemas.microsoft.com/office/drawing/2014/main" id="{4FB5E82B-079C-ABD6-A6F8-1EB49F4549AC}"/>
            </a:ext>
          </a:extLst>
        </xdr:cNvPr>
        <xdr:cNvSpPr/>
      </xdr:nvSpPr>
      <xdr:spPr>
        <a:xfrm>
          <a:off x="29990142" y="1483178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588751</xdr:colOff>
      <xdr:row>34</xdr:row>
      <xdr:rowOff>966</xdr:rowOff>
    </xdr:to>
    <xdr:sp macro="" textlink="">
      <xdr:nvSpPr>
        <xdr:cNvPr id="31" name="上矢印 30">
          <a:extLst>
            <a:ext uri="{FF2B5EF4-FFF2-40B4-BE49-F238E27FC236}">
              <a16:creationId xmlns:a16="http://schemas.microsoft.com/office/drawing/2014/main" id="{410C53BD-D6C8-A32D-6EA9-C8E62E09F639}"/>
            </a:ext>
          </a:extLst>
        </xdr:cNvPr>
        <xdr:cNvSpPr/>
      </xdr:nvSpPr>
      <xdr:spPr>
        <a:xfrm>
          <a:off x="49951821" y="1481941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13789</xdr:colOff>
      <xdr:row>30</xdr:row>
      <xdr:rowOff>87176</xdr:rowOff>
    </xdr:from>
    <xdr:to>
      <xdr:col>83</xdr:col>
      <xdr:colOff>199510</xdr:colOff>
      <xdr:row>30</xdr:row>
      <xdr:rowOff>259014</xdr:rowOff>
    </xdr:to>
    <xdr:sp macro="" textlink="">
      <xdr:nvSpPr>
        <xdr:cNvPr id="32" name="左矢印 31">
          <a:extLst>
            <a:ext uri="{FF2B5EF4-FFF2-40B4-BE49-F238E27FC236}">
              <a16:creationId xmlns:a16="http://schemas.microsoft.com/office/drawing/2014/main" id="{5FA60A4C-562A-DC02-7801-C234386E7E72}"/>
            </a:ext>
          </a:extLst>
        </xdr:cNvPr>
        <xdr:cNvSpPr/>
      </xdr:nvSpPr>
      <xdr:spPr>
        <a:xfrm>
          <a:off x="73247250" y="14151428"/>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52342</xdr:rowOff>
    </xdr:from>
    <xdr:to>
      <xdr:col>60</xdr:col>
      <xdr:colOff>217761</xdr:colOff>
      <xdr:row>30</xdr:row>
      <xdr:rowOff>236614</xdr:rowOff>
    </xdr:to>
    <xdr:sp macro="" textlink="">
      <xdr:nvSpPr>
        <xdr:cNvPr id="19" name="左矢印 18">
          <a:extLst>
            <a:ext uri="{FF2B5EF4-FFF2-40B4-BE49-F238E27FC236}">
              <a16:creationId xmlns:a16="http://schemas.microsoft.com/office/drawing/2014/main" id="{55351E85-3878-9E95-9B53-0E7BA1745A58}"/>
            </a:ext>
          </a:extLst>
        </xdr:cNvPr>
        <xdr:cNvSpPr/>
      </xdr:nvSpPr>
      <xdr:spPr>
        <a:xfrm>
          <a:off x="46952535" y="13854521"/>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62</xdr:col>
      <xdr:colOff>514350</xdr:colOff>
      <xdr:row>16</xdr:row>
      <xdr:rowOff>57150</xdr:rowOff>
    </xdr:from>
    <xdr:to>
      <xdr:col>62</xdr:col>
      <xdr:colOff>749300</xdr:colOff>
      <xdr:row>20</xdr:row>
      <xdr:rowOff>273050</xdr:rowOff>
    </xdr:to>
    <xdr:sp macro="" textlink="">
      <xdr:nvSpPr>
        <xdr:cNvPr id="335610" name="AutoShape 1">
          <a:extLst>
            <a:ext uri="{FF2B5EF4-FFF2-40B4-BE49-F238E27FC236}">
              <a16:creationId xmlns:a16="http://schemas.microsoft.com/office/drawing/2014/main" id="{CF3174FD-6180-B6AF-194E-23554FAAD4DA}"/>
            </a:ext>
          </a:extLst>
        </xdr:cNvPr>
        <xdr:cNvSpPr>
          <a:spLocks/>
        </xdr:cNvSpPr>
      </xdr:nvSpPr>
      <xdr:spPr bwMode="auto">
        <a:xfrm>
          <a:off x="49904650" y="6654800"/>
          <a:ext cx="234950" cy="2146300"/>
        </a:xfrm>
        <a:prstGeom prst="leftBrace">
          <a:avLst>
            <a:gd name="adj1" fmla="val 586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3928" name="AutoShape 1">
          <a:extLst>
            <a:ext uri="{FF2B5EF4-FFF2-40B4-BE49-F238E27FC236}">
              <a16:creationId xmlns:a16="http://schemas.microsoft.com/office/drawing/2014/main" id="{C9B19492-39CE-472B-2691-39DE5FE3724E}"/>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3929" name="AutoShape 3">
          <a:extLst>
            <a:ext uri="{FF2B5EF4-FFF2-40B4-BE49-F238E27FC236}">
              <a16:creationId xmlns:a16="http://schemas.microsoft.com/office/drawing/2014/main" id="{3DCDDE03-837B-6E91-DED2-698F076EE92D}"/>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3930" name="AutoShape 4">
          <a:extLst>
            <a:ext uri="{FF2B5EF4-FFF2-40B4-BE49-F238E27FC236}">
              <a16:creationId xmlns:a16="http://schemas.microsoft.com/office/drawing/2014/main" id="{A98A177A-8BD1-4C84-A2D1-8EF105FCDB75}"/>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3931" name="AutoShape 2">
          <a:extLst>
            <a:ext uri="{FF2B5EF4-FFF2-40B4-BE49-F238E27FC236}">
              <a16:creationId xmlns:a16="http://schemas.microsoft.com/office/drawing/2014/main" id="{05F0EE0B-326E-27F2-E711-98A529C0C23E}"/>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3932" name="AutoShape 4">
          <a:extLst>
            <a:ext uri="{FF2B5EF4-FFF2-40B4-BE49-F238E27FC236}">
              <a16:creationId xmlns:a16="http://schemas.microsoft.com/office/drawing/2014/main" id="{210780C9-AA08-233D-7806-E07420203B6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3933" name="AutoShape 4">
          <a:extLst>
            <a:ext uri="{FF2B5EF4-FFF2-40B4-BE49-F238E27FC236}">
              <a16:creationId xmlns:a16="http://schemas.microsoft.com/office/drawing/2014/main" id="{E60A07BD-1DF0-4B95-CBF3-BFDA89E9C810}"/>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3934" name="AutoShape 4">
          <a:extLst>
            <a:ext uri="{FF2B5EF4-FFF2-40B4-BE49-F238E27FC236}">
              <a16:creationId xmlns:a16="http://schemas.microsoft.com/office/drawing/2014/main" id="{EA7F7B2C-5A7E-377B-7460-199A51BA4700}"/>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3935" name="AutoShape 2">
          <a:extLst>
            <a:ext uri="{FF2B5EF4-FFF2-40B4-BE49-F238E27FC236}">
              <a16:creationId xmlns:a16="http://schemas.microsoft.com/office/drawing/2014/main" id="{8EDAEAF9-C948-44E7-1786-82DA9DCA3336}"/>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3936" name="AutoShape 4">
          <a:extLst>
            <a:ext uri="{FF2B5EF4-FFF2-40B4-BE49-F238E27FC236}">
              <a16:creationId xmlns:a16="http://schemas.microsoft.com/office/drawing/2014/main" id="{16DE3C85-1A9C-60A4-BF53-84D6E93CF3A0}"/>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11" name="上矢印 10">
          <a:extLst>
            <a:ext uri="{FF2B5EF4-FFF2-40B4-BE49-F238E27FC236}">
              <a16:creationId xmlns:a16="http://schemas.microsoft.com/office/drawing/2014/main" id="{8BCDA9D8-4251-D502-7F4F-5849E243ADA3}"/>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12" name="左矢印 11">
          <a:extLst>
            <a:ext uri="{FF2B5EF4-FFF2-40B4-BE49-F238E27FC236}">
              <a16:creationId xmlns:a16="http://schemas.microsoft.com/office/drawing/2014/main" id="{E73EB216-AEA2-ACB5-BE6C-C302DDF1D114}"/>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686344</xdr:colOff>
      <xdr:row>3</xdr:row>
      <xdr:rowOff>48909</xdr:rowOff>
    </xdr:to>
    <xdr:sp macro="" textlink="">
      <xdr:nvSpPr>
        <xdr:cNvPr id="13" name="Text Box 1">
          <a:extLst>
            <a:ext uri="{FF2B5EF4-FFF2-40B4-BE49-F238E27FC236}">
              <a16:creationId xmlns:a16="http://schemas.microsoft.com/office/drawing/2014/main" id="{7D5F90F1-899D-4A13-1E4B-8C32E4E0FE11}"/>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3940" name="AutoShape 1">
          <a:extLst>
            <a:ext uri="{FF2B5EF4-FFF2-40B4-BE49-F238E27FC236}">
              <a16:creationId xmlns:a16="http://schemas.microsoft.com/office/drawing/2014/main" id="{D8FEE4F4-6440-43CE-CA29-05FBF8E93B0C}"/>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15" name="上矢印 14">
          <a:extLst>
            <a:ext uri="{FF2B5EF4-FFF2-40B4-BE49-F238E27FC236}">
              <a16:creationId xmlns:a16="http://schemas.microsoft.com/office/drawing/2014/main" id="{450200CA-F61B-D46F-ED17-AD1E9B8718F6}"/>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16" name="上矢印 15">
          <a:extLst>
            <a:ext uri="{FF2B5EF4-FFF2-40B4-BE49-F238E27FC236}">
              <a16:creationId xmlns:a16="http://schemas.microsoft.com/office/drawing/2014/main" id="{4ABAD8BE-F94C-51A2-FDF3-4637F7660708}"/>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A7B3505E-BB28-EA48-D78C-5CDA0559182C}"/>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D3D0EF38-695B-4935-FB8F-C06813DA8CE2}"/>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3945" name="AutoShape 1">
          <a:extLst>
            <a:ext uri="{FF2B5EF4-FFF2-40B4-BE49-F238E27FC236}">
              <a16:creationId xmlns:a16="http://schemas.microsoft.com/office/drawing/2014/main" id="{717F9A23-1CA4-57F5-7524-F117580B91D2}"/>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3946" name="AutoShape 3">
          <a:extLst>
            <a:ext uri="{FF2B5EF4-FFF2-40B4-BE49-F238E27FC236}">
              <a16:creationId xmlns:a16="http://schemas.microsoft.com/office/drawing/2014/main" id="{40B7F2B9-9B44-96C9-AD4D-01CAFD19AB69}"/>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3947" name="AutoShape 4">
          <a:extLst>
            <a:ext uri="{FF2B5EF4-FFF2-40B4-BE49-F238E27FC236}">
              <a16:creationId xmlns:a16="http://schemas.microsoft.com/office/drawing/2014/main" id="{6A860B84-0018-E970-DD0E-4ABB00594A7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3948" name="AutoShape 2">
          <a:extLst>
            <a:ext uri="{FF2B5EF4-FFF2-40B4-BE49-F238E27FC236}">
              <a16:creationId xmlns:a16="http://schemas.microsoft.com/office/drawing/2014/main" id="{05261602-6EC3-8489-804C-9517E4EBA188}"/>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3949" name="AutoShape 4">
          <a:extLst>
            <a:ext uri="{FF2B5EF4-FFF2-40B4-BE49-F238E27FC236}">
              <a16:creationId xmlns:a16="http://schemas.microsoft.com/office/drawing/2014/main" id="{72D8CF9C-1887-5964-5C1B-4F19EA877F66}"/>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3950" name="AutoShape 4">
          <a:extLst>
            <a:ext uri="{FF2B5EF4-FFF2-40B4-BE49-F238E27FC236}">
              <a16:creationId xmlns:a16="http://schemas.microsoft.com/office/drawing/2014/main" id="{8C6E8806-3730-2FFF-0CF7-4E1B87ADF46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3951" name="AutoShape 4">
          <a:extLst>
            <a:ext uri="{FF2B5EF4-FFF2-40B4-BE49-F238E27FC236}">
              <a16:creationId xmlns:a16="http://schemas.microsoft.com/office/drawing/2014/main" id="{BA26E98A-1FEA-6AD0-44B5-CB08DA4337EB}"/>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3952" name="AutoShape 2">
          <a:extLst>
            <a:ext uri="{FF2B5EF4-FFF2-40B4-BE49-F238E27FC236}">
              <a16:creationId xmlns:a16="http://schemas.microsoft.com/office/drawing/2014/main" id="{63E468C1-801F-432C-7B7F-3250A5338FF7}"/>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3953" name="AutoShape 4">
          <a:extLst>
            <a:ext uri="{FF2B5EF4-FFF2-40B4-BE49-F238E27FC236}">
              <a16:creationId xmlns:a16="http://schemas.microsoft.com/office/drawing/2014/main" id="{3A57F58B-84DF-4F0D-29CB-3176B96FFE3A}"/>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65768</xdr:rowOff>
    </xdr:from>
    <xdr:to>
      <xdr:col>38</xdr:col>
      <xdr:colOff>589888</xdr:colOff>
      <xdr:row>34</xdr:row>
      <xdr:rowOff>1119</xdr:rowOff>
    </xdr:to>
    <xdr:sp macro="" textlink="">
      <xdr:nvSpPr>
        <xdr:cNvPr id="28" name="上矢印 27">
          <a:extLst>
            <a:ext uri="{FF2B5EF4-FFF2-40B4-BE49-F238E27FC236}">
              <a16:creationId xmlns:a16="http://schemas.microsoft.com/office/drawing/2014/main" id="{32C79C69-26B2-FD0B-A278-B679412E0653}"/>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6787</xdr:colOff>
      <xdr:row>30</xdr:row>
      <xdr:rowOff>71631</xdr:rowOff>
    </xdr:from>
    <xdr:to>
      <xdr:col>39</xdr:col>
      <xdr:colOff>199836</xdr:colOff>
      <xdr:row>30</xdr:row>
      <xdr:rowOff>279398</xdr:rowOff>
    </xdr:to>
    <xdr:sp macro="" textlink="">
      <xdr:nvSpPr>
        <xdr:cNvPr id="29" name="左矢印 28">
          <a:extLst>
            <a:ext uri="{FF2B5EF4-FFF2-40B4-BE49-F238E27FC236}">
              <a16:creationId xmlns:a16="http://schemas.microsoft.com/office/drawing/2014/main" id="{8BFA0692-7826-4080-3825-4D10219254D5}"/>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106681</xdr:colOff>
      <xdr:row>3</xdr:row>
      <xdr:rowOff>48909</xdr:rowOff>
    </xdr:to>
    <xdr:sp macro="" textlink="">
      <xdr:nvSpPr>
        <xdr:cNvPr id="30" name="Text Box 1">
          <a:extLst>
            <a:ext uri="{FF2B5EF4-FFF2-40B4-BE49-F238E27FC236}">
              <a16:creationId xmlns:a16="http://schemas.microsoft.com/office/drawing/2014/main" id="{3171960E-DDF5-F93E-BC3F-D4A150C74ED3}"/>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3957" name="AutoShape 1">
          <a:extLst>
            <a:ext uri="{FF2B5EF4-FFF2-40B4-BE49-F238E27FC236}">
              <a16:creationId xmlns:a16="http://schemas.microsoft.com/office/drawing/2014/main" id="{83AC1947-2ED3-F7DC-6695-90679E7AE6EC}"/>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589675</xdr:colOff>
      <xdr:row>34</xdr:row>
      <xdr:rowOff>1119</xdr:rowOff>
    </xdr:to>
    <xdr:sp macro="" textlink="">
      <xdr:nvSpPr>
        <xdr:cNvPr id="32" name="上矢印 31">
          <a:extLst>
            <a:ext uri="{FF2B5EF4-FFF2-40B4-BE49-F238E27FC236}">
              <a16:creationId xmlns:a16="http://schemas.microsoft.com/office/drawing/2014/main" id="{3A9FA422-66C1-D41B-F5FB-773A8AD9F1FF}"/>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371656</xdr:colOff>
      <xdr:row>33</xdr:row>
      <xdr:rowOff>65768</xdr:rowOff>
    </xdr:from>
    <xdr:to>
      <xdr:col>82</xdr:col>
      <xdr:colOff>601477</xdr:colOff>
      <xdr:row>34</xdr:row>
      <xdr:rowOff>1119</xdr:rowOff>
    </xdr:to>
    <xdr:sp macro="" textlink="">
      <xdr:nvSpPr>
        <xdr:cNvPr id="33" name="上矢印 32">
          <a:extLst>
            <a:ext uri="{FF2B5EF4-FFF2-40B4-BE49-F238E27FC236}">
              <a16:creationId xmlns:a16="http://schemas.microsoft.com/office/drawing/2014/main" id="{BEC395DF-9D09-2680-264F-ED3773FB26E0}"/>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7159654C-3163-1AE8-5CE9-83F83E81F76A}"/>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25027916-9A90-A469-F47A-562D119A0DDE}"/>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3962" name="AutoShape 1">
          <a:extLst>
            <a:ext uri="{FF2B5EF4-FFF2-40B4-BE49-F238E27FC236}">
              <a16:creationId xmlns:a16="http://schemas.microsoft.com/office/drawing/2014/main" id="{BCEF1184-F607-583F-1F84-525B3ACF3C3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3963" name="AutoShape 1">
          <a:extLst>
            <a:ext uri="{FF2B5EF4-FFF2-40B4-BE49-F238E27FC236}">
              <a16:creationId xmlns:a16="http://schemas.microsoft.com/office/drawing/2014/main" id="{765A56CE-8E20-786A-2162-F8891B21302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54952" name="AutoShape 1">
          <a:extLst>
            <a:ext uri="{FF2B5EF4-FFF2-40B4-BE49-F238E27FC236}">
              <a16:creationId xmlns:a16="http://schemas.microsoft.com/office/drawing/2014/main" id="{155F9320-A9CA-4DA1-1471-C381F1D0810A}"/>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4953" name="AutoShape 3">
          <a:extLst>
            <a:ext uri="{FF2B5EF4-FFF2-40B4-BE49-F238E27FC236}">
              <a16:creationId xmlns:a16="http://schemas.microsoft.com/office/drawing/2014/main" id="{529F50DF-4038-4F4A-498C-7DAC7DEFCCDF}"/>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4954" name="AutoShape 4">
          <a:extLst>
            <a:ext uri="{FF2B5EF4-FFF2-40B4-BE49-F238E27FC236}">
              <a16:creationId xmlns:a16="http://schemas.microsoft.com/office/drawing/2014/main" id="{D31D7D80-73DA-8340-2EFC-A0075245345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4955" name="AutoShape 2">
          <a:extLst>
            <a:ext uri="{FF2B5EF4-FFF2-40B4-BE49-F238E27FC236}">
              <a16:creationId xmlns:a16="http://schemas.microsoft.com/office/drawing/2014/main" id="{EBFDFB20-8366-1F6C-BB71-51666EAC0476}"/>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4956" name="AutoShape 4">
          <a:extLst>
            <a:ext uri="{FF2B5EF4-FFF2-40B4-BE49-F238E27FC236}">
              <a16:creationId xmlns:a16="http://schemas.microsoft.com/office/drawing/2014/main" id="{D2CFD4F1-3996-9CE6-5966-9EBDA4A25E1D}"/>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4957" name="AutoShape 4">
          <a:extLst>
            <a:ext uri="{FF2B5EF4-FFF2-40B4-BE49-F238E27FC236}">
              <a16:creationId xmlns:a16="http://schemas.microsoft.com/office/drawing/2014/main" id="{B5E7F973-D44C-F5A5-6EE5-020D838BB13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4958" name="AutoShape 4">
          <a:extLst>
            <a:ext uri="{FF2B5EF4-FFF2-40B4-BE49-F238E27FC236}">
              <a16:creationId xmlns:a16="http://schemas.microsoft.com/office/drawing/2014/main" id="{045F99E6-B0CD-DE14-8622-4E3B8A7DBFD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4959" name="AutoShape 2">
          <a:extLst>
            <a:ext uri="{FF2B5EF4-FFF2-40B4-BE49-F238E27FC236}">
              <a16:creationId xmlns:a16="http://schemas.microsoft.com/office/drawing/2014/main" id="{B15BB48A-CC52-1DA3-61FA-84CDE6531F7F}"/>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4960" name="AutoShape 4">
          <a:extLst>
            <a:ext uri="{FF2B5EF4-FFF2-40B4-BE49-F238E27FC236}">
              <a16:creationId xmlns:a16="http://schemas.microsoft.com/office/drawing/2014/main" id="{01B1D3EE-ADEE-C1A4-B4E1-D75DBC79693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83892F58-0EEC-3D79-0643-2F77B0630454}"/>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4175ACF9-F7C0-76EC-E2E9-DBD5D703B15C}"/>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70D07A52-6342-C461-FE2B-5EA1E527AD7C}"/>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4964" name="AutoShape 1">
          <a:extLst>
            <a:ext uri="{FF2B5EF4-FFF2-40B4-BE49-F238E27FC236}">
              <a16:creationId xmlns:a16="http://schemas.microsoft.com/office/drawing/2014/main" id="{F26A2806-7298-2798-2AF1-515C1E1686F3}"/>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AC3774BB-B73C-C0B9-EE42-DF9F2BFC3BE0}"/>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BC39DE22-49EF-385E-2359-1087B25BA49A}"/>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1FAFA3A3-4B86-6FFF-8386-3539FCE9D733}"/>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BD5F75E-19C4-7674-9DC7-4EDA5B269445}"/>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4969" name="AutoShape 1">
          <a:extLst>
            <a:ext uri="{FF2B5EF4-FFF2-40B4-BE49-F238E27FC236}">
              <a16:creationId xmlns:a16="http://schemas.microsoft.com/office/drawing/2014/main" id="{5F8E9BF1-EBA8-58FC-6F1A-68FE6C40F6F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54970" name="AutoShape 3">
          <a:extLst>
            <a:ext uri="{FF2B5EF4-FFF2-40B4-BE49-F238E27FC236}">
              <a16:creationId xmlns:a16="http://schemas.microsoft.com/office/drawing/2014/main" id="{3F29419D-7C4C-35B4-6AF5-F865EB48CA1B}"/>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4971" name="AutoShape 4">
          <a:extLst>
            <a:ext uri="{FF2B5EF4-FFF2-40B4-BE49-F238E27FC236}">
              <a16:creationId xmlns:a16="http://schemas.microsoft.com/office/drawing/2014/main" id="{E71F7E57-014C-D750-10A1-0A8E96C80C7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54972" name="AutoShape 2">
          <a:extLst>
            <a:ext uri="{FF2B5EF4-FFF2-40B4-BE49-F238E27FC236}">
              <a16:creationId xmlns:a16="http://schemas.microsoft.com/office/drawing/2014/main" id="{432D4B7B-BD02-424F-543C-5BF398A8655C}"/>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4973" name="AutoShape 4">
          <a:extLst>
            <a:ext uri="{FF2B5EF4-FFF2-40B4-BE49-F238E27FC236}">
              <a16:creationId xmlns:a16="http://schemas.microsoft.com/office/drawing/2014/main" id="{4C24D7B1-FD6A-8947-1036-52B14B975C19}"/>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4974" name="AutoShape 4">
          <a:extLst>
            <a:ext uri="{FF2B5EF4-FFF2-40B4-BE49-F238E27FC236}">
              <a16:creationId xmlns:a16="http://schemas.microsoft.com/office/drawing/2014/main" id="{C81E29A0-37AF-F8E1-B234-6841F561717C}"/>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4975" name="AutoShape 4">
          <a:extLst>
            <a:ext uri="{FF2B5EF4-FFF2-40B4-BE49-F238E27FC236}">
              <a16:creationId xmlns:a16="http://schemas.microsoft.com/office/drawing/2014/main" id="{315B329B-9B04-AF82-2C81-68DE9846EAC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4976" name="AutoShape 2">
          <a:extLst>
            <a:ext uri="{FF2B5EF4-FFF2-40B4-BE49-F238E27FC236}">
              <a16:creationId xmlns:a16="http://schemas.microsoft.com/office/drawing/2014/main" id="{483B6C0A-06DE-7A29-98EB-BD98C3187528}"/>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4977" name="AutoShape 4">
          <a:extLst>
            <a:ext uri="{FF2B5EF4-FFF2-40B4-BE49-F238E27FC236}">
              <a16:creationId xmlns:a16="http://schemas.microsoft.com/office/drawing/2014/main" id="{6B3DBAD6-B327-F7C9-9EBB-954930D9589B}"/>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0964D29B-0247-60AB-05BA-60F0282A523D}"/>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10679A7A-96E6-4FF8-B97C-A4BDC2D5F1FB}"/>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61C78B4C-D21D-B588-B170-0929E5ABB335}"/>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4981" name="AutoShape 1">
          <a:extLst>
            <a:ext uri="{FF2B5EF4-FFF2-40B4-BE49-F238E27FC236}">
              <a16:creationId xmlns:a16="http://schemas.microsoft.com/office/drawing/2014/main" id="{60EFC4B2-FE62-080D-FE1A-5B01766186F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4058FD4D-5EA2-E5A6-6DDE-75ECE5CFD84A}"/>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B3BDB710-07ED-B648-4288-C51030A99399}"/>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B862C12D-7CE1-A4B9-2480-4B4215797727}"/>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096C3E0E-CA02-FC05-8788-F94180EF5314}"/>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54986" name="AutoShape 1">
          <a:extLst>
            <a:ext uri="{FF2B5EF4-FFF2-40B4-BE49-F238E27FC236}">
              <a16:creationId xmlns:a16="http://schemas.microsoft.com/office/drawing/2014/main" id="{927FFCB4-F482-A737-EBB3-9803B2187F8E}"/>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54987" name="AutoShape 1">
          <a:extLst>
            <a:ext uri="{FF2B5EF4-FFF2-40B4-BE49-F238E27FC236}">
              <a16:creationId xmlns:a16="http://schemas.microsoft.com/office/drawing/2014/main" id="{A4184E2C-C2BB-784F-E91D-09815F99CD34}"/>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57150</xdr:colOff>
      <xdr:row>12</xdr:row>
      <xdr:rowOff>146050</xdr:rowOff>
    </xdr:from>
    <xdr:to>
      <xdr:col>47</xdr:col>
      <xdr:colOff>482600</xdr:colOff>
      <xdr:row>12</xdr:row>
      <xdr:rowOff>228600</xdr:rowOff>
    </xdr:to>
    <xdr:sp macro="" textlink="">
      <xdr:nvSpPr>
        <xdr:cNvPr id="356530" name="AutoShape 4">
          <a:extLst>
            <a:ext uri="{FF2B5EF4-FFF2-40B4-BE49-F238E27FC236}">
              <a16:creationId xmlns:a16="http://schemas.microsoft.com/office/drawing/2014/main" id="{0CCD9F52-0347-A34E-E1ED-5723237F7405}"/>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6531" name="AutoShape 4">
          <a:extLst>
            <a:ext uri="{FF2B5EF4-FFF2-40B4-BE49-F238E27FC236}">
              <a16:creationId xmlns:a16="http://schemas.microsoft.com/office/drawing/2014/main" id="{C74C3027-50E1-6734-F62D-BA23E7DA6868}"/>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6532" name="AutoShape 4">
          <a:extLst>
            <a:ext uri="{FF2B5EF4-FFF2-40B4-BE49-F238E27FC236}">
              <a16:creationId xmlns:a16="http://schemas.microsoft.com/office/drawing/2014/main" id="{C7E2748B-1F82-CF88-258A-26CF32846B38}"/>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6533" name="AutoShape 4">
          <a:extLst>
            <a:ext uri="{FF2B5EF4-FFF2-40B4-BE49-F238E27FC236}">
              <a16:creationId xmlns:a16="http://schemas.microsoft.com/office/drawing/2014/main" id="{DAFCC695-C3F5-6E67-0F4A-DE256B0AA730}"/>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196850</xdr:colOff>
      <xdr:row>16</xdr:row>
      <xdr:rowOff>57150</xdr:rowOff>
    </xdr:from>
    <xdr:to>
      <xdr:col>85</xdr:col>
      <xdr:colOff>463550</xdr:colOff>
      <xdr:row>20</xdr:row>
      <xdr:rowOff>273050</xdr:rowOff>
    </xdr:to>
    <xdr:sp macro="" textlink="">
      <xdr:nvSpPr>
        <xdr:cNvPr id="356534" name="AutoShape 2">
          <a:extLst>
            <a:ext uri="{FF2B5EF4-FFF2-40B4-BE49-F238E27FC236}">
              <a16:creationId xmlns:a16="http://schemas.microsoft.com/office/drawing/2014/main" id="{0D06A0CF-55B3-428B-C011-7B528BCB8055}"/>
            </a:ext>
          </a:extLst>
        </xdr:cNvPr>
        <xdr:cNvSpPr>
          <a:spLocks/>
        </xdr:cNvSpPr>
      </xdr:nvSpPr>
      <xdr:spPr bwMode="auto">
        <a:xfrm>
          <a:off x="69716650" y="6654800"/>
          <a:ext cx="266700" cy="2146300"/>
        </a:xfrm>
        <a:prstGeom prst="leftBrace">
          <a:avLst>
            <a:gd name="adj1" fmla="val 8483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6535" name="AutoShape 4">
          <a:extLst>
            <a:ext uri="{FF2B5EF4-FFF2-40B4-BE49-F238E27FC236}">
              <a16:creationId xmlns:a16="http://schemas.microsoft.com/office/drawing/2014/main" id="{B20FE374-72B9-92B9-67B1-F5984A348C73}"/>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379911</xdr:colOff>
      <xdr:row>33</xdr:row>
      <xdr:rowOff>63863</xdr:rowOff>
    </xdr:from>
    <xdr:to>
      <xdr:col>38</xdr:col>
      <xdr:colOff>611008</xdr:colOff>
      <xdr:row>34</xdr:row>
      <xdr:rowOff>966</xdr:rowOff>
    </xdr:to>
    <xdr:sp macro="" textlink="">
      <xdr:nvSpPr>
        <xdr:cNvPr id="11" name="上矢印 10">
          <a:extLst>
            <a:ext uri="{FF2B5EF4-FFF2-40B4-BE49-F238E27FC236}">
              <a16:creationId xmlns:a16="http://schemas.microsoft.com/office/drawing/2014/main" id="{1C215513-B946-2AC7-0CCF-230ABA622ACC}"/>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12" name="左矢印 11">
          <a:extLst>
            <a:ext uri="{FF2B5EF4-FFF2-40B4-BE49-F238E27FC236}">
              <a16:creationId xmlns:a16="http://schemas.microsoft.com/office/drawing/2014/main" id="{A39D78D7-5664-A7F9-B0D0-336C96030244}"/>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15</xdr:col>
      <xdr:colOff>684772</xdr:colOff>
      <xdr:row>3</xdr:row>
      <xdr:rowOff>48928</xdr:rowOff>
    </xdr:to>
    <xdr:sp macro="" textlink="">
      <xdr:nvSpPr>
        <xdr:cNvPr id="13" name="Text Box 1">
          <a:extLst>
            <a:ext uri="{FF2B5EF4-FFF2-40B4-BE49-F238E27FC236}">
              <a16:creationId xmlns:a16="http://schemas.microsoft.com/office/drawing/2014/main" id="{6872A37F-34CB-8CF1-3FDE-70C58D11320B}"/>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438150</xdr:colOff>
      <xdr:row>16</xdr:row>
      <xdr:rowOff>63500</xdr:rowOff>
    </xdr:from>
    <xdr:to>
      <xdr:col>62</xdr:col>
      <xdr:colOff>704850</xdr:colOff>
      <xdr:row>20</xdr:row>
      <xdr:rowOff>285750</xdr:rowOff>
    </xdr:to>
    <xdr:sp macro="" textlink="">
      <xdr:nvSpPr>
        <xdr:cNvPr id="356539" name="AutoShape 1">
          <a:extLst>
            <a:ext uri="{FF2B5EF4-FFF2-40B4-BE49-F238E27FC236}">
              <a16:creationId xmlns:a16="http://schemas.microsoft.com/office/drawing/2014/main" id="{BA12EE0B-60E1-BC13-0792-2D669D25E050}"/>
            </a:ext>
          </a:extLst>
        </xdr:cNvPr>
        <xdr:cNvSpPr>
          <a:spLocks/>
        </xdr:cNvSpPr>
      </xdr:nvSpPr>
      <xdr:spPr bwMode="auto">
        <a:xfrm>
          <a:off x="49828450" y="6661150"/>
          <a:ext cx="266700" cy="2152650"/>
        </a:xfrm>
        <a:prstGeom prst="leftBrace">
          <a:avLst>
            <a:gd name="adj1" fmla="val 578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63863</xdr:rowOff>
    </xdr:from>
    <xdr:to>
      <xdr:col>59</xdr:col>
      <xdr:colOff>589726</xdr:colOff>
      <xdr:row>34</xdr:row>
      <xdr:rowOff>966</xdr:rowOff>
    </xdr:to>
    <xdr:sp macro="" textlink="">
      <xdr:nvSpPr>
        <xdr:cNvPr id="15" name="上矢印 14">
          <a:extLst>
            <a:ext uri="{FF2B5EF4-FFF2-40B4-BE49-F238E27FC236}">
              <a16:creationId xmlns:a16="http://schemas.microsoft.com/office/drawing/2014/main" id="{47E9803B-FF31-20AC-30BA-DBD5F76CB002}"/>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588751</xdr:colOff>
      <xdr:row>34</xdr:row>
      <xdr:rowOff>966</xdr:rowOff>
    </xdr:to>
    <xdr:sp macro="" textlink="">
      <xdr:nvSpPr>
        <xdr:cNvPr id="16" name="上矢印 15">
          <a:extLst>
            <a:ext uri="{FF2B5EF4-FFF2-40B4-BE49-F238E27FC236}">
              <a16:creationId xmlns:a16="http://schemas.microsoft.com/office/drawing/2014/main" id="{F00C88CB-AAE8-3B1F-6243-DCA56AFACCF3}"/>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13789</xdr:colOff>
      <xdr:row>30</xdr:row>
      <xdr:rowOff>87176</xdr:rowOff>
    </xdr:from>
    <xdr:to>
      <xdr:col>83</xdr:col>
      <xdr:colOff>199510</xdr:colOff>
      <xdr:row>30</xdr:row>
      <xdr:rowOff>259014</xdr:rowOff>
    </xdr:to>
    <xdr:sp macro="" textlink="">
      <xdr:nvSpPr>
        <xdr:cNvPr id="17" name="左矢印 16">
          <a:extLst>
            <a:ext uri="{FF2B5EF4-FFF2-40B4-BE49-F238E27FC236}">
              <a16:creationId xmlns:a16="http://schemas.microsoft.com/office/drawing/2014/main" id="{3F1DADC1-8D3B-B8FB-D8ED-16A0907A72D1}"/>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52342</xdr:rowOff>
    </xdr:from>
    <xdr:to>
      <xdr:col>60</xdr:col>
      <xdr:colOff>217761</xdr:colOff>
      <xdr:row>30</xdr:row>
      <xdr:rowOff>236614</xdr:rowOff>
    </xdr:to>
    <xdr:sp macro="" textlink="">
      <xdr:nvSpPr>
        <xdr:cNvPr id="18" name="左矢印 17">
          <a:extLst>
            <a:ext uri="{FF2B5EF4-FFF2-40B4-BE49-F238E27FC236}">
              <a16:creationId xmlns:a16="http://schemas.microsoft.com/office/drawing/2014/main" id="{0DE71C46-4188-85A8-50F6-A694293713C0}"/>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6544" name="AutoShape 4">
          <a:extLst>
            <a:ext uri="{FF2B5EF4-FFF2-40B4-BE49-F238E27FC236}">
              <a16:creationId xmlns:a16="http://schemas.microsoft.com/office/drawing/2014/main" id="{6574D057-50ED-406B-8E49-1AC8C8B181DD}"/>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6545" name="AutoShape 4">
          <a:extLst>
            <a:ext uri="{FF2B5EF4-FFF2-40B4-BE49-F238E27FC236}">
              <a16:creationId xmlns:a16="http://schemas.microsoft.com/office/drawing/2014/main" id="{C3BC3FBC-1FCA-5A38-3CAD-5AA4FAA342D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6546" name="AutoShape 4">
          <a:extLst>
            <a:ext uri="{FF2B5EF4-FFF2-40B4-BE49-F238E27FC236}">
              <a16:creationId xmlns:a16="http://schemas.microsoft.com/office/drawing/2014/main" id="{7FF2992D-0091-8858-2841-F549F3D28CC5}"/>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6547" name="AutoShape 4">
          <a:extLst>
            <a:ext uri="{FF2B5EF4-FFF2-40B4-BE49-F238E27FC236}">
              <a16:creationId xmlns:a16="http://schemas.microsoft.com/office/drawing/2014/main" id="{6CA66E52-B1B7-8A47-1C0C-71894FD629F0}"/>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6548" name="AutoShape 4">
          <a:extLst>
            <a:ext uri="{FF2B5EF4-FFF2-40B4-BE49-F238E27FC236}">
              <a16:creationId xmlns:a16="http://schemas.microsoft.com/office/drawing/2014/main" id="{E9607524-036E-4895-0436-481BF139766E}"/>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379911</xdr:colOff>
      <xdr:row>33</xdr:row>
      <xdr:rowOff>63863</xdr:rowOff>
    </xdr:from>
    <xdr:to>
      <xdr:col>38</xdr:col>
      <xdr:colOff>611008</xdr:colOff>
      <xdr:row>34</xdr:row>
      <xdr:rowOff>966</xdr:rowOff>
    </xdr:to>
    <xdr:sp macro="" textlink="">
      <xdr:nvSpPr>
        <xdr:cNvPr id="28" name="上矢印 27">
          <a:extLst>
            <a:ext uri="{FF2B5EF4-FFF2-40B4-BE49-F238E27FC236}">
              <a16:creationId xmlns:a16="http://schemas.microsoft.com/office/drawing/2014/main" id="{3B223965-CF8A-9FA8-9372-B3FACDEA82E7}"/>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29" name="左矢印 28">
          <a:extLst>
            <a:ext uri="{FF2B5EF4-FFF2-40B4-BE49-F238E27FC236}">
              <a16:creationId xmlns:a16="http://schemas.microsoft.com/office/drawing/2014/main" id="{230FF246-8078-72C9-A292-F5DF6B1FD59E}"/>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16</xdr:col>
      <xdr:colOff>103514</xdr:colOff>
      <xdr:row>3</xdr:row>
      <xdr:rowOff>48928</xdr:rowOff>
    </xdr:to>
    <xdr:sp macro="" textlink="">
      <xdr:nvSpPr>
        <xdr:cNvPr id="30" name="Text Box 1">
          <a:extLst>
            <a:ext uri="{FF2B5EF4-FFF2-40B4-BE49-F238E27FC236}">
              <a16:creationId xmlns:a16="http://schemas.microsoft.com/office/drawing/2014/main" id="{E6E6DDB5-B334-44F2-B115-68510EE30D64}"/>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59</xdr:col>
      <xdr:colOff>393246</xdr:colOff>
      <xdr:row>33</xdr:row>
      <xdr:rowOff>63863</xdr:rowOff>
    </xdr:from>
    <xdr:to>
      <xdr:col>59</xdr:col>
      <xdr:colOff>589726</xdr:colOff>
      <xdr:row>34</xdr:row>
      <xdr:rowOff>966</xdr:rowOff>
    </xdr:to>
    <xdr:sp macro="" textlink="">
      <xdr:nvSpPr>
        <xdr:cNvPr id="32" name="上矢印 31">
          <a:extLst>
            <a:ext uri="{FF2B5EF4-FFF2-40B4-BE49-F238E27FC236}">
              <a16:creationId xmlns:a16="http://schemas.microsoft.com/office/drawing/2014/main" id="{522D1C5D-DCC3-59F5-8B47-813C861E69BC}"/>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588751</xdr:colOff>
      <xdr:row>34</xdr:row>
      <xdr:rowOff>966</xdr:rowOff>
    </xdr:to>
    <xdr:sp macro="" textlink="">
      <xdr:nvSpPr>
        <xdr:cNvPr id="33" name="上矢印 32">
          <a:extLst>
            <a:ext uri="{FF2B5EF4-FFF2-40B4-BE49-F238E27FC236}">
              <a16:creationId xmlns:a16="http://schemas.microsoft.com/office/drawing/2014/main" id="{9FB7BD26-8907-DE3A-3974-3B30F6468207}"/>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13789</xdr:colOff>
      <xdr:row>30</xdr:row>
      <xdr:rowOff>87176</xdr:rowOff>
    </xdr:from>
    <xdr:to>
      <xdr:col>83</xdr:col>
      <xdr:colOff>199510</xdr:colOff>
      <xdr:row>30</xdr:row>
      <xdr:rowOff>259014</xdr:rowOff>
    </xdr:to>
    <xdr:sp macro="" textlink="">
      <xdr:nvSpPr>
        <xdr:cNvPr id="34" name="左矢印 33">
          <a:extLst>
            <a:ext uri="{FF2B5EF4-FFF2-40B4-BE49-F238E27FC236}">
              <a16:creationId xmlns:a16="http://schemas.microsoft.com/office/drawing/2014/main" id="{7ED321C3-89DB-4AC8-76FB-C299B1A27368}"/>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52342</xdr:rowOff>
    </xdr:from>
    <xdr:to>
      <xdr:col>60</xdr:col>
      <xdr:colOff>217761</xdr:colOff>
      <xdr:row>30</xdr:row>
      <xdr:rowOff>236614</xdr:rowOff>
    </xdr:to>
    <xdr:sp macro="" textlink="">
      <xdr:nvSpPr>
        <xdr:cNvPr id="35" name="左矢印 34">
          <a:extLst>
            <a:ext uri="{FF2B5EF4-FFF2-40B4-BE49-F238E27FC236}">
              <a16:creationId xmlns:a16="http://schemas.microsoft.com/office/drawing/2014/main" id="{E020BC50-7AAD-7997-79B9-86D35B7F9F39}"/>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457200</xdr:colOff>
      <xdr:row>22</xdr:row>
      <xdr:rowOff>38100</xdr:rowOff>
    </xdr:from>
    <xdr:to>
      <xdr:col>41</xdr:col>
      <xdr:colOff>723900</xdr:colOff>
      <xdr:row>26</xdr:row>
      <xdr:rowOff>247650</xdr:rowOff>
    </xdr:to>
    <xdr:sp macro="" textlink="">
      <xdr:nvSpPr>
        <xdr:cNvPr id="356556" name="AutoShape 3">
          <a:extLst>
            <a:ext uri="{FF2B5EF4-FFF2-40B4-BE49-F238E27FC236}">
              <a16:creationId xmlns:a16="http://schemas.microsoft.com/office/drawing/2014/main" id="{0EA1DE0F-7807-AE71-BFFF-1F5B0083BA08}"/>
            </a:ext>
          </a:extLst>
        </xdr:cNvPr>
        <xdr:cNvSpPr>
          <a:spLocks/>
        </xdr:cNvSpPr>
      </xdr:nvSpPr>
      <xdr:spPr bwMode="auto">
        <a:xfrm>
          <a:off x="31102300" y="9531350"/>
          <a:ext cx="266700" cy="2139950"/>
        </a:xfrm>
        <a:prstGeom prst="leftBrace">
          <a:avLst>
            <a:gd name="adj1" fmla="val 4955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6557" name="AutoShape 4">
          <a:extLst>
            <a:ext uri="{FF2B5EF4-FFF2-40B4-BE49-F238E27FC236}">
              <a16:creationId xmlns:a16="http://schemas.microsoft.com/office/drawing/2014/main" id="{7A1648FA-F4B3-4B74-E01E-65E01D41B8E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21</xdr:row>
      <xdr:rowOff>0</xdr:rowOff>
    </xdr:from>
    <xdr:to>
      <xdr:col>62</xdr:col>
      <xdr:colOff>609600</xdr:colOff>
      <xdr:row>26</xdr:row>
      <xdr:rowOff>0</xdr:rowOff>
    </xdr:to>
    <xdr:sp macro="" textlink="">
      <xdr:nvSpPr>
        <xdr:cNvPr id="356558" name="AutoShape 2">
          <a:extLst>
            <a:ext uri="{FF2B5EF4-FFF2-40B4-BE49-F238E27FC236}">
              <a16:creationId xmlns:a16="http://schemas.microsoft.com/office/drawing/2014/main" id="{CAF96675-0766-37A1-AE1E-16BFCB85A463}"/>
            </a:ext>
          </a:extLst>
        </xdr:cNvPr>
        <xdr:cNvSpPr>
          <a:spLocks/>
        </xdr:cNvSpPr>
      </xdr:nvSpPr>
      <xdr:spPr bwMode="auto">
        <a:xfrm>
          <a:off x="49745900" y="9010650"/>
          <a:ext cx="254000" cy="2413000"/>
        </a:xfrm>
        <a:prstGeom prst="leftBrace">
          <a:avLst>
            <a:gd name="adj1" fmla="val 910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6559" name="AutoShape 4">
          <a:extLst>
            <a:ext uri="{FF2B5EF4-FFF2-40B4-BE49-F238E27FC236}">
              <a16:creationId xmlns:a16="http://schemas.microsoft.com/office/drawing/2014/main" id="{F65F2FBF-A63E-888F-D715-09C41EAC8D4C}"/>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6560" name="AutoShape 4">
          <a:extLst>
            <a:ext uri="{FF2B5EF4-FFF2-40B4-BE49-F238E27FC236}">
              <a16:creationId xmlns:a16="http://schemas.microsoft.com/office/drawing/2014/main" id="{A3382E07-80A6-CC0B-AB91-355284B5EDD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6561" name="AutoShape 4">
          <a:extLst>
            <a:ext uri="{FF2B5EF4-FFF2-40B4-BE49-F238E27FC236}">
              <a16:creationId xmlns:a16="http://schemas.microsoft.com/office/drawing/2014/main" id="{A8370C00-B728-715F-BA10-424394217047}"/>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6562" name="AutoShape 4">
          <a:extLst>
            <a:ext uri="{FF2B5EF4-FFF2-40B4-BE49-F238E27FC236}">
              <a16:creationId xmlns:a16="http://schemas.microsoft.com/office/drawing/2014/main" id="{97A29E65-3406-B610-4E86-798BF1517943}"/>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379911</xdr:colOff>
      <xdr:row>33</xdr:row>
      <xdr:rowOff>63863</xdr:rowOff>
    </xdr:from>
    <xdr:to>
      <xdr:col>38</xdr:col>
      <xdr:colOff>611008</xdr:colOff>
      <xdr:row>34</xdr:row>
      <xdr:rowOff>966</xdr:rowOff>
    </xdr:to>
    <xdr:sp macro="" textlink="">
      <xdr:nvSpPr>
        <xdr:cNvPr id="47" name="上矢印 46">
          <a:extLst>
            <a:ext uri="{FF2B5EF4-FFF2-40B4-BE49-F238E27FC236}">
              <a16:creationId xmlns:a16="http://schemas.microsoft.com/office/drawing/2014/main" id="{F9212DF3-38A8-536F-B3A6-7C4C103753D1}"/>
            </a:ext>
          </a:extLst>
        </xdr:cNvPr>
        <xdr:cNvSpPr/>
      </xdr:nvSpPr>
      <xdr:spPr>
        <a:xfrm>
          <a:off x="31077081" y="14997793"/>
          <a:ext cx="381698" cy="39475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48" name="左矢印 47">
          <a:extLst>
            <a:ext uri="{FF2B5EF4-FFF2-40B4-BE49-F238E27FC236}">
              <a16:creationId xmlns:a16="http://schemas.microsoft.com/office/drawing/2014/main" id="{58BAA55E-CD1C-79E1-42E4-CE5D92FC1868}"/>
            </a:ext>
          </a:extLst>
        </xdr:cNvPr>
        <xdr:cNvSpPr/>
      </xdr:nvSpPr>
      <xdr:spPr>
        <a:xfrm>
          <a:off x="32241927" y="13555856"/>
          <a:ext cx="294483"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59</xdr:col>
      <xdr:colOff>393246</xdr:colOff>
      <xdr:row>33</xdr:row>
      <xdr:rowOff>63863</xdr:rowOff>
    </xdr:from>
    <xdr:to>
      <xdr:col>59</xdr:col>
      <xdr:colOff>589726</xdr:colOff>
      <xdr:row>34</xdr:row>
      <xdr:rowOff>966</xdr:rowOff>
    </xdr:to>
    <xdr:sp macro="" textlink="">
      <xdr:nvSpPr>
        <xdr:cNvPr id="50" name="上矢印 49">
          <a:extLst>
            <a:ext uri="{FF2B5EF4-FFF2-40B4-BE49-F238E27FC236}">
              <a16:creationId xmlns:a16="http://schemas.microsoft.com/office/drawing/2014/main" id="{B8030568-3E98-BC14-7F69-E680431D8F59}"/>
            </a:ext>
          </a:extLst>
        </xdr:cNvPr>
        <xdr:cNvSpPr/>
      </xdr:nvSpPr>
      <xdr:spPr>
        <a:xfrm>
          <a:off x="51071961" y="14997793"/>
          <a:ext cx="337640" cy="39475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588751</xdr:colOff>
      <xdr:row>34</xdr:row>
      <xdr:rowOff>966</xdr:rowOff>
    </xdr:to>
    <xdr:sp macro="" textlink="">
      <xdr:nvSpPr>
        <xdr:cNvPr id="51" name="上矢印 50">
          <a:extLst>
            <a:ext uri="{FF2B5EF4-FFF2-40B4-BE49-F238E27FC236}">
              <a16:creationId xmlns:a16="http://schemas.microsoft.com/office/drawing/2014/main" id="{5B547AB6-5942-2C28-0C56-62BD28BFBE3B}"/>
            </a:ext>
          </a:extLst>
        </xdr:cNvPr>
        <xdr:cNvSpPr/>
      </xdr:nvSpPr>
      <xdr:spPr>
        <a:xfrm>
          <a:off x="72596556" y="14997793"/>
          <a:ext cx="359039" cy="39475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13789</xdr:colOff>
      <xdr:row>30</xdr:row>
      <xdr:rowOff>87176</xdr:rowOff>
    </xdr:from>
    <xdr:to>
      <xdr:col>83</xdr:col>
      <xdr:colOff>199510</xdr:colOff>
      <xdr:row>30</xdr:row>
      <xdr:rowOff>259014</xdr:rowOff>
    </xdr:to>
    <xdr:sp macro="" textlink="">
      <xdr:nvSpPr>
        <xdr:cNvPr id="52" name="左矢印 51">
          <a:extLst>
            <a:ext uri="{FF2B5EF4-FFF2-40B4-BE49-F238E27FC236}">
              <a16:creationId xmlns:a16="http://schemas.microsoft.com/office/drawing/2014/main" id="{C2928D68-B0BB-0E90-07AF-3850837DD749}"/>
            </a:ext>
          </a:extLst>
        </xdr:cNvPr>
        <xdr:cNvSpPr/>
      </xdr:nvSpPr>
      <xdr:spPr>
        <a:xfrm>
          <a:off x="73787454" y="13577751"/>
          <a:ext cx="287419"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52342</xdr:rowOff>
    </xdr:from>
    <xdr:to>
      <xdr:col>60</xdr:col>
      <xdr:colOff>217761</xdr:colOff>
      <xdr:row>30</xdr:row>
      <xdr:rowOff>236614</xdr:rowOff>
    </xdr:to>
    <xdr:sp macro="" textlink="">
      <xdr:nvSpPr>
        <xdr:cNvPr id="53" name="左矢印 52">
          <a:extLst>
            <a:ext uri="{FF2B5EF4-FFF2-40B4-BE49-F238E27FC236}">
              <a16:creationId xmlns:a16="http://schemas.microsoft.com/office/drawing/2014/main" id="{72871E39-A40B-C107-24A4-B59971F51B61}"/>
            </a:ext>
          </a:extLst>
        </xdr:cNvPr>
        <xdr:cNvSpPr/>
      </xdr:nvSpPr>
      <xdr:spPr>
        <a:xfrm>
          <a:off x="52264764" y="13533392"/>
          <a:ext cx="280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457200</xdr:colOff>
      <xdr:row>17</xdr:row>
      <xdr:rowOff>38100</xdr:rowOff>
    </xdr:from>
    <xdr:to>
      <xdr:col>41</xdr:col>
      <xdr:colOff>774700</xdr:colOff>
      <xdr:row>21</xdr:row>
      <xdr:rowOff>260350</xdr:rowOff>
    </xdr:to>
    <xdr:sp macro="" textlink="">
      <xdr:nvSpPr>
        <xdr:cNvPr id="356569" name="AutoShape 1">
          <a:extLst>
            <a:ext uri="{FF2B5EF4-FFF2-40B4-BE49-F238E27FC236}">
              <a16:creationId xmlns:a16="http://schemas.microsoft.com/office/drawing/2014/main" id="{0BD911A2-8A79-2493-3350-C0630921E6BC}"/>
            </a:ext>
          </a:extLst>
        </xdr:cNvPr>
        <xdr:cNvSpPr>
          <a:spLocks/>
        </xdr:cNvSpPr>
      </xdr:nvSpPr>
      <xdr:spPr bwMode="auto">
        <a:xfrm>
          <a:off x="31102300" y="7118350"/>
          <a:ext cx="317500" cy="2152650"/>
        </a:xfrm>
        <a:prstGeom prst="leftBrace">
          <a:avLst>
            <a:gd name="adj1" fmla="val 5741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57150</xdr:colOff>
      <xdr:row>12</xdr:row>
      <xdr:rowOff>146050</xdr:rowOff>
    </xdr:from>
    <xdr:to>
      <xdr:col>47</xdr:col>
      <xdr:colOff>482600</xdr:colOff>
      <xdr:row>12</xdr:row>
      <xdr:rowOff>228600</xdr:rowOff>
    </xdr:to>
    <xdr:sp macro="" textlink="">
      <xdr:nvSpPr>
        <xdr:cNvPr id="355714" name="AutoShape 4">
          <a:extLst>
            <a:ext uri="{FF2B5EF4-FFF2-40B4-BE49-F238E27FC236}">
              <a16:creationId xmlns:a16="http://schemas.microsoft.com/office/drawing/2014/main" id="{C2386799-1E2E-39EB-9CA9-48C00A723BB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5715" name="AutoShape 4">
          <a:extLst>
            <a:ext uri="{FF2B5EF4-FFF2-40B4-BE49-F238E27FC236}">
              <a16:creationId xmlns:a16="http://schemas.microsoft.com/office/drawing/2014/main" id="{20AC4766-812E-7417-E7C6-98249FEDAAC9}"/>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5716" name="AutoShape 4">
          <a:extLst>
            <a:ext uri="{FF2B5EF4-FFF2-40B4-BE49-F238E27FC236}">
              <a16:creationId xmlns:a16="http://schemas.microsoft.com/office/drawing/2014/main" id="{F3627528-0723-7697-F7BC-94D561C4AC0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5717" name="AutoShape 4">
          <a:extLst>
            <a:ext uri="{FF2B5EF4-FFF2-40B4-BE49-F238E27FC236}">
              <a16:creationId xmlns:a16="http://schemas.microsoft.com/office/drawing/2014/main" id="{DE4172CD-ECBC-4ABB-A8E7-E258700FFC06}"/>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5718" name="AutoShape 2">
          <a:extLst>
            <a:ext uri="{FF2B5EF4-FFF2-40B4-BE49-F238E27FC236}">
              <a16:creationId xmlns:a16="http://schemas.microsoft.com/office/drawing/2014/main" id="{1F8959D4-BB7E-2C91-3E39-CB2390981DA3}"/>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5719" name="AutoShape 4">
          <a:extLst>
            <a:ext uri="{FF2B5EF4-FFF2-40B4-BE49-F238E27FC236}">
              <a16:creationId xmlns:a16="http://schemas.microsoft.com/office/drawing/2014/main" id="{E18F18BB-6F92-86E4-5039-FAA1F85F379E}"/>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389436</xdr:colOff>
      <xdr:row>33</xdr:row>
      <xdr:rowOff>63863</xdr:rowOff>
    </xdr:from>
    <xdr:to>
      <xdr:col>38</xdr:col>
      <xdr:colOff>609965</xdr:colOff>
      <xdr:row>33</xdr:row>
      <xdr:rowOff>321115</xdr:rowOff>
    </xdr:to>
    <xdr:sp macro="" textlink="">
      <xdr:nvSpPr>
        <xdr:cNvPr id="11" name="上矢印 10">
          <a:extLst>
            <a:ext uri="{FF2B5EF4-FFF2-40B4-BE49-F238E27FC236}">
              <a16:creationId xmlns:a16="http://schemas.microsoft.com/office/drawing/2014/main" id="{EF69189E-45FD-E074-B1F7-36EE9F2AED3A}"/>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3E6C34CE-1B48-4FCA-4CBF-B8CB3C529561}"/>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684596</xdr:colOff>
      <xdr:row>3</xdr:row>
      <xdr:rowOff>45754</xdr:rowOff>
    </xdr:to>
    <xdr:sp macro="" textlink="">
      <xdr:nvSpPr>
        <xdr:cNvPr id="13" name="Text Box 1">
          <a:extLst>
            <a:ext uri="{FF2B5EF4-FFF2-40B4-BE49-F238E27FC236}">
              <a16:creationId xmlns:a16="http://schemas.microsoft.com/office/drawing/2014/main" id="{230E047F-D50F-E4AB-C5AD-53D54416F608}"/>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463550</xdr:colOff>
      <xdr:row>16</xdr:row>
      <xdr:rowOff>63500</xdr:rowOff>
    </xdr:from>
    <xdr:to>
      <xdr:col>62</xdr:col>
      <xdr:colOff>736600</xdr:colOff>
      <xdr:row>20</xdr:row>
      <xdr:rowOff>285750</xdr:rowOff>
    </xdr:to>
    <xdr:sp macro="" textlink="">
      <xdr:nvSpPr>
        <xdr:cNvPr id="355723" name="AutoShape 1">
          <a:extLst>
            <a:ext uri="{FF2B5EF4-FFF2-40B4-BE49-F238E27FC236}">
              <a16:creationId xmlns:a16="http://schemas.microsoft.com/office/drawing/2014/main" id="{6AEBEC3F-DE97-2AE5-CB29-734629275A73}"/>
            </a:ext>
          </a:extLst>
        </xdr:cNvPr>
        <xdr:cNvSpPr>
          <a:spLocks/>
        </xdr:cNvSpPr>
      </xdr:nvSpPr>
      <xdr:spPr bwMode="auto">
        <a:xfrm>
          <a:off x="49853850" y="6661150"/>
          <a:ext cx="273050" cy="2152650"/>
        </a:xfrm>
        <a:prstGeom prst="leftBrace">
          <a:avLst>
            <a:gd name="adj1" fmla="val 56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63863</xdr:rowOff>
    </xdr:from>
    <xdr:to>
      <xdr:col>59</xdr:col>
      <xdr:colOff>589675</xdr:colOff>
      <xdr:row>33</xdr:row>
      <xdr:rowOff>321115</xdr:rowOff>
    </xdr:to>
    <xdr:sp macro="" textlink="">
      <xdr:nvSpPr>
        <xdr:cNvPr id="15" name="上矢印 14">
          <a:extLst>
            <a:ext uri="{FF2B5EF4-FFF2-40B4-BE49-F238E27FC236}">
              <a16:creationId xmlns:a16="http://schemas.microsoft.com/office/drawing/2014/main" id="{15D5ED42-29C3-B541-9C87-D6583EFD8ABC}"/>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582329</xdr:colOff>
      <xdr:row>33</xdr:row>
      <xdr:rowOff>321115</xdr:rowOff>
    </xdr:to>
    <xdr:sp macro="" textlink="">
      <xdr:nvSpPr>
        <xdr:cNvPr id="16" name="上矢印 15">
          <a:extLst>
            <a:ext uri="{FF2B5EF4-FFF2-40B4-BE49-F238E27FC236}">
              <a16:creationId xmlns:a16="http://schemas.microsoft.com/office/drawing/2014/main" id="{B1C38F03-02DE-605A-B347-2EBC5F38C948}"/>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29664</xdr:colOff>
      <xdr:row>30</xdr:row>
      <xdr:rowOff>87176</xdr:rowOff>
    </xdr:from>
    <xdr:to>
      <xdr:col>83</xdr:col>
      <xdr:colOff>200765</xdr:colOff>
      <xdr:row>30</xdr:row>
      <xdr:rowOff>256884</xdr:rowOff>
    </xdr:to>
    <xdr:sp macro="" textlink="">
      <xdr:nvSpPr>
        <xdr:cNvPr id="17" name="左矢印 16">
          <a:extLst>
            <a:ext uri="{FF2B5EF4-FFF2-40B4-BE49-F238E27FC236}">
              <a16:creationId xmlns:a16="http://schemas.microsoft.com/office/drawing/2014/main" id="{ABB05A34-094A-C9ED-4512-2EEC86255792}"/>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239900</xdr:rowOff>
    </xdr:to>
    <xdr:sp macro="" textlink="">
      <xdr:nvSpPr>
        <xdr:cNvPr id="18" name="左矢印 17">
          <a:extLst>
            <a:ext uri="{FF2B5EF4-FFF2-40B4-BE49-F238E27FC236}">
              <a16:creationId xmlns:a16="http://schemas.microsoft.com/office/drawing/2014/main" id="{69C1CA50-B2FC-29D6-AC5E-A23AB6D1BA71}"/>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438150</xdr:colOff>
      <xdr:row>22</xdr:row>
      <xdr:rowOff>57150</xdr:rowOff>
    </xdr:from>
    <xdr:to>
      <xdr:col>41</xdr:col>
      <xdr:colOff>762000</xdr:colOff>
      <xdr:row>26</xdr:row>
      <xdr:rowOff>266700</xdr:rowOff>
    </xdr:to>
    <xdr:sp macro="" textlink="">
      <xdr:nvSpPr>
        <xdr:cNvPr id="355728" name="AutoShape 3">
          <a:extLst>
            <a:ext uri="{FF2B5EF4-FFF2-40B4-BE49-F238E27FC236}">
              <a16:creationId xmlns:a16="http://schemas.microsoft.com/office/drawing/2014/main" id="{18576A08-AFD3-9A9F-6AEB-9621145AED8A}"/>
            </a:ext>
          </a:extLst>
        </xdr:cNvPr>
        <xdr:cNvSpPr>
          <a:spLocks/>
        </xdr:cNvSpPr>
      </xdr:nvSpPr>
      <xdr:spPr bwMode="auto">
        <a:xfrm>
          <a:off x="31083250" y="9550400"/>
          <a:ext cx="323850" cy="2139950"/>
        </a:xfrm>
        <a:prstGeom prst="leftBrace">
          <a:avLst>
            <a:gd name="adj1" fmla="val 4931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55729" name="AutoShape 4">
          <a:extLst>
            <a:ext uri="{FF2B5EF4-FFF2-40B4-BE49-F238E27FC236}">
              <a16:creationId xmlns:a16="http://schemas.microsoft.com/office/drawing/2014/main" id="{FDE07369-FD39-BAA0-A4A3-79704303BD92}"/>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342900</xdr:colOff>
      <xdr:row>21</xdr:row>
      <xdr:rowOff>19050</xdr:rowOff>
    </xdr:from>
    <xdr:to>
      <xdr:col>62</xdr:col>
      <xdr:colOff>660400</xdr:colOff>
      <xdr:row>26</xdr:row>
      <xdr:rowOff>19050</xdr:rowOff>
    </xdr:to>
    <xdr:sp macro="" textlink="">
      <xdr:nvSpPr>
        <xdr:cNvPr id="355730" name="AutoShape 2">
          <a:extLst>
            <a:ext uri="{FF2B5EF4-FFF2-40B4-BE49-F238E27FC236}">
              <a16:creationId xmlns:a16="http://schemas.microsoft.com/office/drawing/2014/main" id="{7A2E9785-0990-D65D-5A13-BCA34D4E3B5A}"/>
            </a:ext>
          </a:extLst>
        </xdr:cNvPr>
        <xdr:cNvSpPr>
          <a:spLocks/>
        </xdr:cNvSpPr>
      </xdr:nvSpPr>
      <xdr:spPr bwMode="auto">
        <a:xfrm>
          <a:off x="49733200" y="9029700"/>
          <a:ext cx="317500" cy="2413000"/>
        </a:xfrm>
        <a:prstGeom prst="leftBrace">
          <a:avLst>
            <a:gd name="adj1" fmla="val 915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55731" name="AutoShape 4">
          <a:extLst>
            <a:ext uri="{FF2B5EF4-FFF2-40B4-BE49-F238E27FC236}">
              <a16:creationId xmlns:a16="http://schemas.microsoft.com/office/drawing/2014/main" id="{988F9236-6D78-2490-571A-B4998C089235}"/>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55732" name="AutoShape 4">
          <a:extLst>
            <a:ext uri="{FF2B5EF4-FFF2-40B4-BE49-F238E27FC236}">
              <a16:creationId xmlns:a16="http://schemas.microsoft.com/office/drawing/2014/main" id="{BAF4CFA9-8D1A-6DF1-ECAC-A05A7C98BB7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55733" name="AutoShape 4">
          <a:extLst>
            <a:ext uri="{FF2B5EF4-FFF2-40B4-BE49-F238E27FC236}">
              <a16:creationId xmlns:a16="http://schemas.microsoft.com/office/drawing/2014/main" id="{246A49B0-F7AB-98EC-3651-6BB184F31CD4}"/>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55734" name="AutoShape 2">
          <a:extLst>
            <a:ext uri="{FF2B5EF4-FFF2-40B4-BE49-F238E27FC236}">
              <a16:creationId xmlns:a16="http://schemas.microsoft.com/office/drawing/2014/main" id="{EAF89EE5-BAE0-3061-2BC0-3BABCA943133}"/>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55735" name="AutoShape 4">
          <a:extLst>
            <a:ext uri="{FF2B5EF4-FFF2-40B4-BE49-F238E27FC236}">
              <a16:creationId xmlns:a16="http://schemas.microsoft.com/office/drawing/2014/main" id="{3B8DB472-6F59-07ED-66C8-A39E56679BAF}"/>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389436</xdr:colOff>
      <xdr:row>33</xdr:row>
      <xdr:rowOff>63863</xdr:rowOff>
    </xdr:from>
    <xdr:to>
      <xdr:col>38</xdr:col>
      <xdr:colOff>609965</xdr:colOff>
      <xdr:row>33</xdr:row>
      <xdr:rowOff>321115</xdr:rowOff>
    </xdr:to>
    <xdr:sp macro="" textlink="">
      <xdr:nvSpPr>
        <xdr:cNvPr id="28" name="上矢印 27">
          <a:extLst>
            <a:ext uri="{FF2B5EF4-FFF2-40B4-BE49-F238E27FC236}">
              <a16:creationId xmlns:a16="http://schemas.microsoft.com/office/drawing/2014/main" id="{CB9E0C51-0009-2D1D-BE01-E10203ED5DE3}"/>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D9E5C1D7-DABF-2366-7999-CD6BF83FD0D9}"/>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106688</xdr:colOff>
      <xdr:row>3</xdr:row>
      <xdr:rowOff>45754</xdr:rowOff>
    </xdr:to>
    <xdr:sp macro="" textlink="">
      <xdr:nvSpPr>
        <xdr:cNvPr id="30" name="Text Box 1">
          <a:extLst>
            <a:ext uri="{FF2B5EF4-FFF2-40B4-BE49-F238E27FC236}">
              <a16:creationId xmlns:a16="http://schemas.microsoft.com/office/drawing/2014/main" id="{9B7062FB-A65D-5A7E-E459-C3FBA9388236}"/>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59</xdr:col>
      <xdr:colOff>393246</xdr:colOff>
      <xdr:row>33</xdr:row>
      <xdr:rowOff>63863</xdr:rowOff>
    </xdr:from>
    <xdr:to>
      <xdr:col>59</xdr:col>
      <xdr:colOff>589675</xdr:colOff>
      <xdr:row>33</xdr:row>
      <xdr:rowOff>321115</xdr:rowOff>
    </xdr:to>
    <xdr:sp macro="" textlink="">
      <xdr:nvSpPr>
        <xdr:cNvPr id="32" name="上矢印 31">
          <a:extLst>
            <a:ext uri="{FF2B5EF4-FFF2-40B4-BE49-F238E27FC236}">
              <a16:creationId xmlns:a16="http://schemas.microsoft.com/office/drawing/2014/main" id="{158CA26E-1F55-7484-CED6-F509C9ED8F57}"/>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582329</xdr:colOff>
      <xdr:row>33</xdr:row>
      <xdr:rowOff>321115</xdr:rowOff>
    </xdr:to>
    <xdr:sp macro="" textlink="">
      <xdr:nvSpPr>
        <xdr:cNvPr id="33" name="上矢印 32">
          <a:extLst>
            <a:ext uri="{FF2B5EF4-FFF2-40B4-BE49-F238E27FC236}">
              <a16:creationId xmlns:a16="http://schemas.microsoft.com/office/drawing/2014/main" id="{C8C4AEBE-3A12-E14D-0E5D-C1B05BDF4533}"/>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29664</xdr:colOff>
      <xdr:row>30</xdr:row>
      <xdr:rowOff>87176</xdr:rowOff>
    </xdr:from>
    <xdr:to>
      <xdr:col>83</xdr:col>
      <xdr:colOff>200765</xdr:colOff>
      <xdr:row>30</xdr:row>
      <xdr:rowOff>256884</xdr:rowOff>
    </xdr:to>
    <xdr:sp macro="" textlink="">
      <xdr:nvSpPr>
        <xdr:cNvPr id="34" name="左矢印 33">
          <a:extLst>
            <a:ext uri="{FF2B5EF4-FFF2-40B4-BE49-F238E27FC236}">
              <a16:creationId xmlns:a16="http://schemas.microsoft.com/office/drawing/2014/main" id="{08B876DD-F7C5-DE02-606E-C91CAA3CF324}"/>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239900</xdr:rowOff>
    </xdr:to>
    <xdr:sp macro="" textlink="">
      <xdr:nvSpPr>
        <xdr:cNvPr id="35" name="左矢印 34">
          <a:extLst>
            <a:ext uri="{FF2B5EF4-FFF2-40B4-BE49-F238E27FC236}">
              <a16:creationId xmlns:a16="http://schemas.microsoft.com/office/drawing/2014/main" id="{793E2962-B348-6F02-7614-58BB22DD9209}"/>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482600</xdr:colOff>
      <xdr:row>17</xdr:row>
      <xdr:rowOff>88900</xdr:rowOff>
    </xdr:from>
    <xdr:to>
      <xdr:col>41</xdr:col>
      <xdr:colOff>749300</xdr:colOff>
      <xdr:row>21</xdr:row>
      <xdr:rowOff>304800</xdr:rowOff>
    </xdr:to>
    <xdr:sp macro="" textlink="">
      <xdr:nvSpPr>
        <xdr:cNvPr id="355743" name="AutoShape 1">
          <a:extLst>
            <a:ext uri="{FF2B5EF4-FFF2-40B4-BE49-F238E27FC236}">
              <a16:creationId xmlns:a16="http://schemas.microsoft.com/office/drawing/2014/main" id="{F9355B93-56DC-0CA9-D589-D95FF93A5F09}"/>
            </a:ext>
          </a:extLst>
        </xdr:cNvPr>
        <xdr:cNvSpPr>
          <a:spLocks/>
        </xdr:cNvSpPr>
      </xdr:nvSpPr>
      <xdr:spPr bwMode="auto">
        <a:xfrm>
          <a:off x="31127700" y="7169150"/>
          <a:ext cx="266700" cy="2146300"/>
        </a:xfrm>
        <a:prstGeom prst="leftBrace">
          <a:avLst>
            <a:gd name="adj1" fmla="val 600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39592" name="AutoShape 1">
          <a:extLst>
            <a:ext uri="{FF2B5EF4-FFF2-40B4-BE49-F238E27FC236}">
              <a16:creationId xmlns:a16="http://schemas.microsoft.com/office/drawing/2014/main" id="{D72146C0-F337-CAA0-CACE-5B12ED2BDD2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39593" name="AutoShape 3">
          <a:extLst>
            <a:ext uri="{FF2B5EF4-FFF2-40B4-BE49-F238E27FC236}">
              <a16:creationId xmlns:a16="http://schemas.microsoft.com/office/drawing/2014/main" id="{9D8503BD-4404-44C5-F112-10DD22183C23}"/>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9594" name="AutoShape 4">
          <a:extLst>
            <a:ext uri="{FF2B5EF4-FFF2-40B4-BE49-F238E27FC236}">
              <a16:creationId xmlns:a16="http://schemas.microsoft.com/office/drawing/2014/main" id="{C8B14F18-DDA8-79C0-D9A8-77D6AA32CD7D}"/>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39595" name="AutoShape 2">
          <a:extLst>
            <a:ext uri="{FF2B5EF4-FFF2-40B4-BE49-F238E27FC236}">
              <a16:creationId xmlns:a16="http://schemas.microsoft.com/office/drawing/2014/main" id="{F9CB9030-F87E-9F98-6251-5C29909FADAC}"/>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9596" name="AutoShape 4">
          <a:extLst>
            <a:ext uri="{FF2B5EF4-FFF2-40B4-BE49-F238E27FC236}">
              <a16:creationId xmlns:a16="http://schemas.microsoft.com/office/drawing/2014/main" id="{8D8B8BFA-DFB7-C257-FBDC-F5539B3CB67C}"/>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9597" name="AutoShape 4">
          <a:extLst>
            <a:ext uri="{FF2B5EF4-FFF2-40B4-BE49-F238E27FC236}">
              <a16:creationId xmlns:a16="http://schemas.microsoft.com/office/drawing/2014/main" id="{0D5E4B92-91E2-506E-EC55-28A8469B3FE4}"/>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9598" name="AutoShape 4">
          <a:extLst>
            <a:ext uri="{FF2B5EF4-FFF2-40B4-BE49-F238E27FC236}">
              <a16:creationId xmlns:a16="http://schemas.microsoft.com/office/drawing/2014/main" id="{45CC0BFB-77DF-BD47-6DE1-D15F09AC8C4B}"/>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39599" name="AutoShape 2">
          <a:extLst>
            <a:ext uri="{FF2B5EF4-FFF2-40B4-BE49-F238E27FC236}">
              <a16:creationId xmlns:a16="http://schemas.microsoft.com/office/drawing/2014/main" id="{0EE859F3-8852-1333-9B4C-B1FD006BB53E}"/>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9600" name="AutoShape 4">
          <a:extLst>
            <a:ext uri="{FF2B5EF4-FFF2-40B4-BE49-F238E27FC236}">
              <a16:creationId xmlns:a16="http://schemas.microsoft.com/office/drawing/2014/main" id="{88643422-A18B-132A-F22D-9F05E0E01C2D}"/>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8216E469-86B5-6F03-91DD-EC7E512FEA7C}"/>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D26E8F01-C7C5-A2A2-5719-D6C6AC9B5F2E}"/>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01B7BFCB-E660-59EA-8F03-31FED1F46615}"/>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9604" name="AutoShape 1">
          <a:extLst>
            <a:ext uri="{FF2B5EF4-FFF2-40B4-BE49-F238E27FC236}">
              <a16:creationId xmlns:a16="http://schemas.microsoft.com/office/drawing/2014/main" id="{B097C821-4114-FB62-5AAE-429E8018FA56}"/>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94B40BCB-B6FC-2499-D896-D0FAC372ACC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9753C952-6712-0CBD-6E1A-F2AFFED79826}"/>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A0720BE9-4013-41AE-AD3E-CFABB6545771}"/>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1AE65136-AF2E-5E69-C4B9-2C14F3122FA0}"/>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39609" name="AutoShape 1">
          <a:extLst>
            <a:ext uri="{FF2B5EF4-FFF2-40B4-BE49-F238E27FC236}">
              <a16:creationId xmlns:a16="http://schemas.microsoft.com/office/drawing/2014/main" id="{8676FFF6-F507-A75B-434F-BE93B479A410}"/>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39610" name="AutoShape 3">
          <a:extLst>
            <a:ext uri="{FF2B5EF4-FFF2-40B4-BE49-F238E27FC236}">
              <a16:creationId xmlns:a16="http://schemas.microsoft.com/office/drawing/2014/main" id="{F7DE74AE-25EA-5267-6E73-4D6A497F32BE}"/>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39611" name="AutoShape 4">
          <a:extLst>
            <a:ext uri="{FF2B5EF4-FFF2-40B4-BE49-F238E27FC236}">
              <a16:creationId xmlns:a16="http://schemas.microsoft.com/office/drawing/2014/main" id="{E54AC060-18CB-0DF0-F72C-5BC52579EC72}"/>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39612" name="AutoShape 2">
          <a:extLst>
            <a:ext uri="{FF2B5EF4-FFF2-40B4-BE49-F238E27FC236}">
              <a16:creationId xmlns:a16="http://schemas.microsoft.com/office/drawing/2014/main" id="{71B5716A-989C-BE1A-D73E-F2162C37BD01}"/>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39613" name="AutoShape 4">
          <a:extLst>
            <a:ext uri="{FF2B5EF4-FFF2-40B4-BE49-F238E27FC236}">
              <a16:creationId xmlns:a16="http://schemas.microsoft.com/office/drawing/2014/main" id="{9FDD23FF-32E0-296A-844D-97749F64C3C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39614" name="AutoShape 4">
          <a:extLst>
            <a:ext uri="{FF2B5EF4-FFF2-40B4-BE49-F238E27FC236}">
              <a16:creationId xmlns:a16="http://schemas.microsoft.com/office/drawing/2014/main" id="{755665FB-EDBD-88E7-837C-60CAB2434181}"/>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39615" name="AutoShape 4">
          <a:extLst>
            <a:ext uri="{FF2B5EF4-FFF2-40B4-BE49-F238E27FC236}">
              <a16:creationId xmlns:a16="http://schemas.microsoft.com/office/drawing/2014/main" id="{D7C94D38-2143-B31A-EA52-91FD9CB88DF2}"/>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39616" name="AutoShape 2">
          <a:extLst>
            <a:ext uri="{FF2B5EF4-FFF2-40B4-BE49-F238E27FC236}">
              <a16:creationId xmlns:a16="http://schemas.microsoft.com/office/drawing/2014/main" id="{5AA856F9-8FAB-F529-5DAB-2AA276FF922C}"/>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39617" name="AutoShape 4">
          <a:extLst>
            <a:ext uri="{FF2B5EF4-FFF2-40B4-BE49-F238E27FC236}">
              <a16:creationId xmlns:a16="http://schemas.microsoft.com/office/drawing/2014/main" id="{61E40A56-8622-9697-4CF1-D6F0D0451559}"/>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EC22AECD-6607-FA9E-D182-D175C6A50E2E}"/>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8269CD8C-0C0F-5638-A682-5D9463B795B3}"/>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297BEE8D-EBFD-4494-2720-84BA679887AF}"/>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9621" name="AutoShape 1">
          <a:extLst>
            <a:ext uri="{FF2B5EF4-FFF2-40B4-BE49-F238E27FC236}">
              <a16:creationId xmlns:a16="http://schemas.microsoft.com/office/drawing/2014/main" id="{555DE384-EB39-4B83-73E0-DD2495339AE9}"/>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6BCA012C-7B1F-F6EE-69BF-B9BA7FAAEA14}"/>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CEC3EFE1-3728-D0EF-F9D8-0EB388E8DBED}"/>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F396C0C9-5B50-6E85-B251-957011610398}"/>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E8193837-3528-89E0-2ED7-0470410FEC84}"/>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39626" name="AutoShape 1">
          <a:extLst>
            <a:ext uri="{FF2B5EF4-FFF2-40B4-BE49-F238E27FC236}">
              <a16:creationId xmlns:a16="http://schemas.microsoft.com/office/drawing/2014/main" id="{CC2F40AF-39C6-E7E2-7756-1A286C4219B7}"/>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39627" name="AutoShape 1">
          <a:extLst>
            <a:ext uri="{FF2B5EF4-FFF2-40B4-BE49-F238E27FC236}">
              <a16:creationId xmlns:a16="http://schemas.microsoft.com/office/drawing/2014/main" id="{EFE94455-740C-3DD2-B6C6-703419317DA2}"/>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0617" name="AutoShape 1">
          <a:extLst>
            <a:ext uri="{FF2B5EF4-FFF2-40B4-BE49-F238E27FC236}">
              <a16:creationId xmlns:a16="http://schemas.microsoft.com/office/drawing/2014/main" id="{78D2A20C-672C-B1C9-1421-2362F94348E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0618" name="AutoShape 3">
          <a:extLst>
            <a:ext uri="{FF2B5EF4-FFF2-40B4-BE49-F238E27FC236}">
              <a16:creationId xmlns:a16="http://schemas.microsoft.com/office/drawing/2014/main" id="{3F851413-5707-148F-1B2F-B96DA867EE17}"/>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0619" name="AutoShape 4">
          <a:extLst>
            <a:ext uri="{FF2B5EF4-FFF2-40B4-BE49-F238E27FC236}">
              <a16:creationId xmlns:a16="http://schemas.microsoft.com/office/drawing/2014/main" id="{952A1F88-83D7-CC6C-1B55-9781A471062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0620" name="AutoShape 2">
          <a:extLst>
            <a:ext uri="{FF2B5EF4-FFF2-40B4-BE49-F238E27FC236}">
              <a16:creationId xmlns:a16="http://schemas.microsoft.com/office/drawing/2014/main" id="{15125FE4-FBB8-493D-E10D-45C0DAE7C837}"/>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0621" name="AutoShape 4">
          <a:extLst>
            <a:ext uri="{FF2B5EF4-FFF2-40B4-BE49-F238E27FC236}">
              <a16:creationId xmlns:a16="http://schemas.microsoft.com/office/drawing/2014/main" id="{97278072-1FCE-111C-C149-19544A6D9C7F}"/>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0622" name="AutoShape 4">
          <a:extLst>
            <a:ext uri="{FF2B5EF4-FFF2-40B4-BE49-F238E27FC236}">
              <a16:creationId xmlns:a16="http://schemas.microsoft.com/office/drawing/2014/main" id="{53F24C6C-B791-5F3D-AA5E-954081E91B9C}"/>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0623" name="AutoShape 4">
          <a:extLst>
            <a:ext uri="{FF2B5EF4-FFF2-40B4-BE49-F238E27FC236}">
              <a16:creationId xmlns:a16="http://schemas.microsoft.com/office/drawing/2014/main" id="{9EECFCA1-5939-1A2C-B8B4-AAE7381FA4B1}"/>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0624" name="AutoShape 2">
          <a:extLst>
            <a:ext uri="{FF2B5EF4-FFF2-40B4-BE49-F238E27FC236}">
              <a16:creationId xmlns:a16="http://schemas.microsoft.com/office/drawing/2014/main" id="{B1DFBF16-DAF7-2CAA-225A-372443AFD8D4}"/>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0625" name="AutoShape 4">
          <a:extLst>
            <a:ext uri="{FF2B5EF4-FFF2-40B4-BE49-F238E27FC236}">
              <a16:creationId xmlns:a16="http://schemas.microsoft.com/office/drawing/2014/main" id="{5B4E45C1-C4FB-ABB2-6130-1AC6DDA03121}"/>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389436</xdr:colOff>
      <xdr:row>33</xdr:row>
      <xdr:rowOff>63863</xdr:rowOff>
    </xdr:from>
    <xdr:to>
      <xdr:col>38</xdr:col>
      <xdr:colOff>609965</xdr:colOff>
      <xdr:row>33</xdr:row>
      <xdr:rowOff>321115</xdr:rowOff>
    </xdr:to>
    <xdr:sp macro="" textlink="">
      <xdr:nvSpPr>
        <xdr:cNvPr id="11" name="上矢印 10">
          <a:extLst>
            <a:ext uri="{FF2B5EF4-FFF2-40B4-BE49-F238E27FC236}">
              <a16:creationId xmlns:a16="http://schemas.microsoft.com/office/drawing/2014/main" id="{5EFCC0B0-9847-55ED-CA9E-DD6040D4D585}"/>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17FBC47A-FEB0-8FAC-D198-DAF296AF2E2C}"/>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684596</xdr:colOff>
      <xdr:row>3</xdr:row>
      <xdr:rowOff>45754</xdr:rowOff>
    </xdr:to>
    <xdr:sp macro="" textlink="">
      <xdr:nvSpPr>
        <xdr:cNvPr id="13" name="Text Box 1">
          <a:extLst>
            <a:ext uri="{FF2B5EF4-FFF2-40B4-BE49-F238E27FC236}">
              <a16:creationId xmlns:a16="http://schemas.microsoft.com/office/drawing/2014/main" id="{1F396B38-37EC-94E9-4BA8-CBD0ED31F498}"/>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0629" name="AutoShape 1">
          <a:extLst>
            <a:ext uri="{FF2B5EF4-FFF2-40B4-BE49-F238E27FC236}">
              <a16:creationId xmlns:a16="http://schemas.microsoft.com/office/drawing/2014/main" id="{A10528A4-E2F3-7808-C141-E3A46BEA3CB4}"/>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63863</xdr:rowOff>
    </xdr:from>
    <xdr:to>
      <xdr:col>59</xdr:col>
      <xdr:colOff>589675</xdr:colOff>
      <xdr:row>33</xdr:row>
      <xdr:rowOff>321115</xdr:rowOff>
    </xdr:to>
    <xdr:sp macro="" textlink="">
      <xdr:nvSpPr>
        <xdr:cNvPr id="15" name="上矢印 14">
          <a:extLst>
            <a:ext uri="{FF2B5EF4-FFF2-40B4-BE49-F238E27FC236}">
              <a16:creationId xmlns:a16="http://schemas.microsoft.com/office/drawing/2014/main" id="{55AFD2E7-BF93-DB25-CD93-E9BD5AA8AB8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582329</xdr:colOff>
      <xdr:row>33</xdr:row>
      <xdr:rowOff>321115</xdr:rowOff>
    </xdr:to>
    <xdr:sp macro="" textlink="">
      <xdr:nvSpPr>
        <xdr:cNvPr id="16" name="上矢印 15">
          <a:extLst>
            <a:ext uri="{FF2B5EF4-FFF2-40B4-BE49-F238E27FC236}">
              <a16:creationId xmlns:a16="http://schemas.microsoft.com/office/drawing/2014/main" id="{8BE93ADE-DA99-5E99-9DCD-BCAC12A95987}"/>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29664</xdr:colOff>
      <xdr:row>30</xdr:row>
      <xdr:rowOff>87176</xdr:rowOff>
    </xdr:from>
    <xdr:to>
      <xdr:col>83</xdr:col>
      <xdr:colOff>200765</xdr:colOff>
      <xdr:row>30</xdr:row>
      <xdr:rowOff>256884</xdr:rowOff>
    </xdr:to>
    <xdr:sp macro="" textlink="">
      <xdr:nvSpPr>
        <xdr:cNvPr id="17" name="左矢印 16">
          <a:extLst>
            <a:ext uri="{FF2B5EF4-FFF2-40B4-BE49-F238E27FC236}">
              <a16:creationId xmlns:a16="http://schemas.microsoft.com/office/drawing/2014/main" id="{C9F49509-94E5-56E9-B2F9-DA5F1E98EC58}"/>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239900</xdr:rowOff>
    </xdr:to>
    <xdr:sp macro="" textlink="">
      <xdr:nvSpPr>
        <xdr:cNvPr id="18" name="左矢印 17">
          <a:extLst>
            <a:ext uri="{FF2B5EF4-FFF2-40B4-BE49-F238E27FC236}">
              <a16:creationId xmlns:a16="http://schemas.microsoft.com/office/drawing/2014/main" id="{CB00E959-D58E-3452-F6E8-2E1BDBEC1398}"/>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0634" name="AutoShape 1">
          <a:extLst>
            <a:ext uri="{FF2B5EF4-FFF2-40B4-BE49-F238E27FC236}">
              <a16:creationId xmlns:a16="http://schemas.microsoft.com/office/drawing/2014/main" id="{01A22002-CF09-099C-236C-319F78422203}"/>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0635" name="AutoShape 3">
          <a:extLst>
            <a:ext uri="{FF2B5EF4-FFF2-40B4-BE49-F238E27FC236}">
              <a16:creationId xmlns:a16="http://schemas.microsoft.com/office/drawing/2014/main" id="{70AD7BB5-F81F-F537-DA50-E2F064521E2A}"/>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0636" name="AutoShape 4">
          <a:extLst>
            <a:ext uri="{FF2B5EF4-FFF2-40B4-BE49-F238E27FC236}">
              <a16:creationId xmlns:a16="http://schemas.microsoft.com/office/drawing/2014/main" id="{9220C87D-3AE2-1E9B-8A20-74698CC43E70}"/>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0637" name="AutoShape 2">
          <a:extLst>
            <a:ext uri="{FF2B5EF4-FFF2-40B4-BE49-F238E27FC236}">
              <a16:creationId xmlns:a16="http://schemas.microsoft.com/office/drawing/2014/main" id="{415C6D16-360D-4EEF-CA56-B3E807A96643}"/>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0638" name="AutoShape 4">
          <a:extLst>
            <a:ext uri="{FF2B5EF4-FFF2-40B4-BE49-F238E27FC236}">
              <a16:creationId xmlns:a16="http://schemas.microsoft.com/office/drawing/2014/main" id="{52B05867-74CB-8798-054B-0E8F860C1B6E}"/>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0639" name="AutoShape 4">
          <a:extLst>
            <a:ext uri="{FF2B5EF4-FFF2-40B4-BE49-F238E27FC236}">
              <a16:creationId xmlns:a16="http://schemas.microsoft.com/office/drawing/2014/main" id="{AF61EC6B-2205-F703-FF64-4C970C04A7BF}"/>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0640" name="AutoShape 4">
          <a:extLst>
            <a:ext uri="{FF2B5EF4-FFF2-40B4-BE49-F238E27FC236}">
              <a16:creationId xmlns:a16="http://schemas.microsoft.com/office/drawing/2014/main" id="{CBB840C2-F610-C06B-6AB7-F2426133EAE7}"/>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0641" name="AutoShape 2">
          <a:extLst>
            <a:ext uri="{FF2B5EF4-FFF2-40B4-BE49-F238E27FC236}">
              <a16:creationId xmlns:a16="http://schemas.microsoft.com/office/drawing/2014/main" id="{A5619DA1-1F69-E2E7-4D1D-B5EFB7B95451}"/>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0642" name="AutoShape 4">
          <a:extLst>
            <a:ext uri="{FF2B5EF4-FFF2-40B4-BE49-F238E27FC236}">
              <a16:creationId xmlns:a16="http://schemas.microsoft.com/office/drawing/2014/main" id="{C3DE356C-FBDE-DD1D-6444-ACD4C1A32787}"/>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389436</xdr:colOff>
      <xdr:row>33</xdr:row>
      <xdr:rowOff>63863</xdr:rowOff>
    </xdr:from>
    <xdr:to>
      <xdr:col>38</xdr:col>
      <xdr:colOff>609965</xdr:colOff>
      <xdr:row>33</xdr:row>
      <xdr:rowOff>321115</xdr:rowOff>
    </xdr:to>
    <xdr:sp macro="" textlink="">
      <xdr:nvSpPr>
        <xdr:cNvPr id="28" name="上矢印 27">
          <a:extLst>
            <a:ext uri="{FF2B5EF4-FFF2-40B4-BE49-F238E27FC236}">
              <a16:creationId xmlns:a16="http://schemas.microsoft.com/office/drawing/2014/main" id="{9F68C2D3-734C-6937-B563-764B460A2ACA}"/>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AE4F6E73-514D-8A16-4F0F-78003D9D1A47}"/>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106688</xdr:colOff>
      <xdr:row>3</xdr:row>
      <xdr:rowOff>45754</xdr:rowOff>
    </xdr:to>
    <xdr:sp macro="" textlink="">
      <xdr:nvSpPr>
        <xdr:cNvPr id="30" name="Text Box 1">
          <a:extLst>
            <a:ext uri="{FF2B5EF4-FFF2-40B4-BE49-F238E27FC236}">
              <a16:creationId xmlns:a16="http://schemas.microsoft.com/office/drawing/2014/main" id="{C2040460-71C0-F452-D84C-0BAF3A50AE39}"/>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0646" name="AutoShape 1">
          <a:extLst>
            <a:ext uri="{FF2B5EF4-FFF2-40B4-BE49-F238E27FC236}">
              <a16:creationId xmlns:a16="http://schemas.microsoft.com/office/drawing/2014/main" id="{A8DD9CB6-FFC8-DBA5-C000-A901FFC6AED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63863</xdr:rowOff>
    </xdr:from>
    <xdr:to>
      <xdr:col>59</xdr:col>
      <xdr:colOff>589675</xdr:colOff>
      <xdr:row>33</xdr:row>
      <xdr:rowOff>321115</xdr:rowOff>
    </xdr:to>
    <xdr:sp macro="" textlink="">
      <xdr:nvSpPr>
        <xdr:cNvPr id="32" name="上矢印 31">
          <a:extLst>
            <a:ext uri="{FF2B5EF4-FFF2-40B4-BE49-F238E27FC236}">
              <a16:creationId xmlns:a16="http://schemas.microsoft.com/office/drawing/2014/main" id="{EFD92DF7-FBCA-F23F-A4FE-44E31D2697E8}"/>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370386</xdr:colOff>
      <xdr:row>33</xdr:row>
      <xdr:rowOff>63863</xdr:rowOff>
    </xdr:from>
    <xdr:to>
      <xdr:col>82</xdr:col>
      <xdr:colOff>582329</xdr:colOff>
      <xdr:row>33</xdr:row>
      <xdr:rowOff>321115</xdr:rowOff>
    </xdr:to>
    <xdr:sp macro="" textlink="">
      <xdr:nvSpPr>
        <xdr:cNvPr id="33" name="上矢印 32">
          <a:extLst>
            <a:ext uri="{FF2B5EF4-FFF2-40B4-BE49-F238E27FC236}">
              <a16:creationId xmlns:a16="http://schemas.microsoft.com/office/drawing/2014/main" id="{D6CE29B8-FD19-07CA-5500-3428639C682D}"/>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29664</xdr:colOff>
      <xdr:row>30</xdr:row>
      <xdr:rowOff>87176</xdr:rowOff>
    </xdr:from>
    <xdr:to>
      <xdr:col>83</xdr:col>
      <xdr:colOff>200765</xdr:colOff>
      <xdr:row>30</xdr:row>
      <xdr:rowOff>256884</xdr:rowOff>
    </xdr:to>
    <xdr:sp macro="" textlink="">
      <xdr:nvSpPr>
        <xdr:cNvPr id="34" name="左矢印 33">
          <a:extLst>
            <a:ext uri="{FF2B5EF4-FFF2-40B4-BE49-F238E27FC236}">
              <a16:creationId xmlns:a16="http://schemas.microsoft.com/office/drawing/2014/main" id="{7D55955F-1C5D-2102-0DA6-F628CBA6E48A}"/>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239900</xdr:rowOff>
    </xdr:to>
    <xdr:sp macro="" textlink="">
      <xdr:nvSpPr>
        <xdr:cNvPr id="35" name="左矢印 34">
          <a:extLst>
            <a:ext uri="{FF2B5EF4-FFF2-40B4-BE49-F238E27FC236}">
              <a16:creationId xmlns:a16="http://schemas.microsoft.com/office/drawing/2014/main" id="{446ECDDE-E8BD-675A-2232-4D4F0915D0DE}"/>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0651" name="AutoShape 1">
          <a:extLst>
            <a:ext uri="{FF2B5EF4-FFF2-40B4-BE49-F238E27FC236}">
              <a16:creationId xmlns:a16="http://schemas.microsoft.com/office/drawing/2014/main" id="{53E61FC0-ABB1-ECF3-2E7C-F3710124BE34}"/>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0652" name="AutoShape 1">
          <a:extLst>
            <a:ext uri="{FF2B5EF4-FFF2-40B4-BE49-F238E27FC236}">
              <a16:creationId xmlns:a16="http://schemas.microsoft.com/office/drawing/2014/main" id="{196A7D9C-3BFF-4359-DFE2-21E023848D7A}"/>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1640" name="AutoShape 1">
          <a:extLst>
            <a:ext uri="{FF2B5EF4-FFF2-40B4-BE49-F238E27FC236}">
              <a16:creationId xmlns:a16="http://schemas.microsoft.com/office/drawing/2014/main" id="{B52D33C1-E20D-020F-2844-191B4441DB0E}"/>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1641" name="AutoShape 3">
          <a:extLst>
            <a:ext uri="{FF2B5EF4-FFF2-40B4-BE49-F238E27FC236}">
              <a16:creationId xmlns:a16="http://schemas.microsoft.com/office/drawing/2014/main" id="{4DB4654A-DAFC-1E8C-EEF5-65F5A5DD3CC1}"/>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1642" name="AutoShape 4">
          <a:extLst>
            <a:ext uri="{FF2B5EF4-FFF2-40B4-BE49-F238E27FC236}">
              <a16:creationId xmlns:a16="http://schemas.microsoft.com/office/drawing/2014/main" id="{C69BD362-584C-C276-B404-9DFF6978757E}"/>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1643" name="AutoShape 2">
          <a:extLst>
            <a:ext uri="{FF2B5EF4-FFF2-40B4-BE49-F238E27FC236}">
              <a16:creationId xmlns:a16="http://schemas.microsoft.com/office/drawing/2014/main" id="{343A9ECE-72FB-4D12-C6A5-3C935530B1CF}"/>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1644" name="AutoShape 4">
          <a:extLst>
            <a:ext uri="{FF2B5EF4-FFF2-40B4-BE49-F238E27FC236}">
              <a16:creationId xmlns:a16="http://schemas.microsoft.com/office/drawing/2014/main" id="{396B97C3-803F-C4FB-59FF-12C59E23D8BA}"/>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1645" name="AutoShape 4">
          <a:extLst>
            <a:ext uri="{FF2B5EF4-FFF2-40B4-BE49-F238E27FC236}">
              <a16:creationId xmlns:a16="http://schemas.microsoft.com/office/drawing/2014/main" id="{F8F1EE8E-337A-06AE-6A60-42F7E206CD6A}"/>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1646" name="AutoShape 4">
          <a:extLst>
            <a:ext uri="{FF2B5EF4-FFF2-40B4-BE49-F238E27FC236}">
              <a16:creationId xmlns:a16="http://schemas.microsoft.com/office/drawing/2014/main" id="{527BA322-6C10-46EF-7335-9B2BBD6760F5}"/>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1647" name="AutoShape 2">
          <a:extLst>
            <a:ext uri="{FF2B5EF4-FFF2-40B4-BE49-F238E27FC236}">
              <a16:creationId xmlns:a16="http://schemas.microsoft.com/office/drawing/2014/main" id="{FE067B59-14CF-DBB9-295E-BD712BA9EBF1}"/>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1648" name="AutoShape 4">
          <a:extLst>
            <a:ext uri="{FF2B5EF4-FFF2-40B4-BE49-F238E27FC236}">
              <a16:creationId xmlns:a16="http://schemas.microsoft.com/office/drawing/2014/main" id="{6E1640D5-8C27-3CF0-6628-7B7DA22F4650}"/>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2095859B-DD79-8A69-DE09-D6A6CC7DBC56}"/>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EF2C74FB-A542-2373-8B23-37BB92ADB62A}"/>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09E5980F-86A3-7E3A-BB57-7FC98B238D5F}"/>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1652" name="AutoShape 1">
          <a:extLst>
            <a:ext uri="{FF2B5EF4-FFF2-40B4-BE49-F238E27FC236}">
              <a16:creationId xmlns:a16="http://schemas.microsoft.com/office/drawing/2014/main" id="{7901B469-35A2-087B-2D66-1288E85C9BB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439D903F-2409-8109-D6C5-57D99C52BB13}"/>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76F873E8-E762-95A9-5811-5C61C5621C7E}"/>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6009DD85-8CBB-4BD9-18C6-2CFE98EAD950}"/>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81A8CD34-F667-F767-1137-F42B1D06EDF1}"/>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1657" name="AutoShape 1">
          <a:extLst>
            <a:ext uri="{FF2B5EF4-FFF2-40B4-BE49-F238E27FC236}">
              <a16:creationId xmlns:a16="http://schemas.microsoft.com/office/drawing/2014/main" id="{741EADE4-97B1-73CA-ED83-FBBBB4BA9B5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1658" name="AutoShape 3">
          <a:extLst>
            <a:ext uri="{FF2B5EF4-FFF2-40B4-BE49-F238E27FC236}">
              <a16:creationId xmlns:a16="http://schemas.microsoft.com/office/drawing/2014/main" id="{79851B9C-FE11-E04E-B641-B2C6017D068B}"/>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1659" name="AutoShape 4">
          <a:extLst>
            <a:ext uri="{FF2B5EF4-FFF2-40B4-BE49-F238E27FC236}">
              <a16:creationId xmlns:a16="http://schemas.microsoft.com/office/drawing/2014/main" id="{DB047F1E-C6ED-7B72-D59B-4C23EE3E233F}"/>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1660" name="AutoShape 2">
          <a:extLst>
            <a:ext uri="{FF2B5EF4-FFF2-40B4-BE49-F238E27FC236}">
              <a16:creationId xmlns:a16="http://schemas.microsoft.com/office/drawing/2014/main" id="{EF6699C6-8E10-AA9D-F7C5-3F73AA0EA488}"/>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1661" name="AutoShape 4">
          <a:extLst>
            <a:ext uri="{FF2B5EF4-FFF2-40B4-BE49-F238E27FC236}">
              <a16:creationId xmlns:a16="http://schemas.microsoft.com/office/drawing/2014/main" id="{61584417-9F78-4466-2FBE-76610FFFBFB3}"/>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1662" name="AutoShape 4">
          <a:extLst>
            <a:ext uri="{FF2B5EF4-FFF2-40B4-BE49-F238E27FC236}">
              <a16:creationId xmlns:a16="http://schemas.microsoft.com/office/drawing/2014/main" id="{0380B9A7-D0DB-C7A8-3345-C01D15A2BEF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1663" name="AutoShape 4">
          <a:extLst>
            <a:ext uri="{FF2B5EF4-FFF2-40B4-BE49-F238E27FC236}">
              <a16:creationId xmlns:a16="http://schemas.microsoft.com/office/drawing/2014/main" id="{7CFB3122-91C6-2786-079D-BECB2CC3128D}"/>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1664" name="AutoShape 2">
          <a:extLst>
            <a:ext uri="{FF2B5EF4-FFF2-40B4-BE49-F238E27FC236}">
              <a16:creationId xmlns:a16="http://schemas.microsoft.com/office/drawing/2014/main" id="{0B906B06-A449-F7BC-3661-B287E2B89C63}"/>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1665" name="AutoShape 4">
          <a:extLst>
            <a:ext uri="{FF2B5EF4-FFF2-40B4-BE49-F238E27FC236}">
              <a16:creationId xmlns:a16="http://schemas.microsoft.com/office/drawing/2014/main" id="{59E9C8A9-F5E9-2650-28B0-BF847053F739}"/>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F1789DF8-134B-9406-DABB-36B91549ACD6}"/>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2BB0E62F-929E-968C-7904-DE93D08DBE27}"/>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ACC3B408-9310-985B-C4DD-1F540F970A2B}"/>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1669" name="AutoShape 1">
          <a:extLst>
            <a:ext uri="{FF2B5EF4-FFF2-40B4-BE49-F238E27FC236}">
              <a16:creationId xmlns:a16="http://schemas.microsoft.com/office/drawing/2014/main" id="{39C9EF58-530D-2B12-9BA6-E56F722BC9E9}"/>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AE4D0B5F-7AB7-909D-73ED-4117B0302EE4}"/>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72AEC969-1996-2A21-E750-26090AE6AA0E}"/>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52120CA1-1CEF-7E02-006A-D7A6C7FB01EE}"/>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F5E08BA4-E59A-B4D4-A8B9-E8DA52887C7A}"/>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1674" name="AutoShape 1">
          <a:extLst>
            <a:ext uri="{FF2B5EF4-FFF2-40B4-BE49-F238E27FC236}">
              <a16:creationId xmlns:a16="http://schemas.microsoft.com/office/drawing/2014/main" id="{E86C2DAA-668D-D6B0-6D99-11600DCBD67B}"/>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1675" name="AutoShape 1">
          <a:extLst>
            <a:ext uri="{FF2B5EF4-FFF2-40B4-BE49-F238E27FC236}">
              <a16:creationId xmlns:a16="http://schemas.microsoft.com/office/drawing/2014/main" id="{C7ADFB88-87A4-670B-8F8D-99EFED3DB9A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2664" name="AutoShape 1">
          <a:extLst>
            <a:ext uri="{FF2B5EF4-FFF2-40B4-BE49-F238E27FC236}">
              <a16:creationId xmlns:a16="http://schemas.microsoft.com/office/drawing/2014/main" id="{FE92BC2F-2DDB-65BC-7168-D833E28C331A}"/>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2665" name="AutoShape 3">
          <a:extLst>
            <a:ext uri="{FF2B5EF4-FFF2-40B4-BE49-F238E27FC236}">
              <a16:creationId xmlns:a16="http://schemas.microsoft.com/office/drawing/2014/main" id="{D8052099-34AE-DA77-AF5F-4D6F55CDEDAD}"/>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2666" name="AutoShape 4">
          <a:extLst>
            <a:ext uri="{FF2B5EF4-FFF2-40B4-BE49-F238E27FC236}">
              <a16:creationId xmlns:a16="http://schemas.microsoft.com/office/drawing/2014/main" id="{6155B23C-62C1-D7D4-8465-7702853866CA}"/>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2667" name="AutoShape 2">
          <a:extLst>
            <a:ext uri="{FF2B5EF4-FFF2-40B4-BE49-F238E27FC236}">
              <a16:creationId xmlns:a16="http://schemas.microsoft.com/office/drawing/2014/main" id="{8CC16A61-6C1F-729B-1004-0572DBACFB7C}"/>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2668" name="AutoShape 4">
          <a:extLst>
            <a:ext uri="{FF2B5EF4-FFF2-40B4-BE49-F238E27FC236}">
              <a16:creationId xmlns:a16="http://schemas.microsoft.com/office/drawing/2014/main" id="{C972D1DC-1503-4630-C471-FE1F3DBA10AF}"/>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2669" name="AutoShape 4">
          <a:extLst>
            <a:ext uri="{FF2B5EF4-FFF2-40B4-BE49-F238E27FC236}">
              <a16:creationId xmlns:a16="http://schemas.microsoft.com/office/drawing/2014/main" id="{19C5F8A5-0E04-BD4A-1404-3DE4A8593F23}"/>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2670" name="AutoShape 4">
          <a:extLst>
            <a:ext uri="{FF2B5EF4-FFF2-40B4-BE49-F238E27FC236}">
              <a16:creationId xmlns:a16="http://schemas.microsoft.com/office/drawing/2014/main" id="{8580BB63-88DF-8581-F1A6-88EB09BEE2C8}"/>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2671" name="AutoShape 2">
          <a:extLst>
            <a:ext uri="{FF2B5EF4-FFF2-40B4-BE49-F238E27FC236}">
              <a16:creationId xmlns:a16="http://schemas.microsoft.com/office/drawing/2014/main" id="{0DAB12BD-165E-F1F6-D5F5-8A95131163D0}"/>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2672" name="AutoShape 4">
          <a:extLst>
            <a:ext uri="{FF2B5EF4-FFF2-40B4-BE49-F238E27FC236}">
              <a16:creationId xmlns:a16="http://schemas.microsoft.com/office/drawing/2014/main" id="{EB44BF79-B2E4-1DC2-B004-4B32C0FD8A86}"/>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357686</xdr:colOff>
      <xdr:row>33</xdr:row>
      <xdr:rowOff>65768</xdr:rowOff>
    </xdr:from>
    <xdr:to>
      <xdr:col>38</xdr:col>
      <xdr:colOff>586713</xdr:colOff>
      <xdr:row>34</xdr:row>
      <xdr:rowOff>906</xdr:rowOff>
    </xdr:to>
    <xdr:sp macro="" textlink="">
      <xdr:nvSpPr>
        <xdr:cNvPr id="11" name="上矢印 10">
          <a:extLst>
            <a:ext uri="{FF2B5EF4-FFF2-40B4-BE49-F238E27FC236}">
              <a16:creationId xmlns:a16="http://schemas.microsoft.com/office/drawing/2014/main" id="{66F90D67-1B69-363A-0B6B-885689AF93E1}"/>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12" name="左矢印 11">
          <a:extLst>
            <a:ext uri="{FF2B5EF4-FFF2-40B4-BE49-F238E27FC236}">
              <a16:creationId xmlns:a16="http://schemas.microsoft.com/office/drawing/2014/main" id="{B573DEEF-2111-F8BC-DCE0-3F18E5ED66FF}"/>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15</xdr:col>
      <xdr:colOff>686803</xdr:colOff>
      <xdr:row>3</xdr:row>
      <xdr:rowOff>48928</xdr:rowOff>
    </xdr:to>
    <xdr:sp macro="" textlink="">
      <xdr:nvSpPr>
        <xdr:cNvPr id="13" name="Text Box 1">
          <a:extLst>
            <a:ext uri="{FF2B5EF4-FFF2-40B4-BE49-F238E27FC236}">
              <a16:creationId xmlns:a16="http://schemas.microsoft.com/office/drawing/2014/main" id="{B705281B-8362-C8EE-ADD4-DB25A4B23734}"/>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2676" name="AutoShape 1">
          <a:extLst>
            <a:ext uri="{FF2B5EF4-FFF2-40B4-BE49-F238E27FC236}">
              <a16:creationId xmlns:a16="http://schemas.microsoft.com/office/drawing/2014/main" id="{83107952-996A-AEB2-2A52-76AE4725AA45}"/>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589726</xdr:colOff>
      <xdr:row>34</xdr:row>
      <xdr:rowOff>906</xdr:rowOff>
    </xdr:to>
    <xdr:sp macro="" textlink="">
      <xdr:nvSpPr>
        <xdr:cNvPr id="15" name="上矢印 14">
          <a:extLst>
            <a:ext uri="{FF2B5EF4-FFF2-40B4-BE49-F238E27FC236}">
              <a16:creationId xmlns:a16="http://schemas.microsoft.com/office/drawing/2014/main" id="{D9050924-2980-2A20-222B-EE463750340B}"/>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65768</xdr:rowOff>
    </xdr:from>
    <xdr:to>
      <xdr:col>82</xdr:col>
      <xdr:colOff>585624</xdr:colOff>
      <xdr:row>34</xdr:row>
      <xdr:rowOff>906</xdr:rowOff>
    </xdr:to>
    <xdr:sp macro="" textlink="">
      <xdr:nvSpPr>
        <xdr:cNvPr id="16" name="上矢印 15">
          <a:extLst>
            <a:ext uri="{FF2B5EF4-FFF2-40B4-BE49-F238E27FC236}">
              <a16:creationId xmlns:a16="http://schemas.microsoft.com/office/drawing/2014/main" id="{558F70BA-7051-908F-F0BA-2ADA0C287ADD}"/>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90351</xdr:rowOff>
    </xdr:from>
    <xdr:to>
      <xdr:col>83</xdr:col>
      <xdr:colOff>201736</xdr:colOff>
      <xdr:row>30</xdr:row>
      <xdr:rowOff>258241</xdr:rowOff>
    </xdr:to>
    <xdr:sp macro="" textlink="">
      <xdr:nvSpPr>
        <xdr:cNvPr id="17" name="左矢印 16">
          <a:extLst>
            <a:ext uri="{FF2B5EF4-FFF2-40B4-BE49-F238E27FC236}">
              <a16:creationId xmlns:a16="http://schemas.microsoft.com/office/drawing/2014/main" id="{48929CE3-72BB-7DF3-A560-4791BAB5353C}"/>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65042</xdr:rowOff>
    </xdr:from>
    <xdr:to>
      <xdr:col>60</xdr:col>
      <xdr:colOff>217761</xdr:colOff>
      <xdr:row>30</xdr:row>
      <xdr:rowOff>257389</xdr:rowOff>
    </xdr:to>
    <xdr:sp macro="" textlink="">
      <xdr:nvSpPr>
        <xdr:cNvPr id="18" name="左矢印 17">
          <a:extLst>
            <a:ext uri="{FF2B5EF4-FFF2-40B4-BE49-F238E27FC236}">
              <a16:creationId xmlns:a16="http://schemas.microsoft.com/office/drawing/2014/main" id="{51475259-8013-7B73-582F-6DAE38CDFBD3}"/>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2681" name="AutoShape 1">
          <a:extLst>
            <a:ext uri="{FF2B5EF4-FFF2-40B4-BE49-F238E27FC236}">
              <a16:creationId xmlns:a16="http://schemas.microsoft.com/office/drawing/2014/main" id="{54AE79D8-8B43-173B-6754-8E8EE9F8791D}"/>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2682" name="AutoShape 3">
          <a:extLst>
            <a:ext uri="{FF2B5EF4-FFF2-40B4-BE49-F238E27FC236}">
              <a16:creationId xmlns:a16="http://schemas.microsoft.com/office/drawing/2014/main" id="{43D0B0E5-860F-F560-F530-8C6A86B82276}"/>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2683" name="AutoShape 4">
          <a:extLst>
            <a:ext uri="{FF2B5EF4-FFF2-40B4-BE49-F238E27FC236}">
              <a16:creationId xmlns:a16="http://schemas.microsoft.com/office/drawing/2014/main" id="{2E7A210C-15F5-9A09-7847-98BF124D3135}"/>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2684" name="AutoShape 2">
          <a:extLst>
            <a:ext uri="{FF2B5EF4-FFF2-40B4-BE49-F238E27FC236}">
              <a16:creationId xmlns:a16="http://schemas.microsoft.com/office/drawing/2014/main" id="{B9EAF6D7-7749-4E73-9DC7-DE8A34D2EFAB}"/>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2685" name="AutoShape 4">
          <a:extLst>
            <a:ext uri="{FF2B5EF4-FFF2-40B4-BE49-F238E27FC236}">
              <a16:creationId xmlns:a16="http://schemas.microsoft.com/office/drawing/2014/main" id="{A69D622D-3815-EAE9-EC95-D0E1C5C05CC0}"/>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2686" name="AutoShape 4">
          <a:extLst>
            <a:ext uri="{FF2B5EF4-FFF2-40B4-BE49-F238E27FC236}">
              <a16:creationId xmlns:a16="http://schemas.microsoft.com/office/drawing/2014/main" id="{977ED39A-CE60-DBD4-EDED-17D6B779BD8D}"/>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2687" name="AutoShape 4">
          <a:extLst>
            <a:ext uri="{FF2B5EF4-FFF2-40B4-BE49-F238E27FC236}">
              <a16:creationId xmlns:a16="http://schemas.microsoft.com/office/drawing/2014/main" id="{D5CD5907-5670-1E74-B128-62AE2363E9F7}"/>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2688" name="AutoShape 2">
          <a:extLst>
            <a:ext uri="{FF2B5EF4-FFF2-40B4-BE49-F238E27FC236}">
              <a16:creationId xmlns:a16="http://schemas.microsoft.com/office/drawing/2014/main" id="{FC36A121-BDFA-C7A9-CD0D-B336B31AB576}"/>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2689" name="AutoShape 4">
          <a:extLst>
            <a:ext uri="{FF2B5EF4-FFF2-40B4-BE49-F238E27FC236}">
              <a16:creationId xmlns:a16="http://schemas.microsoft.com/office/drawing/2014/main" id="{D172E45E-37F9-9AC4-D288-E81A6710CB5F}"/>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357686</xdr:colOff>
      <xdr:row>33</xdr:row>
      <xdr:rowOff>65768</xdr:rowOff>
    </xdr:from>
    <xdr:to>
      <xdr:col>38</xdr:col>
      <xdr:colOff>586713</xdr:colOff>
      <xdr:row>34</xdr:row>
      <xdr:rowOff>906</xdr:rowOff>
    </xdr:to>
    <xdr:sp macro="" textlink="">
      <xdr:nvSpPr>
        <xdr:cNvPr id="28" name="上矢印 27">
          <a:extLst>
            <a:ext uri="{FF2B5EF4-FFF2-40B4-BE49-F238E27FC236}">
              <a16:creationId xmlns:a16="http://schemas.microsoft.com/office/drawing/2014/main" id="{FC7A0489-3949-8E76-0D2F-376ADADCB90F}"/>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260371</xdr:rowOff>
    </xdr:to>
    <xdr:sp macro="" textlink="">
      <xdr:nvSpPr>
        <xdr:cNvPr id="29" name="左矢印 28">
          <a:extLst>
            <a:ext uri="{FF2B5EF4-FFF2-40B4-BE49-F238E27FC236}">
              <a16:creationId xmlns:a16="http://schemas.microsoft.com/office/drawing/2014/main" id="{2A3E124B-8156-8B91-1EF6-32DF99477954}"/>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69848</xdr:rowOff>
    </xdr:from>
    <xdr:to>
      <xdr:col>16</xdr:col>
      <xdr:colOff>103520</xdr:colOff>
      <xdr:row>3</xdr:row>
      <xdr:rowOff>48928</xdr:rowOff>
    </xdr:to>
    <xdr:sp macro="" textlink="">
      <xdr:nvSpPr>
        <xdr:cNvPr id="30" name="Text Box 1">
          <a:extLst>
            <a:ext uri="{FF2B5EF4-FFF2-40B4-BE49-F238E27FC236}">
              <a16:creationId xmlns:a16="http://schemas.microsoft.com/office/drawing/2014/main" id="{F37C104E-F2FD-C3C5-B0A3-97BBD9F31C26}"/>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2693" name="AutoShape 1">
          <a:extLst>
            <a:ext uri="{FF2B5EF4-FFF2-40B4-BE49-F238E27FC236}">
              <a16:creationId xmlns:a16="http://schemas.microsoft.com/office/drawing/2014/main" id="{24089235-316F-A881-6D3F-C7DDB4240502}"/>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65768</xdr:rowOff>
    </xdr:from>
    <xdr:to>
      <xdr:col>59</xdr:col>
      <xdr:colOff>589726</xdr:colOff>
      <xdr:row>34</xdr:row>
      <xdr:rowOff>906</xdr:rowOff>
    </xdr:to>
    <xdr:sp macro="" textlink="">
      <xdr:nvSpPr>
        <xdr:cNvPr id="32" name="上矢印 31">
          <a:extLst>
            <a:ext uri="{FF2B5EF4-FFF2-40B4-BE49-F238E27FC236}">
              <a16:creationId xmlns:a16="http://schemas.microsoft.com/office/drawing/2014/main" id="{9322D666-315A-14D4-6506-EFE1E1252151}"/>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65768</xdr:rowOff>
    </xdr:from>
    <xdr:to>
      <xdr:col>82</xdr:col>
      <xdr:colOff>585624</xdr:colOff>
      <xdr:row>34</xdr:row>
      <xdr:rowOff>906</xdr:rowOff>
    </xdr:to>
    <xdr:sp macro="" textlink="">
      <xdr:nvSpPr>
        <xdr:cNvPr id="33" name="上矢印 32">
          <a:extLst>
            <a:ext uri="{FF2B5EF4-FFF2-40B4-BE49-F238E27FC236}">
              <a16:creationId xmlns:a16="http://schemas.microsoft.com/office/drawing/2014/main" id="{A5429C65-59F4-B78C-E0A8-74233BFB98E5}"/>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90351</xdr:rowOff>
    </xdr:from>
    <xdr:to>
      <xdr:col>83</xdr:col>
      <xdr:colOff>201736</xdr:colOff>
      <xdr:row>30</xdr:row>
      <xdr:rowOff>258241</xdr:rowOff>
    </xdr:to>
    <xdr:sp macro="" textlink="">
      <xdr:nvSpPr>
        <xdr:cNvPr id="34" name="左矢印 33">
          <a:extLst>
            <a:ext uri="{FF2B5EF4-FFF2-40B4-BE49-F238E27FC236}">
              <a16:creationId xmlns:a16="http://schemas.microsoft.com/office/drawing/2014/main" id="{61A33062-0F45-BB48-577C-26A2E3D90935}"/>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65042</xdr:rowOff>
    </xdr:from>
    <xdr:to>
      <xdr:col>60</xdr:col>
      <xdr:colOff>217761</xdr:colOff>
      <xdr:row>30</xdr:row>
      <xdr:rowOff>257389</xdr:rowOff>
    </xdr:to>
    <xdr:sp macro="" textlink="">
      <xdr:nvSpPr>
        <xdr:cNvPr id="35" name="左矢印 34">
          <a:extLst>
            <a:ext uri="{FF2B5EF4-FFF2-40B4-BE49-F238E27FC236}">
              <a16:creationId xmlns:a16="http://schemas.microsoft.com/office/drawing/2014/main" id="{162B47E5-DBDA-582C-52AC-226842FA1EC7}"/>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2698" name="AutoShape 1">
          <a:extLst>
            <a:ext uri="{FF2B5EF4-FFF2-40B4-BE49-F238E27FC236}">
              <a16:creationId xmlns:a16="http://schemas.microsoft.com/office/drawing/2014/main" id="{55D4295A-61F5-F4DE-588E-D198EE45F719}"/>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2699" name="AutoShape 1">
          <a:extLst>
            <a:ext uri="{FF2B5EF4-FFF2-40B4-BE49-F238E27FC236}">
              <a16:creationId xmlns:a16="http://schemas.microsoft.com/office/drawing/2014/main" id="{6AE8541F-4374-904C-15F1-245E4D3692A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355600</xdr:colOff>
      <xdr:row>17</xdr:row>
      <xdr:rowOff>31750</xdr:rowOff>
    </xdr:from>
    <xdr:to>
      <xdr:col>42</xdr:col>
      <xdr:colOff>6350</xdr:colOff>
      <xdr:row>21</xdr:row>
      <xdr:rowOff>247650</xdr:rowOff>
    </xdr:to>
    <xdr:sp macro="" textlink="">
      <xdr:nvSpPr>
        <xdr:cNvPr id="343688" name="AutoShape 1">
          <a:extLst>
            <a:ext uri="{FF2B5EF4-FFF2-40B4-BE49-F238E27FC236}">
              <a16:creationId xmlns:a16="http://schemas.microsoft.com/office/drawing/2014/main" id="{355A1A22-F2CF-5A99-125A-1173A5ACA47B}"/>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3689" name="AutoShape 3">
          <a:extLst>
            <a:ext uri="{FF2B5EF4-FFF2-40B4-BE49-F238E27FC236}">
              <a16:creationId xmlns:a16="http://schemas.microsoft.com/office/drawing/2014/main" id="{514CAD0F-B33B-C95A-D22B-C34100DFD382}"/>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3690" name="AutoShape 4">
          <a:extLst>
            <a:ext uri="{FF2B5EF4-FFF2-40B4-BE49-F238E27FC236}">
              <a16:creationId xmlns:a16="http://schemas.microsoft.com/office/drawing/2014/main" id="{C9023D26-3A9A-6ED9-4A89-E7D8AB73CF1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3691" name="AutoShape 2">
          <a:extLst>
            <a:ext uri="{FF2B5EF4-FFF2-40B4-BE49-F238E27FC236}">
              <a16:creationId xmlns:a16="http://schemas.microsoft.com/office/drawing/2014/main" id="{F0D6208D-6478-AC38-2A64-D03A538857DA}"/>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3692" name="AutoShape 4">
          <a:extLst>
            <a:ext uri="{FF2B5EF4-FFF2-40B4-BE49-F238E27FC236}">
              <a16:creationId xmlns:a16="http://schemas.microsoft.com/office/drawing/2014/main" id="{6C3DDD3C-31FA-9C3D-81C8-84967828F07A}"/>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3693" name="AutoShape 4">
          <a:extLst>
            <a:ext uri="{FF2B5EF4-FFF2-40B4-BE49-F238E27FC236}">
              <a16:creationId xmlns:a16="http://schemas.microsoft.com/office/drawing/2014/main" id="{6C514C01-1114-C4FF-2817-E21911536570}"/>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3694" name="AutoShape 4">
          <a:extLst>
            <a:ext uri="{FF2B5EF4-FFF2-40B4-BE49-F238E27FC236}">
              <a16:creationId xmlns:a16="http://schemas.microsoft.com/office/drawing/2014/main" id="{1F5BC25E-E0E8-0665-9167-83CD18C6361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3695" name="AutoShape 2">
          <a:extLst>
            <a:ext uri="{FF2B5EF4-FFF2-40B4-BE49-F238E27FC236}">
              <a16:creationId xmlns:a16="http://schemas.microsoft.com/office/drawing/2014/main" id="{D3CE4959-C4C7-B266-9C11-4001B70BB914}"/>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3696" name="AutoShape 4">
          <a:extLst>
            <a:ext uri="{FF2B5EF4-FFF2-40B4-BE49-F238E27FC236}">
              <a16:creationId xmlns:a16="http://schemas.microsoft.com/office/drawing/2014/main" id="{BC905C27-17F9-EE59-CE09-D08BE7C1A491}"/>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11" name="上矢印 10">
          <a:extLst>
            <a:ext uri="{FF2B5EF4-FFF2-40B4-BE49-F238E27FC236}">
              <a16:creationId xmlns:a16="http://schemas.microsoft.com/office/drawing/2014/main" id="{603658F3-E621-13F0-6604-9206A9F399B6}"/>
            </a:ext>
          </a:extLst>
        </xdr:cNvPr>
        <xdr:cNvSpPr/>
      </xdr:nvSpPr>
      <xdr:spPr>
        <a:xfrm>
          <a:off x="27987171" y="1485682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12" name="左矢印 11">
          <a:extLst>
            <a:ext uri="{FF2B5EF4-FFF2-40B4-BE49-F238E27FC236}">
              <a16:creationId xmlns:a16="http://schemas.microsoft.com/office/drawing/2014/main" id="{54E4C4DC-28DA-8650-F9AD-B08714476307}"/>
            </a:ext>
          </a:extLst>
        </xdr:cNvPr>
        <xdr:cNvSpPr/>
      </xdr:nvSpPr>
      <xdr:spPr>
        <a:xfrm>
          <a:off x="29047242" y="1344155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15</xdr:col>
      <xdr:colOff>686629</xdr:colOff>
      <xdr:row>3</xdr:row>
      <xdr:rowOff>45754</xdr:rowOff>
    </xdr:to>
    <xdr:sp macro="" textlink="">
      <xdr:nvSpPr>
        <xdr:cNvPr id="13" name="Text Box 1">
          <a:extLst>
            <a:ext uri="{FF2B5EF4-FFF2-40B4-BE49-F238E27FC236}">
              <a16:creationId xmlns:a16="http://schemas.microsoft.com/office/drawing/2014/main" id="{3D6541DA-D5F3-7D4C-2BF6-E4F2043A3465}"/>
            </a:ext>
          </a:extLst>
        </xdr:cNvPr>
        <xdr:cNvSpPr txBox="1">
          <a:spLocks noChangeArrowheads="1"/>
        </xdr:cNvSpPr>
      </xdr:nvSpPr>
      <xdr:spPr bwMode="auto">
        <a:xfrm>
          <a:off x="251460" y="280033"/>
          <a:ext cx="819041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第三セクター等への短期貸付金に係る負担見込額算出シート（標準評価方式）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3700" name="AutoShape 1">
          <a:extLst>
            <a:ext uri="{FF2B5EF4-FFF2-40B4-BE49-F238E27FC236}">
              <a16:creationId xmlns:a16="http://schemas.microsoft.com/office/drawing/2014/main" id="{C71D1F08-0503-A73C-FC8A-5831C406C950}"/>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15" name="上矢印 14">
          <a:extLst>
            <a:ext uri="{FF2B5EF4-FFF2-40B4-BE49-F238E27FC236}">
              <a16:creationId xmlns:a16="http://schemas.microsoft.com/office/drawing/2014/main" id="{6E93BA0B-DE72-0887-A9B8-2B61913EC082}"/>
            </a:ext>
          </a:extLst>
        </xdr:cNvPr>
        <xdr:cNvSpPr/>
      </xdr:nvSpPr>
      <xdr:spPr>
        <a:xfrm>
          <a:off x="46021806" y="1485682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16" name="上矢印 15">
          <a:extLst>
            <a:ext uri="{FF2B5EF4-FFF2-40B4-BE49-F238E27FC236}">
              <a16:creationId xmlns:a16="http://schemas.microsoft.com/office/drawing/2014/main" id="{F5067405-4AE2-EB7D-9AEE-76216A8E50E5}"/>
            </a:ext>
          </a:extLst>
        </xdr:cNvPr>
        <xdr:cNvSpPr/>
      </xdr:nvSpPr>
      <xdr:spPr>
        <a:xfrm>
          <a:off x="65424231" y="1485682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17" name="左矢印 16">
          <a:extLst>
            <a:ext uri="{FF2B5EF4-FFF2-40B4-BE49-F238E27FC236}">
              <a16:creationId xmlns:a16="http://schemas.microsoft.com/office/drawing/2014/main" id="{888F7C31-A430-AD9C-4099-72FABFFDA607}"/>
            </a:ext>
          </a:extLst>
        </xdr:cNvPr>
        <xdr:cNvSpPr/>
      </xdr:nvSpPr>
      <xdr:spPr>
        <a:xfrm>
          <a:off x="66508449" y="1346345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18" name="左矢印 17">
          <a:extLst>
            <a:ext uri="{FF2B5EF4-FFF2-40B4-BE49-F238E27FC236}">
              <a16:creationId xmlns:a16="http://schemas.microsoft.com/office/drawing/2014/main" id="{C309BA46-34D2-6266-ABBF-3E5139F1ECBD}"/>
            </a:ext>
          </a:extLst>
        </xdr:cNvPr>
        <xdr:cNvSpPr/>
      </xdr:nvSpPr>
      <xdr:spPr>
        <a:xfrm>
          <a:off x="47098404" y="1341909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3705" name="AutoShape 1">
          <a:extLst>
            <a:ext uri="{FF2B5EF4-FFF2-40B4-BE49-F238E27FC236}">
              <a16:creationId xmlns:a16="http://schemas.microsoft.com/office/drawing/2014/main" id="{FAF1EF69-52DC-FD42-9BEE-4B37D9573C61}"/>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330200</xdr:colOff>
      <xdr:row>22</xdr:row>
      <xdr:rowOff>38100</xdr:rowOff>
    </xdr:from>
    <xdr:to>
      <xdr:col>41</xdr:col>
      <xdr:colOff>488950</xdr:colOff>
      <xdr:row>26</xdr:row>
      <xdr:rowOff>247650</xdr:rowOff>
    </xdr:to>
    <xdr:sp macro="" textlink="">
      <xdr:nvSpPr>
        <xdr:cNvPr id="343706" name="AutoShape 3">
          <a:extLst>
            <a:ext uri="{FF2B5EF4-FFF2-40B4-BE49-F238E27FC236}">
              <a16:creationId xmlns:a16="http://schemas.microsoft.com/office/drawing/2014/main" id="{B5F262C4-C0F9-EDCF-3C54-083D5F980020}"/>
            </a:ext>
          </a:extLst>
        </xdr:cNvPr>
        <xdr:cNvSpPr>
          <a:spLocks/>
        </xdr:cNvSpPr>
      </xdr:nvSpPr>
      <xdr:spPr bwMode="auto">
        <a:xfrm>
          <a:off x="30975300" y="9531350"/>
          <a:ext cx="158750" cy="2139950"/>
        </a:xfrm>
        <a:prstGeom prst="leftBrace">
          <a:avLst>
            <a:gd name="adj1" fmla="val 481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57150</xdr:colOff>
      <xdr:row>12</xdr:row>
      <xdr:rowOff>146050</xdr:rowOff>
    </xdr:from>
    <xdr:to>
      <xdr:col>47</xdr:col>
      <xdr:colOff>482600</xdr:colOff>
      <xdr:row>12</xdr:row>
      <xdr:rowOff>228600</xdr:rowOff>
    </xdr:to>
    <xdr:sp macro="" textlink="">
      <xdr:nvSpPr>
        <xdr:cNvPr id="343707" name="AutoShape 4">
          <a:extLst>
            <a:ext uri="{FF2B5EF4-FFF2-40B4-BE49-F238E27FC236}">
              <a16:creationId xmlns:a16="http://schemas.microsoft.com/office/drawing/2014/main" id="{8F757166-5D0B-F1CF-A3C0-00D749A4D769}"/>
            </a:ext>
          </a:extLst>
        </xdr:cNvPr>
        <xdr:cNvSpPr>
          <a:spLocks/>
        </xdr:cNvSpPr>
      </xdr:nvSpPr>
      <xdr:spPr bwMode="auto">
        <a:xfrm rot="5400000">
          <a:off x="3550285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234950</xdr:colOff>
      <xdr:row>21</xdr:row>
      <xdr:rowOff>0</xdr:rowOff>
    </xdr:from>
    <xdr:to>
      <xdr:col>63</xdr:col>
      <xdr:colOff>0</xdr:colOff>
      <xdr:row>26</xdr:row>
      <xdr:rowOff>0</xdr:rowOff>
    </xdr:to>
    <xdr:sp macro="" textlink="">
      <xdr:nvSpPr>
        <xdr:cNvPr id="343708" name="AutoShape 2">
          <a:extLst>
            <a:ext uri="{FF2B5EF4-FFF2-40B4-BE49-F238E27FC236}">
              <a16:creationId xmlns:a16="http://schemas.microsoft.com/office/drawing/2014/main" id="{1CB16BE4-9BFD-EF7E-7956-AE0F0F65875E}"/>
            </a:ext>
          </a:extLst>
        </xdr:cNvPr>
        <xdr:cNvSpPr>
          <a:spLocks/>
        </xdr:cNvSpPr>
      </xdr:nvSpPr>
      <xdr:spPr bwMode="auto">
        <a:xfrm>
          <a:off x="49625250" y="9010650"/>
          <a:ext cx="914400" cy="2413000"/>
        </a:xfrm>
        <a:prstGeom prst="leftBrace">
          <a:avLst>
            <a:gd name="adj1" fmla="val 268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19050</xdr:colOff>
      <xdr:row>12</xdr:row>
      <xdr:rowOff>127000</xdr:rowOff>
    </xdr:from>
    <xdr:to>
      <xdr:col>52</xdr:col>
      <xdr:colOff>558800</xdr:colOff>
      <xdr:row>12</xdr:row>
      <xdr:rowOff>209550</xdr:rowOff>
    </xdr:to>
    <xdr:sp macro="" textlink="">
      <xdr:nvSpPr>
        <xdr:cNvPr id="343709" name="AutoShape 4">
          <a:extLst>
            <a:ext uri="{FF2B5EF4-FFF2-40B4-BE49-F238E27FC236}">
              <a16:creationId xmlns:a16="http://schemas.microsoft.com/office/drawing/2014/main" id="{B751CD95-577A-29BA-A3E3-D9AB62BC34EE}"/>
            </a:ext>
          </a:extLst>
        </xdr:cNvPr>
        <xdr:cNvSpPr>
          <a:spLocks/>
        </xdr:cNvSpPr>
      </xdr:nvSpPr>
      <xdr:spPr bwMode="auto">
        <a:xfrm rot="5400000">
          <a:off x="39160450" y="28384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25400</xdr:colOff>
      <xdr:row>12</xdr:row>
      <xdr:rowOff>146050</xdr:rowOff>
    </xdr:from>
    <xdr:to>
      <xdr:col>68</xdr:col>
      <xdr:colOff>450850</xdr:colOff>
      <xdr:row>12</xdr:row>
      <xdr:rowOff>228600</xdr:rowOff>
    </xdr:to>
    <xdr:sp macro="" textlink="">
      <xdr:nvSpPr>
        <xdr:cNvPr id="343710" name="AutoShape 4">
          <a:extLst>
            <a:ext uri="{FF2B5EF4-FFF2-40B4-BE49-F238E27FC236}">
              <a16:creationId xmlns:a16="http://schemas.microsoft.com/office/drawing/2014/main" id="{747A19E4-7A6E-74F8-76E8-448C71636640}"/>
            </a:ext>
          </a:extLst>
        </xdr:cNvPr>
        <xdr:cNvSpPr>
          <a:spLocks/>
        </xdr:cNvSpPr>
      </xdr:nvSpPr>
      <xdr:spPr bwMode="auto">
        <a:xfrm rot="5400000">
          <a:off x="54178200" y="3556000"/>
          <a:ext cx="82550" cy="2673350"/>
        </a:xfrm>
        <a:prstGeom prst="leftBrace">
          <a:avLst>
            <a:gd name="adj1" fmla="val 3278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25400</xdr:colOff>
      <xdr:row>12</xdr:row>
      <xdr:rowOff>133350</xdr:rowOff>
    </xdr:from>
    <xdr:to>
      <xdr:col>74</xdr:col>
      <xdr:colOff>546100</xdr:colOff>
      <xdr:row>13</xdr:row>
      <xdr:rowOff>19050</xdr:rowOff>
    </xdr:to>
    <xdr:sp macro="" textlink="">
      <xdr:nvSpPr>
        <xdr:cNvPr id="343711" name="AutoShape 4">
          <a:extLst>
            <a:ext uri="{FF2B5EF4-FFF2-40B4-BE49-F238E27FC236}">
              <a16:creationId xmlns:a16="http://schemas.microsoft.com/office/drawing/2014/main" id="{810F7338-5ADA-DDD8-4E48-19D1F2785569}"/>
            </a:ext>
          </a:extLst>
        </xdr:cNvPr>
        <xdr:cNvSpPr>
          <a:spLocks/>
        </xdr:cNvSpPr>
      </xdr:nvSpPr>
      <xdr:spPr bwMode="auto">
        <a:xfrm rot="5400000">
          <a:off x="58537475" y="29305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171450</xdr:colOff>
      <xdr:row>16</xdr:row>
      <xdr:rowOff>38100</xdr:rowOff>
    </xdr:from>
    <xdr:to>
      <xdr:col>85</xdr:col>
      <xdr:colOff>444500</xdr:colOff>
      <xdr:row>20</xdr:row>
      <xdr:rowOff>254000</xdr:rowOff>
    </xdr:to>
    <xdr:sp macro="" textlink="">
      <xdr:nvSpPr>
        <xdr:cNvPr id="343712" name="AutoShape 2">
          <a:extLst>
            <a:ext uri="{FF2B5EF4-FFF2-40B4-BE49-F238E27FC236}">
              <a16:creationId xmlns:a16="http://schemas.microsoft.com/office/drawing/2014/main" id="{48992D72-94CC-3603-97D7-4BC258F87316}"/>
            </a:ext>
          </a:extLst>
        </xdr:cNvPr>
        <xdr:cNvSpPr>
          <a:spLocks/>
        </xdr:cNvSpPr>
      </xdr:nvSpPr>
      <xdr:spPr bwMode="auto">
        <a:xfrm>
          <a:off x="69691250" y="6635750"/>
          <a:ext cx="273050" cy="2146300"/>
        </a:xfrm>
        <a:prstGeom prst="leftBrace">
          <a:avLst>
            <a:gd name="adj1" fmla="val 83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82550</xdr:colOff>
      <xdr:row>12</xdr:row>
      <xdr:rowOff>133350</xdr:rowOff>
    </xdr:from>
    <xdr:to>
      <xdr:col>93</xdr:col>
      <xdr:colOff>546100</xdr:colOff>
      <xdr:row>13</xdr:row>
      <xdr:rowOff>0</xdr:rowOff>
    </xdr:to>
    <xdr:sp macro="" textlink="">
      <xdr:nvSpPr>
        <xdr:cNvPr id="343713" name="AutoShape 4">
          <a:extLst>
            <a:ext uri="{FF2B5EF4-FFF2-40B4-BE49-F238E27FC236}">
              <a16:creationId xmlns:a16="http://schemas.microsoft.com/office/drawing/2014/main" id="{611AEEA3-DDAB-E401-2850-69B2C9EE2A6D}"/>
            </a:ext>
          </a:extLst>
        </xdr:cNvPr>
        <xdr:cNvSpPr>
          <a:spLocks/>
        </xdr:cNvSpPr>
      </xdr:nvSpPr>
      <xdr:spPr bwMode="auto">
        <a:xfrm rot="5400000">
          <a:off x="75282425" y="29495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360861</xdr:colOff>
      <xdr:row>33</xdr:row>
      <xdr:rowOff>68943</xdr:rowOff>
    </xdr:from>
    <xdr:to>
      <xdr:col>38</xdr:col>
      <xdr:colOff>589888</xdr:colOff>
      <xdr:row>34</xdr:row>
      <xdr:rowOff>552</xdr:rowOff>
    </xdr:to>
    <xdr:sp macro="" textlink="">
      <xdr:nvSpPr>
        <xdr:cNvPr id="28" name="上矢印 27">
          <a:extLst>
            <a:ext uri="{FF2B5EF4-FFF2-40B4-BE49-F238E27FC236}">
              <a16:creationId xmlns:a16="http://schemas.microsoft.com/office/drawing/2014/main" id="{98826BE5-8EEA-EA3F-0098-73A701EE487C}"/>
            </a:ext>
          </a:extLst>
        </xdr:cNvPr>
        <xdr:cNvSpPr/>
      </xdr:nvSpPr>
      <xdr:spPr>
        <a:xfrm>
          <a:off x="27979551" y="14841583"/>
          <a:ext cx="343528"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39</xdr:col>
      <xdr:colOff>22662</xdr:colOff>
      <xdr:row>30</xdr:row>
      <xdr:rowOff>71631</xdr:rowOff>
    </xdr:from>
    <xdr:to>
      <xdr:col>39</xdr:col>
      <xdr:colOff>200767</xdr:colOff>
      <xdr:row>30</xdr:row>
      <xdr:rowOff>279398</xdr:rowOff>
    </xdr:to>
    <xdr:sp macro="" textlink="">
      <xdr:nvSpPr>
        <xdr:cNvPr id="29" name="左矢印 28">
          <a:extLst>
            <a:ext uri="{FF2B5EF4-FFF2-40B4-BE49-F238E27FC236}">
              <a16:creationId xmlns:a16="http://schemas.microsoft.com/office/drawing/2014/main" id="{955773DB-0E16-7562-DF2D-2BE59ED66C6B}"/>
            </a:ext>
          </a:extLst>
        </xdr:cNvPr>
        <xdr:cNvSpPr/>
      </xdr:nvSpPr>
      <xdr:spPr>
        <a:xfrm>
          <a:off x="29039622" y="13426316"/>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73023</xdr:rowOff>
    </xdr:from>
    <xdr:to>
      <xdr:col>16</xdr:col>
      <xdr:colOff>106694</xdr:colOff>
      <xdr:row>3</xdr:row>
      <xdr:rowOff>45754</xdr:rowOff>
    </xdr:to>
    <xdr:sp macro="" textlink="">
      <xdr:nvSpPr>
        <xdr:cNvPr id="30" name="Text Box 1">
          <a:extLst>
            <a:ext uri="{FF2B5EF4-FFF2-40B4-BE49-F238E27FC236}">
              <a16:creationId xmlns:a16="http://schemas.microsoft.com/office/drawing/2014/main" id="{5820337A-70B3-EF29-0EB1-09F4CCE72F2B}"/>
            </a:ext>
          </a:extLst>
        </xdr:cNvPr>
        <xdr:cNvSpPr txBox="1">
          <a:spLocks noChangeArrowheads="1"/>
        </xdr:cNvSpPr>
      </xdr:nvSpPr>
      <xdr:spPr bwMode="auto">
        <a:xfrm>
          <a:off x="251460" y="272413"/>
          <a:ext cx="8656320"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４⑥Ｈ表</a:t>
          </a:r>
          <a:r>
            <a:rPr lang="ja-JP" altLang="en-US" sz="1600" b="0" i="0" strike="noStrike">
              <a:solidFill>
                <a:srgbClr val="000000"/>
              </a:solidFill>
              <a:latin typeface="ＭＳ Ｐゴシック"/>
              <a:ea typeface="+mn-ea"/>
            </a:rPr>
            <a:t>－イ　設立法人以外の者に対する貸付金に係る負担見込額算出シート（標準評価方式）</a:t>
          </a:r>
        </a:p>
      </xdr:txBody>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3717" name="AutoShape 1">
          <a:extLst>
            <a:ext uri="{FF2B5EF4-FFF2-40B4-BE49-F238E27FC236}">
              <a16:creationId xmlns:a16="http://schemas.microsoft.com/office/drawing/2014/main" id="{5CDFD6D4-2C05-7957-E713-6856B304DCB9}"/>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393246</xdr:colOff>
      <xdr:row>33</xdr:row>
      <xdr:rowOff>68943</xdr:rowOff>
    </xdr:from>
    <xdr:to>
      <xdr:col>59</xdr:col>
      <xdr:colOff>589675</xdr:colOff>
      <xdr:row>34</xdr:row>
      <xdr:rowOff>552</xdr:rowOff>
    </xdr:to>
    <xdr:sp macro="" textlink="">
      <xdr:nvSpPr>
        <xdr:cNvPr id="32" name="上矢印 31">
          <a:extLst>
            <a:ext uri="{FF2B5EF4-FFF2-40B4-BE49-F238E27FC236}">
              <a16:creationId xmlns:a16="http://schemas.microsoft.com/office/drawing/2014/main" id="{E3CE2850-810E-99EC-BEFE-FDA0B06B4394}"/>
            </a:ext>
          </a:extLst>
        </xdr:cNvPr>
        <xdr:cNvSpPr/>
      </xdr:nvSpPr>
      <xdr:spPr>
        <a:xfrm>
          <a:off x="46014186" y="14841583"/>
          <a:ext cx="308699"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355781</xdr:colOff>
      <xdr:row>33</xdr:row>
      <xdr:rowOff>68943</xdr:rowOff>
    </xdr:from>
    <xdr:to>
      <xdr:col>82</xdr:col>
      <xdr:colOff>585624</xdr:colOff>
      <xdr:row>34</xdr:row>
      <xdr:rowOff>552</xdr:rowOff>
    </xdr:to>
    <xdr:sp macro="" textlink="">
      <xdr:nvSpPr>
        <xdr:cNvPr id="33" name="上矢印 32">
          <a:extLst>
            <a:ext uri="{FF2B5EF4-FFF2-40B4-BE49-F238E27FC236}">
              <a16:creationId xmlns:a16="http://schemas.microsoft.com/office/drawing/2014/main" id="{ED8ED368-2891-61DE-D4AF-D8A1F939E6E9}"/>
            </a:ext>
          </a:extLst>
        </xdr:cNvPr>
        <xdr:cNvSpPr/>
      </xdr:nvSpPr>
      <xdr:spPr>
        <a:xfrm>
          <a:off x="65416611" y="14841583"/>
          <a:ext cx="330694" cy="39841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32839</xdr:colOff>
      <xdr:row>30</xdr:row>
      <xdr:rowOff>93526</xdr:rowOff>
    </xdr:from>
    <xdr:to>
      <xdr:col>83</xdr:col>
      <xdr:colOff>201736</xdr:colOff>
      <xdr:row>30</xdr:row>
      <xdr:rowOff>259045</xdr:rowOff>
    </xdr:to>
    <xdr:sp macro="" textlink="">
      <xdr:nvSpPr>
        <xdr:cNvPr id="34" name="左矢印 33">
          <a:extLst>
            <a:ext uri="{FF2B5EF4-FFF2-40B4-BE49-F238E27FC236}">
              <a16:creationId xmlns:a16="http://schemas.microsoft.com/office/drawing/2014/main" id="{D1565658-FC27-0545-8B2D-B7205E54E257}"/>
            </a:ext>
          </a:extLst>
        </xdr:cNvPr>
        <xdr:cNvSpPr/>
      </xdr:nvSpPr>
      <xdr:spPr>
        <a:xfrm>
          <a:off x="66500829" y="134482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60</xdr:col>
      <xdr:colOff>36649</xdr:colOff>
      <xdr:row>30</xdr:row>
      <xdr:rowOff>68217</xdr:rowOff>
    </xdr:from>
    <xdr:to>
      <xdr:col>60</xdr:col>
      <xdr:colOff>219854</xdr:colOff>
      <xdr:row>30</xdr:row>
      <xdr:rowOff>260564</xdr:rowOff>
    </xdr:to>
    <xdr:sp macro="" textlink="">
      <xdr:nvSpPr>
        <xdr:cNvPr id="35" name="左矢印 34">
          <a:extLst>
            <a:ext uri="{FF2B5EF4-FFF2-40B4-BE49-F238E27FC236}">
              <a16:creationId xmlns:a16="http://schemas.microsoft.com/office/drawing/2014/main" id="{44AD06A0-1C4B-C1D4-8FF0-475F80CBA92B}"/>
            </a:ext>
          </a:extLst>
        </xdr:cNvPr>
        <xdr:cNvSpPr/>
      </xdr:nvSpPr>
      <xdr:spPr>
        <a:xfrm>
          <a:off x="47090784" y="134038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355600</xdr:colOff>
      <xdr:row>17</xdr:row>
      <xdr:rowOff>31750</xdr:rowOff>
    </xdr:from>
    <xdr:to>
      <xdr:col>42</xdr:col>
      <xdr:colOff>6350</xdr:colOff>
      <xdr:row>21</xdr:row>
      <xdr:rowOff>247650</xdr:rowOff>
    </xdr:to>
    <xdr:sp macro="" textlink="">
      <xdr:nvSpPr>
        <xdr:cNvPr id="343722" name="AutoShape 1">
          <a:extLst>
            <a:ext uri="{FF2B5EF4-FFF2-40B4-BE49-F238E27FC236}">
              <a16:creationId xmlns:a16="http://schemas.microsoft.com/office/drawing/2014/main" id="{2EFC78EC-A5B1-955E-C395-53EEE2FF450C}"/>
            </a:ext>
          </a:extLst>
        </xdr:cNvPr>
        <xdr:cNvSpPr>
          <a:spLocks/>
        </xdr:cNvSpPr>
      </xdr:nvSpPr>
      <xdr:spPr bwMode="auto">
        <a:xfrm>
          <a:off x="31000700" y="7112000"/>
          <a:ext cx="838200" cy="2146300"/>
        </a:xfrm>
        <a:prstGeom prst="leftBrace">
          <a:avLst>
            <a:gd name="adj1" fmla="val 107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355600</xdr:colOff>
      <xdr:row>16</xdr:row>
      <xdr:rowOff>31750</xdr:rowOff>
    </xdr:from>
    <xdr:to>
      <xdr:col>63</xdr:col>
      <xdr:colOff>6350</xdr:colOff>
      <xdr:row>20</xdr:row>
      <xdr:rowOff>247650</xdr:rowOff>
    </xdr:to>
    <xdr:sp macro="" textlink="">
      <xdr:nvSpPr>
        <xdr:cNvPr id="343723" name="AutoShape 1">
          <a:extLst>
            <a:ext uri="{FF2B5EF4-FFF2-40B4-BE49-F238E27FC236}">
              <a16:creationId xmlns:a16="http://schemas.microsoft.com/office/drawing/2014/main" id="{5BC50740-33D9-1716-90A8-5D8009B41108}"/>
            </a:ext>
          </a:extLst>
        </xdr:cNvPr>
        <xdr:cNvSpPr>
          <a:spLocks/>
        </xdr:cNvSpPr>
      </xdr:nvSpPr>
      <xdr:spPr bwMode="auto">
        <a:xfrm>
          <a:off x="49745900" y="6629400"/>
          <a:ext cx="800100" cy="2146300"/>
        </a:xfrm>
        <a:prstGeom prst="leftBrace">
          <a:avLst>
            <a:gd name="adj1" fmla="val 11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63EA-7396-4E67-80CC-98F92DD0FE7F}">
  <dimension ref="A1:BE204"/>
  <sheetViews>
    <sheetView showGridLines="0" view="pageBreakPreview" zoomScaleNormal="100" zoomScaleSheetLayoutView="100" workbookViewId="0">
      <pane ySplit="3" topLeftCell="A178" activePane="bottomLeft" state="frozen"/>
      <selection activeCell="F117" sqref="F117"/>
      <selection pane="bottomLeft" activeCell="BA12" sqref="BA12"/>
    </sheetView>
  </sheetViews>
  <sheetFormatPr defaultColWidth="9" defaultRowHeight="13.5" x14ac:dyDescent="0.15"/>
  <cols>
    <col min="1" max="40" width="2.125" style="23" customWidth="1"/>
    <col min="41" max="41" width="5.875" style="23" customWidth="1"/>
    <col min="42" max="56" width="2.125" style="23" customWidth="1"/>
    <col min="57" max="16384" width="9" style="23"/>
  </cols>
  <sheetData>
    <row r="1" spans="1:41" ht="13.5" customHeight="1" x14ac:dyDescent="0.15">
      <c r="A1" s="247" t="s">
        <v>166</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row>
    <row r="2" spans="1:41" ht="13.5" customHeight="1" x14ac:dyDescent="0.15">
      <c r="A2" s="247"/>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row>
    <row r="6" spans="1:41" ht="13.5" customHeight="1" x14ac:dyDescent="0.15">
      <c r="A6" s="245" t="s">
        <v>278</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row>
    <row r="7" spans="1:41" ht="13.5" customHeight="1" x14ac:dyDescent="0.15">
      <c r="A7" s="245"/>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1" ht="13.5" customHeight="1" x14ac:dyDescent="0.15">
      <c r="A8" s="245"/>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row>
    <row r="9" spans="1:41" ht="13.5" customHeight="1" x14ac:dyDescent="0.15">
      <c r="A9" s="245"/>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row>
    <row r="10" spans="1:41" ht="13.5" customHeight="1" x14ac:dyDescent="0.15">
      <c r="A10" s="24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row>
    <row r="11" spans="1:41" ht="13.5" customHeight="1" x14ac:dyDescent="0.15">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row>
    <row r="12" spans="1:41" ht="46.5" customHeight="1" x14ac:dyDescent="0.15">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row>
    <row r="13" spans="1:41" ht="13.5" customHeight="1" x14ac:dyDescent="0.15">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row>
    <row r="14" spans="1:41" ht="13.5" customHeight="1" x14ac:dyDescent="0.15">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row>
    <row r="15" spans="1:41" ht="13.5" customHeight="1" x14ac:dyDescent="0.15">
      <c r="A15" s="245"/>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row>
    <row r="16" spans="1:41" ht="13.5" customHeight="1" x14ac:dyDescent="0.15">
      <c r="A16" s="245"/>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row>
    <row r="17" spans="1:57" ht="13.5" customHeight="1" x14ac:dyDescent="0.15">
      <c r="A17" s="245"/>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row>
    <row r="18" spans="1:57" ht="13.5" customHeight="1" x14ac:dyDescent="0.15">
      <c r="A18" s="245"/>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row>
    <row r="19" spans="1:57" ht="13.5" customHeight="1" x14ac:dyDescent="0.15">
      <c r="A19" s="245"/>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row>
    <row r="20" spans="1:57" ht="13.5" customHeight="1" x14ac:dyDescent="0.15">
      <c r="A20" s="46" t="s">
        <v>279</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row>
    <row r="21" spans="1:57" x14ac:dyDescent="0.15">
      <c r="A21" s="248" t="s">
        <v>280</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row>
    <row r="22" spans="1:57" ht="13.5" customHeight="1" x14ac:dyDescent="0.15">
      <c r="A22" s="248"/>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X22" s="24"/>
      <c r="AY22" s="24"/>
      <c r="AZ22" s="24"/>
      <c r="BA22" s="24"/>
      <c r="BB22" s="24"/>
      <c r="BC22" s="24"/>
      <c r="BD22" s="24"/>
      <c r="BE22" s="24"/>
    </row>
    <row r="23" spans="1:57" ht="13.5" customHeight="1" x14ac:dyDescent="0.15">
      <c r="A23" s="248"/>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X23" s="24"/>
      <c r="AY23" s="24"/>
      <c r="AZ23" s="24"/>
      <c r="BA23" s="24"/>
      <c r="BB23" s="24"/>
      <c r="BC23" s="24"/>
      <c r="BD23" s="24"/>
      <c r="BE23" s="24"/>
    </row>
    <row r="24" spans="1:57" ht="13.5" customHeight="1" x14ac:dyDescent="0.15">
      <c r="A24" s="248"/>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X24" s="24"/>
      <c r="AY24" s="24"/>
      <c r="AZ24" s="24"/>
      <c r="BA24" s="24"/>
      <c r="BB24" s="24"/>
      <c r="BC24" s="24"/>
      <c r="BD24" s="24"/>
      <c r="BE24" s="24"/>
    </row>
    <row r="25" spans="1:57" x14ac:dyDescent="0.15">
      <c r="A25" s="248"/>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X25" s="24"/>
      <c r="AY25" s="24"/>
      <c r="AZ25" s="24"/>
      <c r="BA25" s="24"/>
      <c r="BB25" s="24"/>
      <c r="BC25" s="24"/>
      <c r="BD25" s="24"/>
      <c r="BE25" s="24"/>
    </row>
    <row r="26" spans="1:57" x14ac:dyDescent="0.15">
      <c r="A26" s="248"/>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X26" s="24"/>
      <c r="AY26" s="24"/>
      <c r="AZ26" s="24"/>
      <c r="BA26" s="24"/>
      <c r="BB26" s="24"/>
      <c r="BC26" s="24"/>
      <c r="BD26" s="24"/>
      <c r="BE26" s="24"/>
    </row>
    <row r="27" spans="1:57" ht="13.5" customHeight="1" x14ac:dyDescent="0.15">
      <c r="A27" s="248"/>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row>
    <row r="29" spans="1:57" x14ac:dyDescent="0.15">
      <c r="A29" s="248" t="s">
        <v>281</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row>
    <row r="30" spans="1:57" x14ac:dyDescent="0.15">
      <c r="A30" s="248"/>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row>
    <row r="31" spans="1:57" x14ac:dyDescent="0.15">
      <c r="A31" s="248"/>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row>
    <row r="32" spans="1:57" x14ac:dyDescent="0.15">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row>
    <row r="33" spans="1:41" ht="13.5" customHeight="1" x14ac:dyDescent="0.15"/>
    <row r="34" spans="1:41" x14ac:dyDescent="0.15">
      <c r="A34" s="248" t="s">
        <v>282</v>
      </c>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row>
    <row r="35" spans="1:41" x14ac:dyDescent="0.15">
      <c r="A35" s="248"/>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row>
    <row r="36" spans="1:41" x14ac:dyDescent="0.15">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row>
    <row r="37" spans="1:41" x14ac:dyDescent="0.15">
      <c r="A37" s="248"/>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row>
    <row r="38" spans="1:41" x14ac:dyDescent="0.15">
      <c r="A38" s="248"/>
      <c r="B38" s="248"/>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row>
    <row r="39" spans="1:41" x14ac:dyDescent="0.15">
      <c r="A39" s="245" t="s">
        <v>283</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row>
    <row r="40" spans="1:41" x14ac:dyDescent="0.15">
      <c r="A40" s="245"/>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row>
    <row r="41" spans="1:41" x14ac:dyDescent="0.15">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row>
    <row r="42" spans="1:41" x14ac:dyDescent="0.15">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row>
    <row r="43" spans="1:41" x14ac:dyDescent="0.15">
      <c r="A43" s="245"/>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row>
    <row r="44" spans="1:41" x14ac:dyDescent="0.15">
      <c r="A44" s="245"/>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row>
    <row r="45" spans="1:41"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row>
    <row r="46" spans="1:41" x14ac:dyDescent="0.15">
      <c r="A46" s="245"/>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row>
    <row r="47" spans="1:41" x14ac:dyDescent="0.15">
      <c r="A47" s="245"/>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row>
    <row r="48" spans="1:41" x14ac:dyDescent="0.15">
      <c r="A48" s="245"/>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row>
    <row r="49" spans="1:41" x14ac:dyDescent="0.15">
      <c r="A49" s="245"/>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row>
    <row r="50" spans="1:41" x14ac:dyDescent="0.15">
      <c r="A50" s="245"/>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row>
    <row r="51" spans="1:41" x14ac:dyDescent="0.15">
      <c r="A51" s="245"/>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row>
    <row r="52" spans="1:41" x14ac:dyDescent="0.15">
      <c r="A52" s="245"/>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row>
    <row r="53" spans="1:41" x14ac:dyDescent="0.15">
      <c r="A53" s="245"/>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row>
    <row r="54" spans="1:41" x14ac:dyDescent="0.15">
      <c r="A54" s="245"/>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row>
    <row r="55" spans="1:41" x14ac:dyDescent="0.15">
      <c r="A55" s="245"/>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row>
    <row r="56" spans="1:41" x14ac:dyDescent="0.15">
      <c r="A56" s="245"/>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row>
    <row r="57" spans="1:41" x14ac:dyDescent="0.15">
      <c r="A57" s="245"/>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row>
    <row r="58" spans="1:41" x14ac:dyDescent="0.15">
      <c r="A58" s="245"/>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row>
    <row r="59" spans="1:41" x14ac:dyDescent="0.15">
      <c r="A59" s="245"/>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row>
    <row r="60" spans="1:41" x14ac:dyDescent="0.15">
      <c r="A60" s="245"/>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row>
    <row r="61" spans="1:41" x14ac:dyDescent="0.15">
      <c r="A61" s="245"/>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row>
    <row r="62" spans="1:41" x14ac:dyDescent="0.15">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row>
    <row r="63" spans="1:41" x14ac:dyDescent="0.1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row>
    <row r="64" spans="1:41" ht="13.15" customHeight="1" x14ac:dyDescent="0.15">
      <c r="A64" s="245" t="s">
        <v>284</v>
      </c>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row>
    <row r="65" spans="1:41" x14ac:dyDescent="0.15">
      <c r="A65" s="245"/>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row>
    <row r="66" spans="1:41" x14ac:dyDescent="0.15">
      <c r="A66" s="245"/>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row>
    <row r="67" spans="1:41" x14ac:dyDescent="0.15">
      <c r="A67" s="245"/>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row>
    <row r="68" spans="1:41" x14ac:dyDescent="0.15">
      <c r="A68" s="245"/>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row>
    <row r="69" spans="1:41" x14ac:dyDescent="0.15">
      <c r="A69" s="245"/>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row>
    <row r="70" spans="1:41" ht="13.5" customHeight="1" x14ac:dyDescent="0.15">
      <c r="A70" s="245"/>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row>
    <row r="71" spans="1:41" x14ac:dyDescent="0.15">
      <c r="A71" s="245"/>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row>
    <row r="72" spans="1:41" x14ac:dyDescent="0.15">
      <c r="A72" s="245"/>
      <c r="B72" s="24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row>
    <row r="73" spans="1:41" x14ac:dyDescent="0.15">
      <c r="A73" s="245"/>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row>
    <row r="74" spans="1:41" x14ac:dyDescent="0.15">
      <c r="A74" s="245"/>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row>
    <row r="75" spans="1:41" x14ac:dyDescent="0.15">
      <c r="A75" s="245"/>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row>
    <row r="76" spans="1:41" x14ac:dyDescent="0.15">
      <c r="A76" s="245"/>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row>
    <row r="77" spans="1:41" x14ac:dyDescent="0.15">
      <c r="A77" s="245"/>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row>
    <row r="78" spans="1:41" x14ac:dyDescent="0.15">
      <c r="A78" s="245"/>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row>
    <row r="79" spans="1:41" x14ac:dyDescent="0.15">
      <c r="A79" s="245"/>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5"/>
    </row>
    <row r="80" spans="1:41" x14ac:dyDescent="0.15">
      <c r="A80" s="245"/>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5"/>
    </row>
    <row r="81" spans="1:41" x14ac:dyDescent="0.15">
      <c r="A81" s="245"/>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row>
    <row r="82" spans="1:41" x14ac:dyDescent="0.15">
      <c r="A82" s="245"/>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245"/>
    </row>
    <row r="83" spans="1:41" x14ac:dyDescent="0.15">
      <c r="A83" s="245"/>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row>
    <row r="84" spans="1:41" x14ac:dyDescent="0.15">
      <c r="A84" s="245"/>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row>
    <row r="85" spans="1:41" ht="13.5" customHeight="1" x14ac:dyDescent="0.15">
      <c r="A85" s="245"/>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row>
    <row r="86" spans="1:41" x14ac:dyDescent="0.15">
      <c r="A86" s="25" t="s">
        <v>285</v>
      </c>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row>
    <row r="87" spans="1:41" ht="13.15" customHeight="1" x14ac:dyDescent="0.15">
      <c r="A87" s="245" t="s">
        <v>286</v>
      </c>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245"/>
    </row>
    <row r="88" spans="1:41" x14ac:dyDescent="0.15">
      <c r="A88" s="245"/>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245"/>
    </row>
    <row r="89" spans="1:41" x14ac:dyDescent="0.15">
      <c r="A89" s="245"/>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row>
    <row r="90" spans="1:41" x14ac:dyDescent="0.15">
      <c r="A90" s="245"/>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45"/>
    </row>
    <row r="91" spans="1:41" x14ac:dyDescent="0.15">
      <c r="A91" s="245"/>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245"/>
    </row>
    <row r="92" spans="1:41" x14ac:dyDescent="0.15">
      <c r="A92" s="245"/>
      <c r="B92" s="245"/>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45"/>
    </row>
    <row r="93" spans="1:41" x14ac:dyDescent="0.15">
      <c r="A93" s="245"/>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245"/>
    </row>
    <row r="94" spans="1:41" x14ac:dyDescent="0.15">
      <c r="A94" s="245"/>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45"/>
    </row>
    <row r="95" spans="1:41" x14ac:dyDescent="0.15">
      <c r="A95" s="245"/>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245"/>
    </row>
    <row r="96" spans="1:41" x14ac:dyDescent="0.15">
      <c r="A96" s="245"/>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245"/>
    </row>
    <row r="97" spans="1:41" x14ac:dyDescent="0.15">
      <c r="A97" s="245"/>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row>
    <row r="98" spans="1:41" x14ac:dyDescent="0.15">
      <c r="A98" s="245"/>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row>
    <row r="99" spans="1:41" x14ac:dyDescent="0.15">
      <c r="A99" s="245"/>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row>
    <row r="100" spans="1:41" x14ac:dyDescent="0.15">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245"/>
    </row>
    <row r="101" spans="1:41" x14ac:dyDescent="0.15">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245"/>
    </row>
    <row r="102" spans="1:41" x14ac:dyDescent="0.15">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245"/>
    </row>
    <row r="103" spans="1:41" x14ac:dyDescent="0.15">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245"/>
    </row>
    <row r="104" spans="1:41" x14ac:dyDescent="0.15">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row>
    <row r="105" spans="1:41" x14ac:dyDescent="0.15">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45"/>
    </row>
    <row r="106" spans="1:41" x14ac:dyDescent="0.15">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row>
    <row r="107" spans="1:41" x14ac:dyDescent="0.15">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row>
    <row r="108" spans="1:41" x14ac:dyDescent="0.15">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row>
    <row r="109" spans="1:41" x14ac:dyDescent="0.15">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row>
    <row r="110" spans="1:41" x14ac:dyDescent="0.15">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row>
    <row r="111" spans="1:41" x14ac:dyDescent="0.15">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row>
    <row r="112" spans="1:41" x14ac:dyDescent="0.15">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row>
    <row r="113" spans="1:41" x14ac:dyDescent="0.15">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row>
    <row r="114" spans="1:41" x14ac:dyDescent="0.15">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row>
    <row r="115" spans="1:41" x14ac:dyDescent="0.15">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245"/>
    </row>
    <row r="116" spans="1:41" ht="13.15" customHeight="1" x14ac:dyDescent="0.15">
      <c r="A116" s="245" t="s">
        <v>287</v>
      </c>
      <c r="B116" s="245"/>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row>
    <row r="117" spans="1:41" x14ac:dyDescent="0.15">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row>
    <row r="118" spans="1:41" x14ac:dyDescent="0.15">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245"/>
    </row>
    <row r="119" spans="1:41" x14ac:dyDescent="0.15">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245"/>
    </row>
    <row r="120" spans="1:41" x14ac:dyDescent="0.15">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row>
    <row r="121" spans="1:41" x14ac:dyDescent="0.15">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row>
    <row r="122" spans="1:41" x14ac:dyDescent="0.15">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c r="W122" s="245"/>
      <c r="X122" s="245"/>
      <c r="Y122" s="245"/>
      <c r="Z122" s="245"/>
      <c r="AA122" s="245"/>
      <c r="AB122" s="245"/>
      <c r="AC122" s="245"/>
      <c r="AD122" s="245"/>
      <c r="AE122" s="245"/>
      <c r="AF122" s="245"/>
      <c r="AG122" s="245"/>
      <c r="AH122" s="245"/>
      <c r="AI122" s="245"/>
      <c r="AJ122" s="245"/>
      <c r="AK122" s="245"/>
      <c r="AL122" s="245"/>
      <c r="AM122" s="245"/>
      <c r="AN122" s="245"/>
      <c r="AO122" s="245"/>
    </row>
    <row r="123" spans="1:41" x14ac:dyDescent="0.1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row>
    <row r="124" spans="1:41" ht="13.15" customHeight="1" x14ac:dyDescent="0.15">
      <c r="A124" s="246" t="s">
        <v>288</v>
      </c>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row>
    <row r="125" spans="1:41" x14ac:dyDescent="0.15">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row>
    <row r="126" spans="1:41" x14ac:dyDescent="0.15">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row>
    <row r="127" spans="1:41" x14ac:dyDescent="0.15">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row>
    <row r="128" spans="1:41" x14ac:dyDescent="0.15">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c r="AM128" s="246"/>
      <c r="AN128" s="246"/>
      <c r="AO128" s="246"/>
    </row>
    <row r="129" spans="1:41" x14ac:dyDescent="0.15">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c r="AM129" s="246"/>
      <c r="AN129" s="246"/>
      <c r="AO129" s="246"/>
    </row>
    <row r="130" spans="1:41" x14ac:dyDescent="0.15">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c r="AM130" s="246"/>
      <c r="AN130" s="246"/>
      <c r="AO130" s="246"/>
    </row>
    <row r="131" spans="1:41" x14ac:dyDescent="0.15">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row>
    <row r="132" spans="1:41" x14ac:dyDescent="0.15">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46"/>
      <c r="AN132" s="246"/>
      <c r="AO132" s="246"/>
    </row>
    <row r="133" spans="1:41" x14ac:dyDescent="0.15">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6"/>
    </row>
    <row r="134" spans="1:4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row>
    <row r="135" spans="1:41" x14ac:dyDescent="0.15">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row>
    <row r="136" spans="1:41" x14ac:dyDescent="0.15">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row>
    <row r="137" spans="1:41" x14ac:dyDescent="0.15">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row>
    <row r="138" spans="1:41" x14ac:dyDescent="0.15">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row>
    <row r="139" spans="1:41" ht="13.5" customHeight="1" x14ac:dyDescent="0.15">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row>
    <row r="140" spans="1:41" x14ac:dyDescent="0.15">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H140" s="246"/>
      <c r="AI140" s="246"/>
      <c r="AJ140" s="246"/>
      <c r="AK140" s="246"/>
      <c r="AL140" s="246"/>
      <c r="AM140" s="246"/>
      <c r="AN140" s="246"/>
      <c r="AO140" s="246"/>
    </row>
    <row r="141" spans="1:41" x14ac:dyDescent="0.15">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c r="AM141" s="246"/>
      <c r="AN141" s="246"/>
      <c r="AO141" s="246"/>
    </row>
    <row r="142" spans="1:41" x14ac:dyDescent="0.15">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row>
    <row r="143" spans="1:41" x14ac:dyDescent="0.15">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row>
    <row r="144" spans="1:41" x14ac:dyDescent="0.15">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246"/>
      <c r="AM144" s="246"/>
      <c r="AN144" s="246"/>
      <c r="AO144" s="246"/>
    </row>
    <row r="145" spans="1:41" x14ac:dyDescent="0.15">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row>
    <row r="146" spans="1:41" x14ac:dyDescent="0.15">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row>
    <row r="147" spans="1:41" x14ac:dyDescent="0.15">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row>
    <row r="148" spans="1:41" x14ac:dyDescent="0.15">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row>
    <row r="149" spans="1:41" x14ac:dyDescent="0.15">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row>
    <row r="150" spans="1:41" x14ac:dyDescent="0.15">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row>
    <row r="151" spans="1:41" x14ac:dyDescent="0.15">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row>
    <row r="152" spans="1:41" x14ac:dyDescent="0.15">
      <c r="A152" s="246" t="s">
        <v>289</v>
      </c>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246"/>
    </row>
    <row r="153" spans="1:41" x14ac:dyDescent="0.15">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246"/>
    </row>
    <row r="154" spans="1:41" x14ac:dyDescent="0.15">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6"/>
      <c r="AK154" s="246"/>
      <c r="AL154" s="246"/>
      <c r="AM154" s="246"/>
      <c r="AN154" s="246"/>
      <c r="AO154" s="246"/>
    </row>
    <row r="155" spans="1:41" x14ac:dyDescent="0.15">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c r="AE155" s="246"/>
      <c r="AF155" s="246"/>
      <c r="AG155" s="246"/>
      <c r="AH155" s="246"/>
      <c r="AI155" s="246"/>
      <c r="AJ155" s="246"/>
      <c r="AK155" s="246"/>
      <c r="AL155" s="246"/>
      <c r="AM155" s="246"/>
      <c r="AN155" s="246"/>
      <c r="AO155" s="246"/>
    </row>
    <row r="156" spans="1:41" x14ac:dyDescent="0.15">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c r="AM156" s="246"/>
      <c r="AN156" s="246"/>
      <c r="AO156" s="246"/>
    </row>
    <row r="157" spans="1:41" x14ac:dyDescent="0.15">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c r="AM157" s="246"/>
      <c r="AN157" s="246"/>
      <c r="AO157" s="246"/>
    </row>
    <row r="158" spans="1:41" x14ac:dyDescent="0.15">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c r="AM158" s="246"/>
      <c r="AN158" s="246"/>
      <c r="AO158" s="246"/>
    </row>
    <row r="159" spans="1:41" x14ac:dyDescent="0.15">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row>
    <row r="160" spans="1:41" x14ac:dyDescent="0.15">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246"/>
      <c r="AM160" s="246"/>
      <c r="AN160" s="246"/>
      <c r="AO160" s="246"/>
    </row>
    <row r="161" spans="1:41" x14ac:dyDescent="0.15">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row>
    <row r="162" spans="1:41" x14ac:dyDescent="0.15">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row>
    <row r="163" spans="1:41" x14ac:dyDescent="0.15">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246"/>
      <c r="AL163" s="246"/>
      <c r="AM163" s="246"/>
      <c r="AN163" s="246"/>
      <c r="AO163" s="246"/>
    </row>
    <row r="164" spans="1:41" x14ac:dyDescent="0.15">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246"/>
      <c r="AL164" s="246"/>
      <c r="AM164" s="246"/>
      <c r="AN164" s="246"/>
      <c r="AO164" s="246"/>
    </row>
    <row r="165" spans="1:41" x14ac:dyDescent="0.15">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row>
    <row r="166" spans="1:41" x14ac:dyDescent="0.15">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row>
    <row r="167" spans="1:41" x14ac:dyDescent="0.15">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row>
    <row r="168" spans="1:41" x14ac:dyDescent="0.15">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row>
    <row r="169" spans="1:41" x14ac:dyDescent="0.15">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6"/>
      <c r="AO169" s="246"/>
    </row>
    <row r="170" spans="1:41" x14ac:dyDescent="0.15">
      <c r="A170" s="245" t="s">
        <v>290</v>
      </c>
      <c r="B170" s="245"/>
      <c r="C170" s="245"/>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245"/>
      <c r="AC170" s="245"/>
      <c r="AD170" s="245"/>
      <c r="AE170" s="245"/>
      <c r="AF170" s="245"/>
      <c r="AG170" s="245"/>
      <c r="AH170" s="245"/>
      <c r="AI170" s="245"/>
      <c r="AJ170" s="245"/>
      <c r="AK170" s="245"/>
      <c r="AL170" s="245"/>
      <c r="AM170" s="245"/>
      <c r="AN170" s="245"/>
      <c r="AO170" s="245"/>
    </row>
    <row r="171" spans="1:41" x14ac:dyDescent="0.15">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row>
    <row r="172" spans="1:41" x14ac:dyDescent="0.15">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c r="W172" s="245"/>
      <c r="X172" s="245"/>
      <c r="Y172" s="245"/>
      <c r="Z172" s="245"/>
      <c r="AA172" s="245"/>
      <c r="AB172" s="245"/>
      <c r="AC172" s="245"/>
      <c r="AD172" s="245"/>
      <c r="AE172" s="245"/>
      <c r="AF172" s="245"/>
      <c r="AG172" s="245"/>
      <c r="AH172" s="245"/>
      <c r="AI172" s="245"/>
      <c r="AJ172" s="245"/>
      <c r="AK172" s="245"/>
      <c r="AL172" s="245"/>
      <c r="AM172" s="245"/>
      <c r="AN172" s="245"/>
      <c r="AO172" s="245"/>
    </row>
    <row r="173" spans="1:41" x14ac:dyDescent="0.15">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45"/>
      <c r="AL173" s="245"/>
      <c r="AM173" s="245"/>
      <c r="AN173" s="245"/>
      <c r="AO173" s="245"/>
    </row>
    <row r="174" spans="1:41" x14ac:dyDescent="0.15">
      <c r="A174" s="245"/>
      <c r="B174" s="245"/>
      <c r="C174" s="245"/>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245"/>
    </row>
    <row r="175" spans="1:41" ht="13.15" customHeight="1" x14ac:dyDescent="0.15">
      <c r="A175" s="245" t="s">
        <v>291</v>
      </c>
      <c r="B175" s="245"/>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45"/>
      <c r="AK175" s="245"/>
      <c r="AL175" s="245"/>
      <c r="AM175" s="245"/>
      <c r="AN175" s="245"/>
      <c r="AO175" s="245"/>
    </row>
    <row r="176" spans="1:41" x14ac:dyDescent="0.15">
      <c r="A176" s="245"/>
      <c r="B176" s="245"/>
      <c r="C176" s="245"/>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5"/>
      <c r="Z176" s="245"/>
      <c r="AA176" s="245"/>
      <c r="AB176" s="245"/>
      <c r="AC176" s="245"/>
      <c r="AD176" s="245"/>
      <c r="AE176" s="245"/>
      <c r="AF176" s="245"/>
      <c r="AG176" s="245"/>
      <c r="AH176" s="245"/>
      <c r="AI176" s="245"/>
      <c r="AJ176" s="245"/>
      <c r="AK176" s="245"/>
      <c r="AL176" s="245"/>
      <c r="AM176" s="245"/>
      <c r="AN176" s="245"/>
      <c r="AO176" s="245"/>
    </row>
    <row r="177" spans="1:41" x14ac:dyDescent="0.15">
      <c r="A177" s="245"/>
      <c r="B177" s="245"/>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45"/>
      <c r="AK177" s="245"/>
      <c r="AL177" s="245"/>
      <c r="AM177" s="245"/>
      <c r="AN177" s="245"/>
      <c r="AO177" s="245"/>
    </row>
    <row r="178" spans="1:41" x14ac:dyDescent="0.15">
      <c r="A178" s="245"/>
      <c r="B178" s="245"/>
      <c r="C178" s="245"/>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5"/>
      <c r="Z178" s="245"/>
      <c r="AA178" s="245"/>
      <c r="AB178" s="245"/>
      <c r="AC178" s="245"/>
      <c r="AD178" s="245"/>
      <c r="AE178" s="245"/>
      <c r="AF178" s="245"/>
      <c r="AG178" s="245"/>
      <c r="AH178" s="245"/>
      <c r="AI178" s="245"/>
      <c r="AJ178" s="245"/>
      <c r="AK178" s="245"/>
      <c r="AL178" s="245"/>
      <c r="AM178" s="245"/>
      <c r="AN178" s="245"/>
      <c r="AO178" s="245"/>
    </row>
    <row r="179" spans="1:41" x14ac:dyDescent="0.15">
      <c r="A179" s="245"/>
      <c r="B179" s="245"/>
      <c r="C179" s="245"/>
      <c r="D179" s="245"/>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c r="AA179" s="245"/>
      <c r="AB179" s="245"/>
      <c r="AC179" s="245"/>
      <c r="AD179" s="245"/>
      <c r="AE179" s="245"/>
      <c r="AF179" s="245"/>
      <c r="AG179" s="245"/>
      <c r="AH179" s="245"/>
      <c r="AI179" s="245"/>
      <c r="AJ179" s="245"/>
      <c r="AK179" s="245"/>
      <c r="AL179" s="245"/>
      <c r="AM179" s="245"/>
      <c r="AN179" s="245"/>
      <c r="AO179" s="245"/>
    </row>
    <row r="180" spans="1:41" x14ac:dyDescent="0.15">
      <c r="A180" s="245"/>
      <c r="B180" s="245"/>
      <c r="C180" s="245"/>
      <c r="D180" s="245"/>
      <c r="E180" s="245"/>
      <c r="F180" s="245"/>
      <c r="G180" s="245"/>
      <c r="H180" s="245"/>
      <c r="I180" s="245"/>
      <c r="J180" s="245"/>
      <c r="K180" s="245"/>
      <c r="L180" s="245"/>
      <c r="M180" s="245"/>
      <c r="N180" s="245"/>
      <c r="O180" s="245"/>
      <c r="P180" s="245"/>
      <c r="Q180" s="245"/>
      <c r="R180" s="245"/>
      <c r="S180" s="245"/>
      <c r="T180" s="245"/>
      <c r="U180" s="245"/>
      <c r="V180" s="245"/>
      <c r="W180" s="245"/>
      <c r="X180" s="245"/>
      <c r="Y180" s="245"/>
      <c r="Z180" s="245"/>
      <c r="AA180" s="245"/>
      <c r="AB180" s="245"/>
      <c r="AC180" s="245"/>
      <c r="AD180" s="245"/>
      <c r="AE180" s="245"/>
      <c r="AF180" s="245"/>
      <c r="AG180" s="245"/>
      <c r="AH180" s="245"/>
      <c r="AI180" s="245"/>
      <c r="AJ180" s="245"/>
      <c r="AK180" s="245"/>
      <c r="AL180" s="245"/>
      <c r="AM180" s="245"/>
      <c r="AN180" s="245"/>
      <c r="AO180" s="245"/>
    </row>
    <row r="181" spans="1:41" x14ac:dyDescent="0.15">
      <c r="A181" s="245"/>
      <c r="B181" s="245"/>
      <c r="C181" s="245"/>
      <c r="D181" s="245"/>
      <c r="E181" s="245"/>
      <c r="F181" s="245"/>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245"/>
      <c r="AE181" s="245"/>
      <c r="AF181" s="245"/>
      <c r="AG181" s="245"/>
      <c r="AH181" s="245"/>
      <c r="AI181" s="245"/>
      <c r="AJ181" s="245"/>
      <c r="AK181" s="245"/>
      <c r="AL181" s="245"/>
      <c r="AM181" s="245"/>
      <c r="AN181" s="245"/>
      <c r="AO181" s="245"/>
    </row>
    <row r="182" spans="1:41" x14ac:dyDescent="0.15">
      <c r="A182" s="245"/>
      <c r="B182" s="245"/>
      <c r="C182" s="245"/>
      <c r="D182" s="245"/>
      <c r="E182" s="245"/>
      <c r="F182" s="245"/>
      <c r="G182" s="245"/>
      <c r="H182" s="245"/>
      <c r="I182" s="245"/>
      <c r="J182" s="245"/>
      <c r="K182" s="245"/>
      <c r="L182" s="245"/>
      <c r="M182" s="245"/>
      <c r="N182" s="245"/>
      <c r="O182" s="245"/>
      <c r="P182" s="245"/>
      <c r="Q182" s="245"/>
      <c r="R182" s="245"/>
      <c r="S182" s="245"/>
      <c r="T182" s="245"/>
      <c r="U182" s="245"/>
      <c r="V182" s="245"/>
      <c r="W182" s="245"/>
      <c r="X182" s="245"/>
      <c r="Y182" s="245"/>
      <c r="Z182" s="245"/>
      <c r="AA182" s="245"/>
      <c r="AB182" s="245"/>
      <c r="AC182" s="245"/>
      <c r="AD182" s="245"/>
      <c r="AE182" s="245"/>
      <c r="AF182" s="245"/>
      <c r="AG182" s="245"/>
      <c r="AH182" s="245"/>
      <c r="AI182" s="245"/>
      <c r="AJ182" s="245"/>
      <c r="AK182" s="245"/>
      <c r="AL182" s="245"/>
      <c r="AM182" s="245"/>
      <c r="AN182" s="245"/>
      <c r="AO182" s="245"/>
    </row>
    <row r="183" spans="1:41" x14ac:dyDescent="0.15">
      <c r="A183" s="245"/>
      <c r="B183" s="245"/>
      <c r="C183" s="245"/>
      <c r="D183" s="245"/>
      <c r="E183" s="245"/>
      <c r="F183" s="245"/>
      <c r="G183" s="245"/>
      <c r="H183" s="245"/>
      <c r="I183" s="245"/>
      <c r="J183" s="245"/>
      <c r="K183" s="245"/>
      <c r="L183" s="245"/>
      <c r="M183" s="245"/>
      <c r="N183" s="245"/>
      <c r="O183" s="245"/>
      <c r="P183" s="245"/>
      <c r="Q183" s="245"/>
      <c r="R183" s="245"/>
      <c r="S183" s="245"/>
      <c r="T183" s="245"/>
      <c r="U183" s="245"/>
      <c r="V183" s="245"/>
      <c r="W183" s="245"/>
      <c r="X183" s="245"/>
      <c r="Y183" s="245"/>
      <c r="Z183" s="245"/>
      <c r="AA183" s="245"/>
      <c r="AB183" s="245"/>
      <c r="AC183" s="245"/>
      <c r="AD183" s="245"/>
      <c r="AE183" s="245"/>
      <c r="AF183" s="245"/>
      <c r="AG183" s="245"/>
      <c r="AH183" s="245"/>
      <c r="AI183" s="245"/>
      <c r="AJ183" s="245"/>
      <c r="AK183" s="245"/>
      <c r="AL183" s="245"/>
      <c r="AM183" s="245"/>
      <c r="AN183" s="245"/>
      <c r="AO183" s="245"/>
    </row>
    <row r="184" spans="1:41" x14ac:dyDescent="0.15">
      <c r="A184" s="245"/>
      <c r="B184" s="245"/>
      <c r="C184" s="245"/>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5"/>
      <c r="Z184" s="245"/>
      <c r="AA184" s="245"/>
      <c r="AB184" s="245"/>
      <c r="AC184" s="245"/>
      <c r="AD184" s="245"/>
      <c r="AE184" s="245"/>
      <c r="AF184" s="245"/>
      <c r="AG184" s="245"/>
      <c r="AH184" s="245"/>
      <c r="AI184" s="245"/>
      <c r="AJ184" s="245"/>
      <c r="AK184" s="245"/>
      <c r="AL184" s="245"/>
      <c r="AM184" s="245"/>
      <c r="AN184" s="245"/>
      <c r="AO184" s="245"/>
    </row>
    <row r="185" spans="1:41" x14ac:dyDescent="0.15">
      <c r="A185" s="245"/>
      <c r="B185" s="245"/>
      <c r="C185" s="245"/>
      <c r="D185" s="245"/>
      <c r="E185" s="245"/>
      <c r="F185" s="245"/>
      <c r="G185" s="245"/>
      <c r="H185" s="245"/>
      <c r="I185" s="245"/>
      <c r="J185" s="245"/>
      <c r="K185" s="245"/>
      <c r="L185" s="245"/>
      <c r="M185" s="245"/>
      <c r="N185" s="245"/>
      <c r="O185" s="245"/>
      <c r="P185" s="245"/>
      <c r="Q185" s="245"/>
      <c r="R185" s="245"/>
      <c r="S185" s="245"/>
      <c r="T185" s="245"/>
      <c r="U185" s="245"/>
      <c r="V185" s="245"/>
      <c r="W185" s="245"/>
      <c r="X185" s="245"/>
      <c r="Y185" s="245"/>
      <c r="Z185" s="245"/>
      <c r="AA185" s="245"/>
      <c r="AB185" s="245"/>
      <c r="AC185" s="245"/>
      <c r="AD185" s="245"/>
      <c r="AE185" s="245"/>
      <c r="AF185" s="245"/>
      <c r="AG185" s="245"/>
      <c r="AH185" s="245"/>
      <c r="AI185" s="245"/>
      <c r="AJ185" s="245"/>
      <c r="AK185" s="245"/>
      <c r="AL185" s="245"/>
      <c r="AM185" s="245"/>
      <c r="AN185" s="245"/>
      <c r="AO185" s="245"/>
    </row>
    <row r="188" spans="1:41" x14ac:dyDescent="0.15">
      <c r="A188" s="245" t="s">
        <v>297</v>
      </c>
      <c r="B188" s="245"/>
      <c r="C188" s="245"/>
      <c r="D188" s="245"/>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245"/>
      <c r="AE188" s="245"/>
      <c r="AF188" s="245"/>
      <c r="AG188" s="245"/>
      <c r="AH188" s="245"/>
      <c r="AI188" s="245"/>
      <c r="AJ188" s="245"/>
      <c r="AK188" s="245"/>
      <c r="AL188" s="245"/>
      <c r="AM188" s="245"/>
      <c r="AN188" s="245"/>
      <c r="AO188" s="245"/>
    </row>
    <row r="189" spans="1:41" x14ac:dyDescent="0.15">
      <c r="A189" s="245"/>
      <c r="B189" s="245"/>
      <c r="C189" s="245"/>
      <c r="D189" s="245"/>
      <c r="E189" s="245"/>
      <c r="F189" s="245"/>
      <c r="G189" s="245"/>
      <c r="H189" s="245"/>
      <c r="I189" s="245"/>
      <c r="J189" s="245"/>
      <c r="K189" s="245"/>
      <c r="L189" s="245"/>
      <c r="M189" s="245"/>
      <c r="N189" s="245"/>
      <c r="O189" s="245"/>
      <c r="P189" s="245"/>
      <c r="Q189" s="245"/>
      <c r="R189" s="245"/>
      <c r="S189" s="245"/>
      <c r="T189" s="245"/>
      <c r="U189" s="245"/>
      <c r="V189" s="245"/>
      <c r="W189" s="245"/>
      <c r="X189" s="245"/>
      <c r="Y189" s="245"/>
      <c r="Z189" s="245"/>
      <c r="AA189" s="245"/>
      <c r="AB189" s="245"/>
      <c r="AC189" s="245"/>
      <c r="AD189" s="245"/>
      <c r="AE189" s="245"/>
      <c r="AF189" s="245"/>
      <c r="AG189" s="245"/>
      <c r="AH189" s="245"/>
      <c r="AI189" s="245"/>
      <c r="AJ189" s="245"/>
      <c r="AK189" s="245"/>
      <c r="AL189" s="245"/>
      <c r="AM189" s="245"/>
      <c r="AN189" s="245"/>
      <c r="AO189" s="245"/>
    </row>
    <row r="190" spans="1:41" x14ac:dyDescent="0.15">
      <c r="A190" s="245"/>
      <c r="B190" s="245"/>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c r="AC190" s="245"/>
      <c r="AD190" s="245"/>
      <c r="AE190" s="245"/>
      <c r="AF190" s="245"/>
      <c r="AG190" s="245"/>
      <c r="AH190" s="245"/>
      <c r="AI190" s="245"/>
      <c r="AJ190" s="245"/>
      <c r="AK190" s="245"/>
      <c r="AL190" s="245"/>
      <c r="AM190" s="245"/>
      <c r="AN190" s="245"/>
      <c r="AO190" s="245"/>
    </row>
    <row r="191" spans="1:41" x14ac:dyDescent="0.15">
      <c r="A191" s="245"/>
      <c r="B191" s="245"/>
      <c r="C191" s="245"/>
      <c r="D191" s="245"/>
      <c r="E191" s="245"/>
      <c r="F191" s="245"/>
      <c r="G191" s="245"/>
      <c r="H191" s="245"/>
      <c r="I191" s="245"/>
      <c r="J191" s="245"/>
      <c r="K191" s="245"/>
      <c r="L191" s="245"/>
      <c r="M191" s="245"/>
      <c r="N191" s="245"/>
      <c r="O191" s="245"/>
      <c r="P191" s="245"/>
      <c r="Q191" s="245"/>
      <c r="R191" s="245"/>
      <c r="S191" s="245"/>
      <c r="T191" s="245"/>
      <c r="U191" s="245"/>
      <c r="V191" s="245"/>
      <c r="W191" s="245"/>
      <c r="X191" s="245"/>
      <c r="Y191" s="245"/>
      <c r="Z191" s="245"/>
      <c r="AA191" s="245"/>
      <c r="AB191" s="245"/>
      <c r="AC191" s="245"/>
      <c r="AD191" s="245"/>
      <c r="AE191" s="245"/>
      <c r="AF191" s="245"/>
      <c r="AG191" s="245"/>
      <c r="AH191" s="245"/>
      <c r="AI191" s="245"/>
      <c r="AJ191" s="245"/>
      <c r="AK191" s="245"/>
      <c r="AL191" s="245"/>
      <c r="AM191" s="245"/>
      <c r="AN191" s="245"/>
      <c r="AO191" s="245"/>
    </row>
    <row r="192" spans="1:41" x14ac:dyDescent="0.15">
      <c r="A192" s="245"/>
      <c r="B192" s="245"/>
      <c r="C192" s="245"/>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5"/>
      <c r="AG192" s="245"/>
      <c r="AH192" s="245"/>
      <c r="AI192" s="245"/>
      <c r="AJ192" s="245"/>
      <c r="AK192" s="245"/>
      <c r="AL192" s="245"/>
      <c r="AM192" s="245"/>
      <c r="AN192" s="245"/>
      <c r="AO192" s="245"/>
    </row>
    <row r="193" spans="1:41" x14ac:dyDescent="0.15">
      <c r="A193" s="245"/>
      <c r="B193" s="245"/>
      <c r="C193" s="245"/>
      <c r="D193" s="245"/>
      <c r="E193" s="245"/>
      <c r="F193" s="245"/>
      <c r="G193" s="245"/>
      <c r="H193" s="245"/>
      <c r="I193" s="245"/>
      <c r="J193" s="245"/>
      <c r="K193" s="245"/>
      <c r="L193" s="245"/>
      <c r="M193" s="245"/>
      <c r="N193" s="245"/>
      <c r="O193" s="245"/>
      <c r="P193" s="245"/>
      <c r="Q193" s="245"/>
      <c r="R193" s="245"/>
      <c r="S193" s="245"/>
      <c r="T193" s="245"/>
      <c r="U193" s="245"/>
      <c r="V193" s="245"/>
      <c r="W193" s="245"/>
      <c r="X193" s="245"/>
      <c r="Y193" s="245"/>
      <c r="Z193" s="245"/>
      <c r="AA193" s="245"/>
      <c r="AB193" s="245"/>
      <c r="AC193" s="245"/>
      <c r="AD193" s="245"/>
      <c r="AE193" s="245"/>
      <c r="AF193" s="245"/>
      <c r="AG193" s="245"/>
      <c r="AH193" s="245"/>
      <c r="AI193" s="245"/>
      <c r="AJ193" s="245"/>
      <c r="AK193" s="245"/>
      <c r="AL193" s="245"/>
      <c r="AM193" s="245"/>
      <c r="AN193" s="245"/>
      <c r="AO193" s="245"/>
    </row>
    <row r="194" spans="1:41" x14ac:dyDescent="0.15">
      <c r="A194" s="245"/>
      <c r="B194" s="245"/>
      <c r="C194" s="245"/>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245"/>
      <c r="AL194" s="245"/>
      <c r="AM194" s="245"/>
      <c r="AN194" s="245"/>
      <c r="AO194" s="245"/>
    </row>
    <row r="195" spans="1:41" x14ac:dyDescent="0.15">
      <c r="A195" s="245"/>
      <c r="B195" s="245"/>
      <c r="C195" s="245"/>
      <c r="D195" s="245"/>
      <c r="E195" s="245"/>
      <c r="F195" s="245"/>
      <c r="G195" s="245"/>
      <c r="H195" s="245"/>
      <c r="I195" s="245"/>
      <c r="J195" s="245"/>
      <c r="K195" s="245"/>
      <c r="L195" s="245"/>
      <c r="M195" s="245"/>
      <c r="N195" s="245"/>
      <c r="O195" s="245"/>
      <c r="P195" s="245"/>
      <c r="Q195" s="245"/>
      <c r="R195" s="245"/>
      <c r="S195" s="245"/>
      <c r="T195" s="245"/>
      <c r="U195" s="245"/>
      <c r="V195" s="245"/>
      <c r="W195" s="245"/>
      <c r="X195" s="245"/>
      <c r="Y195" s="245"/>
      <c r="Z195" s="245"/>
      <c r="AA195" s="245"/>
      <c r="AB195" s="245"/>
      <c r="AC195" s="245"/>
      <c r="AD195" s="245"/>
      <c r="AE195" s="245"/>
      <c r="AF195" s="245"/>
      <c r="AG195" s="245"/>
      <c r="AH195" s="245"/>
      <c r="AI195" s="245"/>
      <c r="AJ195" s="245"/>
      <c r="AK195" s="245"/>
      <c r="AL195" s="245"/>
      <c r="AM195" s="245"/>
      <c r="AN195" s="245"/>
      <c r="AO195" s="245"/>
    </row>
    <row r="196" spans="1:41" x14ac:dyDescent="0.15">
      <c r="A196" s="245"/>
      <c r="B196" s="245"/>
      <c r="C196" s="245"/>
      <c r="D196" s="245"/>
      <c r="E196" s="245"/>
      <c r="F196" s="245"/>
      <c r="G196" s="245"/>
      <c r="H196" s="245"/>
      <c r="I196" s="245"/>
      <c r="J196" s="245"/>
      <c r="K196" s="245"/>
      <c r="L196" s="245"/>
      <c r="M196" s="245"/>
      <c r="N196" s="245"/>
      <c r="O196" s="245"/>
      <c r="P196" s="245"/>
      <c r="Q196" s="245"/>
      <c r="R196" s="245"/>
      <c r="S196" s="245"/>
      <c r="T196" s="245"/>
      <c r="U196" s="245"/>
      <c r="V196" s="245"/>
      <c r="W196" s="245"/>
      <c r="X196" s="245"/>
      <c r="Y196" s="245"/>
      <c r="Z196" s="245"/>
      <c r="AA196" s="245"/>
      <c r="AB196" s="245"/>
      <c r="AC196" s="245"/>
      <c r="AD196" s="245"/>
      <c r="AE196" s="245"/>
      <c r="AF196" s="245"/>
      <c r="AG196" s="245"/>
      <c r="AH196" s="245"/>
      <c r="AI196" s="245"/>
      <c r="AJ196" s="245"/>
      <c r="AK196" s="245"/>
      <c r="AL196" s="245"/>
      <c r="AM196" s="245"/>
      <c r="AN196" s="245"/>
      <c r="AO196" s="245"/>
    </row>
    <row r="197" spans="1:41" x14ac:dyDescent="0.15">
      <c r="A197" s="245"/>
      <c r="B197" s="245"/>
      <c r="C197" s="245"/>
      <c r="D197" s="245"/>
      <c r="E197" s="245"/>
      <c r="F197" s="245"/>
      <c r="G197" s="245"/>
      <c r="H197" s="245"/>
      <c r="I197" s="245"/>
      <c r="J197" s="245"/>
      <c r="K197" s="245"/>
      <c r="L197" s="245"/>
      <c r="M197" s="245"/>
      <c r="N197" s="245"/>
      <c r="O197" s="245"/>
      <c r="P197" s="245"/>
      <c r="Q197" s="245"/>
      <c r="R197" s="245"/>
      <c r="S197" s="245"/>
      <c r="T197" s="245"/>
      <c r="U197" s="245"/>
      <c r="V197" s="245"/>
      <c r="W197" s="245"/>
      <c r="X197" s="245"/>
      <c r="Y197" s="245"/>
      <c r="Z197" s="245"/>
      <c r="AA197" s="245"/>
      <c r="AB197" s="245"/>
      <c r="AC197" s="245"/>
      <c r="AD197" s="245"/>
      <c r="AE197" s="245"/>
      <c r="AF197" s="245"/>
      <c r="AG197" s="245"/>
      <c r="AH197" s="245"/>
      <c r="AI197" s="245"/>
      <c r="AJ197" s="245"/>
      <c r="AK197" s="245"/>
      <c r="AL197" s="245"/>
      <c r="AM197" s="245"/>
      <c r="AN197" s="245"/>
      <c r="AO197" s="245"/>
    </row>
    <row r="198" spans="1:41" x14ac:dyDescent="0.15">
      <c r="A198" s="245"/>
      <c r="B198" s="245"/>
      <c r="C198" s="245"/>
      <c r="D198" s="245"/>
      <c r="E198" s="245"/>
      <c r="F198" s="245"/>
      <c r="G198" s="245"/>
      <c r="H198" s="245"/>
      <c r="I198" s="245"/>
      <c r="J198" s="245"/>
      <c r="K198" s="245"/>
      <c r="L198" s="245"/>
      <c r="M198" s="245"/>
      <c r="N198" s="245"/>
      <c r="O198" s="245"/>
      <c r="P198" s="245"/>
      <c r="Q198" s="245"/>
      <c r="R198" s="245"/>
      <c r="S198" s="245"/>
      <c r="T198" s="245"/>
      <c r="U198" s="245"/>
      <c r="V198" s="245"/>
      <c r="W198" s="245"/>
      <c r="X198" s="245"/>
      <c r="Y198" s="245"/>
      <c r="Z198" s="245"/>
      <c r="AA198" s="245"/>
      <c r="AB198" s="245"/>
      <c r="AC198" s="245"/>
      <c r="AD198" s="245"/>
      <c r="AE198" s="245"/>
      <c r="AF198" s="245"/>
      <c r="AG198" s="245"/>
      <c r="AH198" s="245"/>
      <c r="AI198" s="245"/>
      <c r="AJ198" s="245"/>
      <c r="AK198" s="245"/>
      <c r="AL198" s="245"/>
      <c r="AM198" s="245"/>
      <c r="AN198" s="245"/>
      <c r="AO198" s="245"/>
    </row>
    <row r="199" spans="1:41" x14ac:dyDescent="0.15">
      <c r="A199" s="245"/>
      <c r="B199" s="245"/>
      <c r="C199" s="245"/>
      <c r="D199" s="245"/>
      <c r="E199" s="245"/>
      <c r="F199" s="245"/>
      <c r="G199" s="245"/>
      <c r="H199" s="245"/>
      <c r="I199" s="245"/>
      <c r="J199" s="245"/>
      <c r="K199" s="245"/>
      <c r="L199" s="245"/>
      <c r="M199" s="245"/>
      <c r="N199" s="245"/>
      <c r="O199" s="245"/>
      <c r="P199" s="245"/>
      <c r="Q199" s="245"/>
      <c r="R199" s="245"/>
      <c r="S199" s="245"/>
      <c r="T199" s="245"/>
      <c r="U199" s="245"/>
      <c r="V199" s="245"/>
      <c r="W199" s="245"/>
      <c r="X199" s="245"/>
      <c r="Y199" s="245"/>
      <c r="Z199" s="245"/>
      <c r="AA199" s="245"/>
      <c r="AB199" s="245"/>
      <c r="AC199" s="245"/>
      <c r="AD199" s="245"/>
      <c r="AE199" s="245"/>
      <c r="AF199" s="245"/>
      <c r="AG199" s="245"/>
      <c r="AH199" s="245"/>
      <c r="AI199" s="245"/>
      <c r="AJ199" s="245"/>
      <c r="AK199" s="245"/>
      <c r="AL199" s="245"/>
      <c r="AM199" s="245"/>
      <c r="AN199" s="245"/>
      <c r="AO199" s="245"/>
    </row>
    <row r="200" spans="1:41" x14ac:dyDescent="0.15">
      <c r="A200" s="245"/>
      <c r="B200" s="245"/>
      <c r="C200" s="245"/>
      <c r="D200" s="245"/>
      <c r="E200" s="245"/>
      <c r="F200" s="245"/>
      <c r="G200" s="245"/>
      <c r="H200" s="245"/>
      <c r="I200" s="245"/>
      <c r="J200" s="245"/>
      <c r="K200" s="245"/>
      <c r="L200" s="245"/>
      <c r="M200" s="245"/>
      <c r="N200" s="245"/>
      <c r="O200" s="245"/>
      <c r="P200" s="245"/>
      <c r="Q200" s="245"/>
      <c r="R200" s="245"/>
      <c r="S200" s="245"/>
      <c r="T200" s="245"/>
      <c r="U200" s="245"/>
      <c r="V200" s="245"/>
      <c r="W200" s="245"/>
      <c r="X200" s="245"/>
      <c r="Y200" s="245"/>
      <c r="Z200" s="245"/>
      <c r="AA200" s="245"/>
      <c r="AB200" s="245"/>
      <c r="AC200" s="245"/>
      <c r="AD200" s="245"/>
      <c r="AE200" s="245"/>
      <c r="AF200" s="245"/>
      <c r="AG200" s="245"/>
      <c r="AH200" s="245"/>
      <c r="AI200" s="245"/>
      <c r="AJ200" s="245"/>
      <c r="AK200" s="245"/>
      <c r="AL200" s="245"/>
      <c r="AM200" s="245"/>
      <c r="AN200" s="245"/>
      <c r="AO200" s="245"/>
    </row>
    <row r="201" spans="1:41" x14ac:dyDescent="0.15">
      <c r="A201" s="245"/>
      <c r="B201" s="245"/>
      <c r="C201" s="245"/>
      <c r="D201" s="245"/>
      <c r="E201" s="245"/>
      <c r="F201" s="245"/>
      <c r="G201" s="245"/>
      <c r="H201" s="245"/>
      <c r="I201" s="245"/>
      <c r="J201" s="245"/>
      <c r="K201" s="245"/>
      <c r="L201" s="245"/>
      <c r="M201" s="245"/>
      <c r="N201" s="245"/>
      <c r="O201" s="245"/>
      <c r="P201" s="245"/>
      <c r="Q201" s="245"/>
      <c r="R201" s="245"/>
      <c r="S201" s="245"/>
      <c r="T201" s="245"/>
      <c r="U201" s="245"/>
      <c r="V201" s="245"/>
      <c r="W201" s="245"/>
      <c r="X201" s="245"/>
      <c r="Y201" s="245"/>
      <c r="Z201" s="245"/>
      <c r="AA201" s="245"/>
      <c r="AB201" s="245"/>
      <c r="AC201" s="245"/>
      <c r="AD201" s="245"/>
      <c r="AE201" s="245"/>
      <c r="AF201" s="245"/>
      <c r="AG201" s="245"/>
      <c r="AH201" s="245"/>
      <c r="AI201" s="245"/>
      <c r="AJ201" s="245"/>
      <c r="AK201" s="245"/>
      <c r="AL201" s="245"/>
      <c r="AM201" s="245"/>
      <c r="AN201" s="245"/>
      <c r="AO201" s="245"/>
    </row>
    <row r="202" spans="1:41" x14ac:dyDescent="0.15">
      <c r="A202" s="245"/>
      <c r="B202" s="245"/>
      <c r="C202" s="245"/>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5"/>
      <c r="Z202" s="245"/>
      <c r="AA202" s="245"/>
      <c r="AB202" s="245"/>
      <c r="AC202" s="245"/>
      <c r="AD202" s="245"/>
      <c r="AE202" s="245"/>
      <c r="AF202" s="245"/>
      <c r="AG202" s="245"/>
      <c r="AH202" s="245"/>
      <c r="AI202" s="245"/>
      <c r="AJ202" s="245"/>
      <c r="AK202" s="245"/>
      <c r="AL202" s="245"/>
      <c r="AM202" s="245"/>
      <c r="AN202" s="245"/>
      <c r="AO202" s="245"/>
    </row>
    <row r="203" spans="1:41" x14ac:dyDescent="0.15">
      <c r="A203" s="245"/>
      <c r="B203" s="245"/>
      <c r="C203" s="245"/>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E203" s="245"/>
      <c r="AF203" s="245"/>
      <c r="AG203" s="245"/>
      <c r="AH203" s="245"/>
      <c r="AI203" s="245"/>
      <c r="AJ203" s="245"/>
      <c r="AK203" s="245"/>
      <c r="AL203" s="245"/>
      <c r="AM203" s="245"/>
      <c r="AN203" s="245"/>
      <c r="AO203" s="245"/>
    </row>
    <row r="204" spans="1:41" x14ac:dyDescent="0.15">
      <c r="A204" s="245"/>
      <c r="B204" s="245"/>
      <c r="C204" s="245"/>
      <c r="D204" s="245"/>
      <c r="E204" s="245"/>
      <c r="F204" s="245"/>
      <c r="G204" s="245"/>
      <c r="H204" s="245"/>
      <c r="I204" s="245"/>
      <c r="J204" s="245"/>
      <c r="K204" s="245"/>
      <c r="L204" s="245"/>
      <c r="M204" s="245"/>
      <c r="N204" s="245"/>
      <c r="O204" s="245"/>
      <c r="P204" s="245"/>
      <c r="Q204" s="245"/>
      <c r="R204" s="245"/>
      <c r="S204" s="245"/>
      <c r="T204" s="245"/>
      <c r="U204" s="245"/>
      <c r="V204" s="245"/>
      <c r="W204" s="245"/>
      <c r="X204" s="245"/>
      <c r="Y204" s="245"/>
      <c r="Z204" s="245"/>
      <c r="AA204" s="245"/>
      <c r="AB204" s="245"/>
      <c r="AC204" s="245"/>
      <c r="AD204" s="245"/>
      <c r="AE204" s="245"/>
      <c r="AF204" s="245"/>
      <c r="AG204" s="245"/>
      <c r="AH204" s="245"/>
      <c r="AI204" s="245"/>
      <c r="AJ204" s="245"/>
      <c r="AK204" s="245"/>
      <c r="AL204" s="245"/>
      <c r="AM204" s="245"/>
      <c r="AN204" s="245"/>
      <c r="AO204" s="245"/>
    </row>
  </sheetData>
  <mergeCells count="14">
    <mergeCell ref="A39:AO62"/>
    <mergeCell ref="A1:AO2"/>
    <mergeCell ref="A6:AO19"/>
    <mergeCell ref="A21:AO27"/>
    <mergeCell ref="A29:AO32"/>
    <mergeCell ref="A34:AO38"/>
    <mergeCell ref="A175:AO185"/>
    <mergeCell ref="A188:AO204"/>
    <mergeCell ref="A64:AO85"/>
    <mergeCell ref="A87:AO115"/>
    <mergeCell ref="A116:AO122"/>
    <mergeCell ref="A124:AO151"/>
    <mergeCell ref="A152:AO169"/>
    <mergeCell ref="A170:AO174"/>
  </mergeCells>
  <phoneticPr fontId="22"/>
  <printOptions horizontalCentered="1"/>
  <pageMargins left="0.70866141732283472" right="0.70866141732283472" top="0.39370078740157483" bottom="0.19685039370078741" header="0.23622047244094491" footer="0.15748031496062992"/>
  <pageSetup paperSize="9" scale="94" fitToHeight="3" orientation="portrait" r:id="rId1"/>
  <rowBreaks count="3" manualBreakCount="3">
    <brk id="60" max="40" man="1"/>
    <brk id="121" max="40" man="1"/>
    <brk id="186"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15760-A594-4EEB-AC07-6FE901049A92}">
  <sheetPr codeName="Sheet10">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7</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41" priority="3" stopIfTrue="1">
      <formula>AND($AR16="○",AS$15="○")</formula>
    </cfRule>
  </conditionalFormatting>
  <conditionalFormatting sqref="BN16:CA26">
    <cfRule type="expression" dxfId="40" priority="2" stopIfTrue="1">
      <formula>AND($BM16="○",BN$15="○")</formula>
    </cfRule>
  </conditionalFormatting>
  <conditionalFormatting sqref="CK16:CP21">
    <cfRule type="expression" dxfId="39" priority="1" stopIfTrue="1">
      <formula>AND($CJ16="○",CK$15="○")</formula>
    </cfRule>
  </conditionalFormatting>
  <dataValidations count="8">
    <dataValidation type="list" imeMode="off" allowBlank="1" showInputMessage="1" showErrorMessage="1" sqref="AM31 BH31 CE31" xr:uid="{1EF40735-CE9F-470C-9AFC-C792C6C3130F}">
      <formula1>"A,B,C,D,E"</formula1>
    </dataValidation>
    <dataValidation type="list" allowBlank="1" showInputMessage="1" showErrorMessage="1" sqref="E11" xr:uid="{6136A3E1-1EBB-4D1D-8595-998774818D14}">
      <formula1>"1,2,3,4,5,6,7,8,9,10,11,12,13,14,15,16"</formula1>
    </dataValidation>
    <dataValidation type="list" allowBlank="1" showInputMessage="1" showErrorMessage="1" sqref="F11" xr:uid="{B9C41E52-171A-496F-AC5D-9D125A5B1550}">
      <formula1>"1,2,3"</formula1>
    </dataValidation>
    <dataValidation type="list" allowBlank="1" showInputMessage="1" showErrorMessage="1" sqref="G11 K11" xr:uid="{D37C4143-49A1-4717-9691-5C7DF2D76099}">
      <formula1>"1,2,3,4,5,6"</formula1>
    </dataValidation>
    <dataValidation type="list" allowBlank="1" showInputMessage="1" showErrorMessage="1" sqref="AE11 I11:J11" xr:uid="{34FD7ED3-29EC-4756-8D83-06771EA4DC50}">
      <formula1>"1,2,3,4,5"</formula1>
    </dataValidation>
    <dataValidation type="list" allowBlank="1" showInputMessage="1" showErrorMessage="1" sqref="L11" xr:uid="{B5181127-6A05-456B-B8C5-E29A550DC623}">
      <formula1>"1,2,3,4,5,6,7,8,9,10,11,12,13"</formula1>
    </dataValidation>
    <dataValidation type="list" allowBlank="1" showInputMessage="1" showErrorMessage="1" sqref="M11 O11 AC11:AD11" xr:uid="{A50D4CD5-02C2-46F7-B353-51419B95B46E}">
      <formula1>"1,2"</formula1>
    </dataValidation>
    <dataValidation type="list" allowBlank="1" showInputMessage="1" showErrorMessage="1" sqref="AG11 N11 H11" xr:uid="{874AF2E3-398C-41DC-A6CD-B5FBA87DDA71}">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B19D-28F2-496E-954A-C751A6A24719}">
  <sheetPr codeName="Sheet11">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8</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38" priority="3" stopIfTrue="1">
      <formula>AND($AR16="○",AS$15="○")</formula>
    </cfRule>
  </conditionalFormatting>
  <conditionalFormatting sqref="BN16:CA26">
    <cfRule type="expression" dxfId="37" priority="2" stopIfTrue="1">
      <formula>AND($BM16="○",BN$15="○")</formula>
    </cfRule>
  </conditionalFormatting>
  <conditionalFormatting sqref="CK16:CP21">
    <cfRule type="expression" dxfId="36" priority="1" stopIfTrue="1">
      <formula>AND($CJ16="○",CK$15="○")</formula>
    </cfRule>
  </conditionalFormatting>
  <dataValidations count="8">
    <dataValidation type="list" allowBlank="1" showInputMessage="1" showErrorMessage="1" sqref="AG11 N11 H11" xr:uid="{2D89CB42-54BB-4F83-A954-373F1AEF4D8A}">
      <formula1>"1,2,3,4"</formula1>
    </dataValidation>
    <dataValidation type="list" allowBlank="1" showInputMessage="1" showErrorMessage="1" sqref="M11 O11 AC11:AD11" xr:uid="{A8F661D2-119C-4608-869A-F2A02285E693}">
      <formula1>"1,2"</formula1>
    </dataValidation>
    <dataValidation type="list" allowBlank="1" showInputMessage="1" showErrorMessage="1" sqref="L11" xr:uid="{95BE06C2-2805-44CB-912A-816BAD2243E7}">
      <formula1>"1,2,3,4,5,6,7,8,9,10,11,12,13"</formula1>
    </dataValidation>
    <dataValidation type="list" allowBlank="1" showInputMessage="1" showErrorMessage="1" sqref="AE11 I11:J11" xr:uid="{EC37E101-55C5-4257-B37E-39D2EE1C2B50}">
      <formula1>"1,2,3,4,5"</formula1>
    </dataValidation>
    <dataValidation type="list" allowBlank="1" showInputMessage="1" showErrorMessage="1" sqref="G11 K11" xr:uid="{4F25C030-E720-42FF-BA04-B4DDB9752701}">
      <formula1>"1,2,3,4,5,6"</formula1>
    </dataValidation>
    <dataValidation type="list" allowBlank="1" showInputMessage="1" showErrorMessage="1" sqref="F11" xr:uid="{21FC8412-633A-4F72-8B00-F4604D5FB052}">
      <formula1>"1,2,3"</formula1>
    </dataValidation>
    <dataValidation type="list" allowBlank="1" showInputMessage="1" showErrorMessage="1" sqref="E11" xr:uid="{CF51E208-6344-4160-87C8-211A55B5128E}">
      <formula1>"1,2,3,4,5,6,7,8,9,10,11,12,13,14,15,16"</formula1>
    </dataValidation>
    <dataValidation type="list" imeMode="off" allowBlank="1" showInputMessage="1" showErrorMessage="1" sqref="AM31 BH31 CE31" xr:uid="{0811AECD-A89D-40CB-966B-6CFE36C1995B}">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BF7B-01A1-4F1B-B6E0-743946EE91FC}">
  <sheetPr codeName="Sheet12">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9</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35" priority="3" stopIfTrue="1">
      <formula>AND($AR16="○",AS$15="○")</formula>
    </cfRule>
  </conditionalFormatting>
  <conditionalFormatting sqref="BN16:CA26">
    <cfRule type="expression" dxfId="34" priority="2" stopIfTrue="1">
      <formula>AND($BM16="○",BN$15="○")</formula>
    </cfRule>
  </conditionalFormatting>
  <conditionalFormatting sqref="CK16:CP21">
    <cfRule type="expression" dxfId="33" priority="1" stopIfTrue="1">
      <formula>AND($CJ16="○",CK$15="○")</formula>
    </cfRule>
  </conditionalFormatting>
  <dataValidations count="8">
    <dataValidation type="list" imeMode="off" allowBlank="1" showInputMessage="1" showErrorMessage="1" sqref="AM31 BH31 CE31" xr:uid="{6B60CCE8-6B8B-4F57-9E3B-91B3667B77F8}">
      <formula1>"A,B,C,D,E"</formula1>
    </dataValidation>
    <dataValidation type="list" allowBlank="1" showInputMessage="1" showErrorMessage="1" sqref="E11" xr:uid="{1D39184F-B1DE-477F-9377-8C6249DA6B6A}">
      <formula1>"1,2,3,4,5,6,7,8,9,10,11,12,13,14,15,16"</formula1>
    </dataValidation>
    <dataValidation type="list" allowBlank="1" showInputMessage="1" showErrorMessage="1" sqref="F11" xr:uid="{A1E8AB13-C816-4FE8-943D-565EA56DC798}">
      <formula1>"1,2,3"</formula1>
    </dataValidation>
    <dataValidation type="list" allowBlank="1" showInputMessage="1" showErrorMessage="1" sqref="G11 K11" xr:uid="{E04BADD2-46E2-4CD1-82E1-700EF3520BB6}">
      <formula1>"1,2,3,4,5,6"</formula1>
    </dataValidation>
    <dataValidation type="list" allowBlank="1" showInputMessage="1" showErrorMessage="1" sqref="AE11 I11:J11" xr:uid="{B685C8EA-18EB-408B-9C13-6DE0B0D0953E}">
      <formula1>"1,2,3,4,5"</formula1>
    </dataValidation>
    <dataValidation type="list" allowBlank="1" showInputMessage="1" showErrorMessage="1" sqref="L11" xr:uid="{DED7C1AB-7625-4462-A261-966455C24F10}">
      <formula1>"1,2,3,4,5,6,7,8,9,10,11,12,13"</formula1>
    </dataValidation>
    <dataValidation type="list" allowBlank="1" showInputMessage="1" showErrorMessage="1" sqref="M11 O11 AC11:AD11" xr:uid="{12E833B9-EDBF-47B6-B2B0-81DD0443131A}">
      <formula1>"1,2"</formula1>
    </dataValidation>
    <dataValidation type="list" allowBlank="1" showInputMessage="1" showErrorMessage="1" sqref="AG11 N11 H11" xr:uid="{D1C56B90-3548-457F-A714-E1D3F001C6E0}">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1EEB-9C06-4D22-806D-A6425EE980F8}">
  <sheetPr codeName="Sheet13">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10</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32" priority="3" stopIfTrue="1">
      <formula>AND($AR16="○",AS$15="○")</formula>
    </cfRule>
  </conditionalFormatting>
  <conditionalFormatting sqref="BN16:CA26">
    <cfRule type="expression" dxfId="31" priority="2" stopIfTrue="1">
      <formula>AND($BM16="○",BN$15="○")</formula>
    </cfRule>
  </conditionalFormatting>
  <conditionalFormatting sqref="CK16:CP21">
    <cfRule type="expression" dxfId="30" priority="1" stopIfTrue="1">
      <formula>AND($CJ16="○",CK$15="○")</formula>
    </cfRule>
  </conditionalFormatting>
  <dataValidations count="8">
    <dataValidation type="list" allowBlank="1" showInputMessage="1" showErrorMessage="1" sqref="AG11 N11 H11" xr:uid="{6186CEF0-D8CF-45DB-A161-3C928D244FAA}">
      <formula1>"1,2,3,4"</formula1>
    </dataValidation>
    <dataValidation type="list" allowBlank="1" showInputMessage="1" showErrorMessage="1" sqref="M11 O11 AC11:AD11" xr:uid="{972CBB89-CFCF-43C2-B966-DE4C15AE3F7C}">
      <formula1>"1,2"</formula1>
    </dataValidation>
    <dataValidation type="list" allowBlank="1" showInputMessage="1" showErrorMessage="1" sqref="L11" xr:uid="{8B64C110-3C4A-4092-8528-85720AD0DF7F}">
      <formula1>"1,2,3,4,5,6,7,8,9,10,11,12,13"</formula1>
    </dataValidation>
    <dataValidation type="list" allowBlank="1" showInputMessage="1" showErrorMessage="1" sqref="AE11 I11:J11" xr:uid="{4799AA15-9E8D-4D70-B80D-F4636CF8F2B3}">
      <formula1>"1,2,3,4,5"</formula1>
    </dataValidation>
    <dataValidation type="list" allowBlank="1" showInputMessage="1" showErrorMessage="1" sqref="G11 K11" xr:uid="{B5889B88-7C3E-4F4F-832E-006392A17582}">
      <formula1>"1,2,3,4,5,6"</formula1>
    </dataValidation>
    <dataValidation type="list" allowBlank="1" showInputMessage="1" showErrorMessage="1" sqref="F11" xr:uid="{C4A457C6-60CE-48B1-80D4-7A26DCEB1C90}">
      <formula1>"1,2,3"</formula1>
    </dataValidation>
    <dataValidation type="list" allowBlank="1" showInputMessage="1" showErrorMessage="1" sqref="E11" xr:uid="{98B31C95-B5BA-4CD8-8D53-77BB2B6E9267}">
      <formula1>"1,2,3,4,5,6,7,8,9,10,11,12,13,14,15,16"</formula1>
    </dataValidation>
    <dataValidation type="list" imeMode="off" allowBlank="1" showInputMessage="1" showErrorMessage="1" sqref="AM31 BH31 CE31" xr:uid="{9EE04DCE-C7A6-4551-848A-C7F9A63B5A49}">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4006F-5333-4E4B-86AC-0BDC193D20A0}">
  <sheetPr codeName="Sheet14">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11</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9" priority="3" stopIfTrue="1">
      <formula>AND($AR16="○",AS$15="○")</formula>
    </cfRule>
  </conditionalFormatting>
  <conditionalFormatting sqref="BN16:CA26">
    <cfRule type="expression" dxfId="28" priority="2" stopIfTrue="1">
      <formula>AND($BM16="○",BN$15="○")</formula>
    </cfRule>
  </conditionalFormatting>
  <conditionalFormatting sqref="CK16:CP21">
    <cfRule type="expression" dxfId="27" priority="1" stopIfTrue="1">
      <formula>AND($CJ16="○",CK$15="○")</formula>
    </cfRule>
  </conditionalFormatting>
  <dataValidations count="8">
    <dataValidation type="list" imeMode="off" allowBlank="1" showInputMessage="1" showErrorMessage="1" sqref="AM31 BH31 CE31" xr:uid="{6C8A822D-0431-4EB7-97F4-B37892091E62}">
      <formula1>"A,B,C,D,E"</formula1>
    </dataValidation>
    <dataValidation type="list" allowBlank="1" showInputMessage="1" showErrorMessage="1" sqref="E11" xr:uid="{A7FBE269-B43D-4B25-84B5-D2EBF9B3877A}">
      <formula1>"1,2,3,4,5,6,7,8,9,10,11,12,13,14,15,16"</formula1>
    </dataValidation>
    <dataValidation type="list" allowBlank="1" showInputMessage="1" showErrorMessage="1" sqref="F11" xr:uid="{699D8353-E4BE-4EC7-8AEF-56D10865636B}">
      <formula1>"1,2,3"</formula1>
    </dataValidation>
    <dataValidation type="list" allowBlank="1" showInputMessage="1" showErrorMessage="1" sqref="G11 K11" xr:uid="{99B1499D-9EB4-49F0-904D-9AC7DEE01F29}">
      <formula1>"1,2,3,4,5,6"</formula1>
    </dataValidation>
    <dataValidation type="list" allowBlank="1" showInputMessage="1" showErrorMessage="1" sqref="AE11 I11:J11" xr:uid="{C3D74786-296C-439A-8B4D-5BA5B1047520}">
      <formula1>"1,2,3,4,5"</formula1>
    </dataValidation>
    <dataValidation type="list" allowBlank="1" showInputMessage="1" showErrorMessage="1" sqref="L11" xr:uid="{EBC7A488-D9F0-4479-A089-4EE32D55D5CC}">
      <formula1>"1,2,3,4,5,6,7,8,9,10,11,12,13"</formula1>
    </dataValidation>
    <dataValidation type="list" allowBlank="1" showInputMessage="1" showErrorMessage="1" sqref="M11 O11 AC11:AD11" xr:uid="{D0702E1B-2D0A-41B9-94A9-A059D9DD650D}">
      <formula1>"1,2"</formula1>
    </dataValidation>
    <dataValidation type="list" allowBlank="1" showInputMessage="1" showErrorMessage="1" sqref="AG11 N11 H11" xr:uid="{751F20B8-AF81-4306-BE6B-41145AEED7D2}">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36" man="1"/>
    <brk id="80" max="3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FCBA-D014-4E2E-BBE4-6021831E5335}">
  <sheetPr codeName="Sheet15">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12</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6" priority="3" stopIfTrue="1">
      <formula>AND($AR16="○",AS$15="○")</formula>
    </cfRule>
  </conditionalFormatting>
  <conditionalFormatting sqref="BN16:CA26">
    <cfRule type="expression" dxfId="25" priority="2" stopIfTrue="1">
      <formula>AND($BM16="○",BN$15="○")</formula>
    </cfRule>
  </conditionalFormatting>
  <conditionalFormatting sqref="CK16:CP21">
    <cfRule type="expression" dxfId="24" priority="1" stopIfTrue="1">
      <formula>AND($CJ16="○",CK$15="○")</formula>
    </cfRule>
  </conditionalFormatting>
  <dataValidations count="8">
    <dataValidation type="list" allowBlank="1" showInputMessage="1" showErrorMessage="1" sqref="AG11 N11 H11" xr:uid="{51E5DA66-82D3-4327-A7F4-A10C1ABE0865}">
      <formula1>"1,2,3,4"</formula1>
    </dataValidation>
    <dataValidation type="list" allowBlank="1" showInputMessage="1" showErrorMessage="1" sqref="M11 O11 AC11:AD11" xr:uid="{A6BDA204-C1AD-4C75-B511-E39F72E04102}">
      <formula1>"1,2"</formula1>
    </dataValidation>
    <dataValidation type="list" allowBlank="1" showInputMessage="1" showErrorMessage="1" sqref="L11" xr:uid="{0741BE37-FB05-4D98-B9EB-395409A1717A}">
      <formula1>"1,2,3,4,5,6,7,8,9,10,11,12,13"</formula1>
    </dataValidation>
    <dataValidation type="list" allowBlank="1" showInputMessage="1" showErrorMessage="1" sqref="AE11 I11:J11" xr:uid="{0AEBDD1C-6DC8-48CD-A887-6527544F7CD5}">
      <formula1>"1,2,3,4,5"</formula1>
    </dataValidation>
    <dataValidation type="list" allowBlank="1" showInputMessage="1" showErrorMessage="1" sqref="G11 K11" xr:uid="{B47AEC94-2B69-49EF-B582-20069A8D6E2B}">
      <formula1>"1,2,3,4,5,6"</formula1>
    </dataValidation>
    <dataValidation type="list" allowBlank="1" showInputMessage="1" showErrorMessage="1" sqref="F11" xr:uid="{C9CA94A9-3266-4127-9DCD-82B4F475EDC7}">
      <formula1>"1,2,3"</formula1>
    </dataValidation>
    <dataValidation type="list" allowBlank="1" showInputMessage="1" showErrorMessage="1" sqref="E11" xr:uid="{50780832-425C-4450-82F1-DAA870F9F4C3}">
      <formula1>"1,2,3,4,5,6,7,8,9,10,11,12,13,14,15,16"</formula1>
    </dataValidation>
    <dataValidation type="list" imeMode="off" allowBlank="1" showInputMessage="1" showErrorMessage="1" sqref="AM31 BH31 CE31" xr:uid="{4D13DCD8-56D2-4F21-A96C-44AD203DA26F}">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59FEA-5C4F-4135-8E5B-CF8DF7E291DF}">
  <sheetPr codeName="Sheet16">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13</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3" priority="3" stopIfTrue="1">
      <formula>AND($AR16="○",AS$15="○")</formula>
    </cfRule>
  </conditionalFormatting>
  <conditionalFormatting sqref="BN16:CA26">
    <cfRule type="expression" dxfId="22" priority="2" stopIfTrue="1">
      <formula>AND($BM16="○",BN$15="○")</formula>
    </cfRule>
  </conditionalFormatting>
  <conditionalFormatting sqref="CK16:CP21">
    <cfRule type="expression" dxfId="21" priority="1" stopIfTrue="1">
      <formula>AND($CJ16="○",CK$15="○")</formula>
    </cfRule>
  </conditionalFormatting>
  <dataValidations count="8">
    <dataValidation type="list" imeMode="off" allowBlank="1" showInputMessage="1" showErrorMessage="1" sqref="AM31 BH31 CE31" xr:uid="{DADB3220-D4C9-4212-A69D-52EF25C873C4}">
      <formula1>"A,B,C,D,E"</formula1>
    </dataValidation>
    <dataValidation type="list" allowBlank="1" showInputMessage="1" showErrorMessage="1" sqref="E11" xr:uid="{42F3C5B6-45D5-4397-A9EC-E56DC0E0A31F}">
      <formula1>"1,2,3,4,5,6,7,8,9,10,11,12,13,14,15,16"</formula1>
    </dataValidation>
    <dataValidation type="list" allowBlank="1" showInputMessage="1" showErrorMessage="1" sqref="F11" xr:uid="{807F3054-8DA0-4779-8887-D6176A5F8FCA}">
      <formula1>"1,2,3"</formula1>
    </dataValidation>
    <dataValidation type="list" allowBlank="1" showInputMessage="1" showErrorMessage="1" sqref="G11 K11" xr:uid="{954C9976-DDD7-4BE0-8D05-CBB6DEAD9735}">
      <formula1>"1,2,3,4,5,6"</formula1>
    </dataValidation>
    <dataValidation type="list" allowBlank="1" showInputMessage="1" showErrorMessage="1" sqref="AE11 I11:J11" xr:uid="{2846C89C-B49F-4BE3-98C7-FEE8F13C4DD3}">
      <formula1>"1,2,3,4,5"</formula1>
    </dataValidation>
    <dataValidation type="list" allowBlank="1" showInputMessage="1" showErrorMessage="1" sqref="L11" xr:uid="{F92B80DB-1944-406B-807F-17573B7B35B7}">
      <formula1>"1,2,3,4,5,6,7,8,9,10,11,12,13"</formula1>
    </dataValidation>
    <dataValidation type="list" allowBlank="1" showInputMessage="1" showErrorMessage="1" sqref="M11 O11 AC11:AD11" xr:uid="{D0CEB9B7-24F3-43A2-9DF3-8CC9A5DE3187}">
      <formula1>"1,2"</formula1>
    </dataValidation>
    <dataValidation type="list" allowBlank="1" showInputMessage="1" showErrorMessage="1" sqref="AG11 N11 H11" xr:uid="{FFFC0825-8540-4AE5-A388-B6252E6D59A6}">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398E-7999-4768-A1E0-44DF986CF376}">
  <sheetPr codeName="Sheet17">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row>
    <row r="5" spans="1:99" ht="21.75" customHeight="1" x14ac:dyDescent="0.15">
      <c r="A5" s="95"/>
      <c r="B5" s="104" t="s">
        <v>71</v>
      </c>
      <c r="C5" s="105">
        <v>14</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s="48"/>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s="48"/>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s="48"/>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s="48"/>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s="48"/>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s="48"/>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s="4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s="48"/>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s="48"/>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s="48"/>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s="48"/>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s="48"/>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s="48"/>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s="48"/>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s="48"/>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s="48"/>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s="48"/>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s="48"/>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s="48"/>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s="48"/>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s="48"/>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s="48"/>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s="48"/>
      <c r="CU35"/>
    </row>
    <row r="36" spans="1: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0" priority="3" stopIfTrue="1">
      <formula>AND($AR16="○",AS$15="○")</formula>
    </cfRule>
  </conditionalFormatting>
  <conditionalFormatting sqref="BN16:CA26">
    <cfRule type="expression" dxfId="19" priority="2" stopIfTrue="1">
      <formula>AND($BM16="○",BN$15="○")</formula>
    </cfRule>
  </conditionalFormatting>
  <conditionalFormatting sqref="CK16:CP21">
    <cfRule type="expression" dxfId="18" priority="1" stopIfTrue="1">
      <formula>AND($CJ16="○",CK$15="○")</formula>
    </cfRule>
  </conditionalFormatting>
  <dataValidations count="8">
    <dataValidation type="list" allowBlank="1" showInputMessage="1" showErrorMessage="1" sqref="AG11 N11 H11" xr:uid="{14D4579E-FCFD-4226-AF67-6A75C0EEF06A}">
      <formula1>"1,2,3,4"</formula1>
    </dataValidation>
    <dataValidation type="list" allowBlank="1" showInputMessage="1" showErrorMessage="1" sqref="M11 O11 AC11:AD11" xr:uid="{9F83D334-E967-4C7A-8D55-C5F825569370}">
      <formula1>"1,2"</formula1>
    </dataValidation>
    <dataValidation type="list" allowBlank="1" showInputMessage="1" showErrorMessage="1" sqref="L11" xr:uid="{BF943D97-18C7-44D6-AC28-A8D5C06D72BA}">
      <formula1>"1,2,3,4,5,6,7,8,9,10,11,12,13"</formula1>
    </dataValidation>
    <dataValidation type="list" allowBlank="1" showInputMessage="1" showErrorMessage="1" sqref="AE11 I11:J11" xr:uid="{57DD0394-A91C-4D87-8A0F-571C2C6AFCC4}">
      <formula1>"1,2,3,4,5"</formula1>
    </dataValidation>
    <dataValidation type="list" allowBlank="1" showInputMessage="1" showErrorMessage="1" sqref="G11 K11" xr:uid="{326CCD37-83DD-4FF0-A717-9AD6D0D09AB8}">
      <formula1>"1,2,3,4,5,6"</formula1>
    </dataValidation>
    <dataValidation type="list" allowBlank="1" showInputMessage="1" showErrorMessage="1" sqref="F11" xr:uid="{9F4768FE-048E-4446-85EF-E3FB7581011A}">
      <formula1>"1,2,3"</formula1>
    </dataValidation>
    <dataValidation type="list" allowBlank="1" showInputMessage="1" showErrorMessage="1" sqref="E11" xr:uid="{8F6434F2-6FA9-412E-88FB-7D6552556067}">
      <formula1>"1,2,3,4,5,6,7,8,9,10,11,12,13,14,15,16"</formula1>
    </dataValidation>
    <dataValidation type="list" imeMode="off" allowBlank="1" showInputMessage="1" showErrorMessage="1" sqref="AM31 BH31 CE31" xr:uid="{8DA33BEC-4F0A-4BAC-85EB-88EDBE4BC113}">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3E1D-0C06-4C43-BBE9-0D66B3B98EEA}">
  <sheetPr codeName="Sheet18">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15</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17" priority="3" stopIfTrue="1">
      <formula>AND($AR16="○",AS$15="○")</formula>
    </cfRule>
  </conditionalFormatting>
  <conditionalFormatting sqref="BN16:CA26">
    <cfRule type="expression" dxfId="16" priority="2" stopIfTrue="1">
      <formula>AND($BM16="○",BN$15="○")</formula>
    </cfRule>
  </conditionalFormatting>
  <conditionalFormatting sqref="CK16:CP21">
    <cfRule type="expression" dxfId="15" priority="1" stopIfTrue="1">
      <formula>AND($CJ16="○",CK$15="○")</formula>
    </cfRule>
  </conditionalFormatting>
  <dataValidations count="8">
    <dataValidation type="list" imeMode="off" allowBlank="1" showInputMessage="1" showErrorMessage="1" sqref="AM31 BH31 CE31" xr:uid="{F066CD29-F127-4114-8385-5AB98E9767DC}">
      <formula1>"A,B,C,D,E"</formula1>
    </dataValidation>
    <dataValidation type="list" allowBlank="1" showInputMessage="1" showErrorMessage="1" sqref="E11" xr:uid="{FA1A9921-1774-44DF-80A0-14C775D182FC}">
      <formula1>"1,2,3,4,5,6,7,8,9,10,11,12,13,14,15,16"</formula1>
    </dataValidation>
    <dataValidation type="list" allowBlank="1" showInputMessage="1" showErrorMessage="1" sqref="F11" xr:uid="{12264B7B-FA85-4C2D-AA9A-79209A382FB7}">
      <formula1>"1,2,3"</formula1>
    </dataValidation>
    <dataValidation type="list" allowBlank="1" showInputMessage="1" showErrorMessage="1" sqref="G11 K11" xr:uid="{0E25397A-9D81-4BBE-A001-584E08ED68DA}">
      <formula1>"1,2,3,4,5,6"</formula1>
    </dataValidation>
    <dataValidation type="list" allowBlank="1" showInputMessage="1" showErrorMessage="1" sqref="AE11 I11:J11" xr:uid="{3CCC2184-F385-4EDF-8CF2-C7F190F19FB3}">
      <formula1>"1,2,3,4,5"</formula1>
    </dataValidation>
    <dataValidation type="list" allowBlank="1" showInputMessage="1" showErrorMessage="1" sqref="L11" xr:uid="{B8F756E7-0E73-4587-834A-73976C7398E1}">
      <formula1>"1,2,3,4,5,6,7,8,9,10,11,12,13"</formula1>
    </dataValidation>
    <dataValidation type="list" allowBlank="1" showInputMessage="1" showErrorMessage="1" sqref="M11 O11 AC11:AD11" xr:uid="{9F5CA2ED-3837-409D-B9C8-12EFB5AB64C7}">
      <formula1>"1,2"</formula1>
    </dataValidation>
    <dataValidation type="list" allowBlank="1" showInputMessage="1" showErrorMessage="1" sqref="AG11 N11 H11" xr:uid="{7A273C18-D67A-4AB7-9A71-192C4EB94E74}">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B6AC-8A11-45DE-80FA-31B7E9903655}">
  <sheetPr codeName="Sheet19">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16</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14" priority="3" stopIfTrue="1">
      <formula>AND($AR16="○",AS$15="○")</formula>
    </cfRule>
  </conditionalFormatting>
  <conditionalFormatting sqref="BN16:CA26">
    <cfRule type="expression" dxfId="13" priority="2" stopIfTrue="1">
      <formula>AND($BM16="○",BN$15="○")</formula>
    </cfRule>
  </conditionalFormatting>
  <conditionalFormatting sqref="CK16:CP21">
    <cfRule type="expression" dxfId="12" priority="1" stopIfTrue="1">
      <formula>AND($CJ16="○",CK$15="○")</formula>
    </cfRule>
  </conditionalFormatting>
  <dataValidations count="8">
    <dataValidation type="list" allowBlank="1" showInputMessage="1" showErrorMessage="1" sqref="AG11 N11 H11" xr:uid="{B7D6BA4A-2826-48F1-B669-39C7FFD56FC5}">
      <formula1>"1,2,3,4"</formula1>
    </dataValidation>
    <dataValidation type="list" allowBlank="1" showInputMessage="1" showErrorMessage="1" sqref="M11 O11 AC11:AD11" xr:uid="{C819D926-8D11-4B4F-A36C-710D96EA14FF}">
      <formula1>"1,2"</formula1>
    </dataValidation>
    <dataValidation type="list" allowBlank="1" showInputMessage="1" showErrorMessage="1" sqref="L11" xr:uid="{98BAE428-A7F4-46F2-BA4C-5DD768F0150C}">
      <formula1>"1,2,3,4,5,6,7,8,9,10,11,12,13"</formula1>
    </dataValidation>
    <dataValidation type="list" allowBlank="1" showInputMessage="1" showErrorMessage="1" sqref="AE11 I11:J11" xr:uid="{F927250D-C348-4CD1-8E6E-688C4BF49850}">
      <formula1>"1,2,3,4,5"</formula1>
    </dataValidation>
    <dataValidation type="list" allowBlank="1" showInputMessage="1" showErrorMessage="1" sqref="G11 K11" xr:uid="{152A99BE-6336-4C58-81B5-8354B11370AB}">
      <formula1>"1,2,3,4,5,6"</formula1>
    </dataValidation>
    <dataValidation type="list" allowBlank="1" showInputMessage="1" showErrorMessage="1" sqref="F11" xr:uid="{D1CE84DD-E652-49BC-96F6-0109393E39CE}">
      <formula1>"1,2,3"</formula1>
    </dataValidation>
    <dataValidation type="list" allowBlank="1" showInputMessage="1" showErrorMessage="1" sqref="E11" xr:uid="{56742E43-83B1-455C-BA00-4CE5BDDFC5F8}">
      <formula1>"1,2,3,4,5,6,7,8,9,10,11,12,13,14,15,16"</formula1>
    </dataValidation>
    <dataValidation type="list" imeMode="off" allowBlank="1" showInputMessage="1" showErrorMessage="1" sqref="AM31 BH31 CE31" xr:uid="{685BC492-7198-46F6-B22C-7ECA1CCB94C5}">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2F87-9859-4972-8AC3-0E0C73984C1B}">
  <sheetPr codeName="Sheet2"/>
  <dimension ref="A1:F157"/>
  <sheetViews>
    <sheetView showGridLines="0" view="pageBreakPreview" zoomScale="85" zoomScaleNormal="85" zoomScaleSheetLayoutView="85" workbookViewId="0">
      <pane ySplit="4" topLeftCell="A5" activePane="bottomLeft" state="frozen"/>
      <selection activeCell="F117" sqref="F117"/>
      <selection pane="bottomLeft" sqref="A1:F3"/>
    </sheetView>
  </sheetViews>
  <sheetFormatPr defaultRowHeight="13.5" x14ac:dyDescent="0.15"/>
  <cols>
    <col min="1" max="1" width="5.875" customWidth="1"/>
    <col min="2" max="2" width="57.625" customWidth="1"/>
    <col min="5" max="5" width="5.875" customWidth="1"/>
    <col min="6" max="6" width="57.625" customWidth="1"/>
  </cols>
  <sheetData>
    <row r="1" spans="1:6" x14ac:dyDescent="0.15">
      <c r="A1" s="249" t="s">
        <v>168</v>
      </c>
      <c r="B1" s="249"/>
      <c r="C1" s="249"/>
      <c r="D1" s="249"/>
      <c r="E1" s="249"/>
      <c r="F1" s="249"/>
    </row>
    <row r="2" spans="1:6" x14ac:dyDescent="0.15">
      <c r="A2" s="249"/>
      <c r="B2" s="249"/>
      <c r="C2" s="249"/>
      <c r="D2" s="249"/>
      <c r="E2" s="249"/>
      <c r="F2" s="249"/>
    </row>
    <row r="3" spans="1:6" x14ac:dyDescent="0.15">
      <c r="A3" s="249"/>
      <c r="B3" s="249"/>
      <c r="C3" s="249"/>
      <c r="D3" s="249"/>
      <c r="E3" s="249"/>
      <c r="F3" s="249"/>
    </row>
    <row r="4" spans="1:6" x14ac:dyDescent="0.15">
      <c r="A4" s="6"/>
      <c r="B4" s="6"/>
      <c r="C4" s="6"/>
      <c r="D4" s="6"/>
      <c r="E4" s="6"/>
      <c r="F4" s="6"/>
    </row>
    <row r="5" spans="1:6" x14ac:dyDescent="0.15">
      <c r="E5" s="6"/>
      <c r="F5" s="6"/>
    </row>
    <row r="6" spans="1:6" x14ac:dyDescent="0.15">
      <c r="A6" t="s">
        <v>169</v>
      </c>
      <c r="E6" s="6"/>
      <c r="F6" s="6"/>
    </row>
    <row r="7" spans="1:6" x14ac:dyDescent="0.15">
      <c r="A7" s="15">
        <v>1</v>
      </c>
      <c r="B7" s="37" t="s">
        <v>170</v>
      </c>
      <c r="E7" t="s">
        <v>10</v>
      </c>
    </row>
    <row r="8" spans="1:6" ht="13.15" customHeight="1" x14ac:dyDescent="0.15">
      <c r="A8" s="15">
        <v>2</v>
      </c>
      <c r="B8" s="37" t="s">
        <v>171</v>
      </c>
      <c r="E8" s="16">
        <v>1</v>
      </c>
      <c r="F8" s="257" t="s">
        <v>126</v>
      </c>
    </row>
    <row r="9" spans="1:6" x14ac:dyDescent="0.15">
      <c r="A9" s="15">
        <v>3</v>
      </c>
      <c r="B9" s="37" t="s">
        <v>172</v>
      </c>
      <c r="E9" s="17"/>
      <c r="F9" s="258"/>
    </row>
    <row r="10" spans="1:6" x14ac:dyDescent="0.15">
      <c r="A10" s="15">
        <v>4</v>
      </c>
      <c r="B10" s="37" t="s">
        <v>173</v>
      </c>
      <c r="E10" s="15">
        <v>2</v>
      </c>
      <c r="F10" s="15" t="s">
        <v>127</v>
      </c>
    </row>
    <row r="11" spans="1:6" x14ac:dyDescent="0.15">
      <c r="A11" s="15">
        <v>5</v>
      </c>
      <c r="B11" s="38" t="s">
        <v>81</v>
      </c>
      <c r="E11" s="6"/>
      <c r="F11" s="6"/>
    </row>
    <row r="12" spans="1:6" x14ac:dyDescent="0.15">
      <c r="A12" s="15">
        <v>6</v>
      </c>
      <c r="B12" s="38" t="s">
        <v>82</v>
      </c>
      <c r="E12" t="s">
        <v>128</v>
      </c>
    </row>
    <row r="13" spans="1:6" x14ac:dyDescent="0.15">
      <c r="A13" s="15">
        <v>7</v>
      </c>
      <c r="B13" s="15" t="s">
        <v>83</v>
      </c>
      <c r="E13" s="26">
        <v>1</v>
      </c>
      <c r="F13" s="26" t="s">
        <v>129</v>
      </c>
    </row>
    <row r="14" spans="1:6" x14ac:dyDescent="0.15">
      <c r="A14" s="15">
        <v>8</v>
      </c>
      <c r="B14" s="15" t="s">
        <v>84</v>
      </c>
      <c r="E14" s="26">
        <v>2</v>
      </c>
      <c r="F14" s="26" t="s">
        <v>130</v>
      </c>
    </row>
    <row r="15" spans="1:6" x14ac:dyDescent="0.15">
      <c r="A15" s="15">
        <v>9</v>
      </c>
      <c r="B15" s="15" t="s">
        <v>85</v>
      </c>
      <c r="E15" s="27">
        <v>3</v>
      </c>
      <c r="F15" s="250" t="s">
        <v>131</v>
      </c>
    </row>
    <row r="16" spans="1:6" ht="13.5" customHeight="1" x14ac:dyDescent="0.15">
      <c r="A16" s="15">
        <v>10</v>
      </c>
      <c r="B16" s="15" t="s">
        <v>86</v>
      </c>
      <c r="E16" s="28"/>
      <c r="F16" s="250"/>
    </row>
    <row r="17" spans="1:6" x14ac:dyDescent="0.15">
      <c r="A17" s="15">
        <v>11</v>
      </c>
      <c r="B17" s="15" t="s">
        <v>87</v>
      </c>
      <c r="E17" s="15">
        <v>4</v>
      </c>
      <c r="F17" s="15" t="s">
        <v>132</v>
      </c>
    </row>
    <row r="18" spans="1:6" x14ac:dyDescent="0.15">
      <c r="A18" s="15">
        <v>12</v>
      </c>
      <c r="B18" s="15" t="s">
        <v>88</v>
      </c>
      <c r="E18" s="8"/>
      <c r="F18" s="8"/>
    </row>
    <row r="19" spans="1:6" x14ac:dyDescent="0.15">
      <c r="A19" s="38">
        <v>13</v>
      </c>
      <c r="B19" s="38" t="s">
        <v>89</v>
      </c>
      <c r="E19" s="8"/>
      <c r="F19" s="8"/>
    </row>
    <row r="20" spans="1:6" x14ac:dyDescent="0.15">
      <c r="A20" s="39">
        <v>14</v>
      </c>
      <c r="B20" s="40" t="s">
        <v>180</v>
      </c>
      <c r="E20" s="3" t="s">
        <v>144</v>
      </c>
      <c r="F20" s="3"/>
    </row>
    <row r="21" spans="1:6" x14ac:dyDescent="0.15">
      <c r="A21" s="39">
        <v>15</v>
      </c>
      <c r="B21" s="40" t="s">
        <v>296</v>
      </c>
      <c r="E21" s="20">
        <v>1</v>
      </c>
      <c r="F21" s="20" t="s">
        <v>234</v>
      </c>
    </row>
    <row r="22" spans="1:6" x14ac:dyDescent="0.15">
      <c r="A22" s="39">
        <v>16</v>
      </c>
      <c r="B22" s="251" t="s">
        <v>181</v>
      </c>
      <c r="E22" s="20">
        <v>2</v>
      </c>
      <c r="F22" s="20" t="s">
        <v>235</v>
      </c>
    </row>
    <row r="23" spans="1:6" x14ac:dyDescent="0.15">
      <c r="A23" s="41"/>
      <c r="B23" s="252"/>
      <c r="E23" s="3"/>
      <c r="F23" s="3"/>
    </row>
    <row r="24" spans="1:6" x14ac:dyDescent="0.15">
      <c r="A24" s="8"/>
      <c r="B24" s="19"/>
      <c r="E24" s="3"/>
      <c r="F24" s="3"/>
    </row>
    <row r="25" spans="1:6" x14ac:dyDescent="0.15">
      <c r="A25" s="8"/>
      <c r="B25" s="19"/>
      <c r="E25" s="10" t="s">
        <v>233</v>
      </c>
      <c r="F25" s="3"/>
    </row>
    <row r="26" spans="1:6" ht="13.15" customHeight="1" x14ac:dyDescent="0.15">
      <c r="A26" t="s">
        <v>90</v>
      </c>
      <c r="E26" s="20">
        <v>1</v>
      </c>
      <c r="F26" s="20" t="s">
        <v>185</v>
      </c>
    </row>
    <row r="27" spans="1:6" x14ac:dyDescent="0.15">
      <c r="A27" s="15">
        <v>1</v>
      </c>
      <c r="B27" s="15" t="s">
        <v>91</v>
      </c>
      <c r="E27" s="20">
        <v>2</v>
      </c>
      <c r="F27" s="20" t="s">
        <v>184</v>
      </c>
    </row>
    <row r="28" spans="1:6" ht="13.15" customHeight="1" x14ac:dyDescent="0.15">
      <c r="A28" s="15">
        <v>2</v>
      </c>
      <c r="B28" s="15" t="s">
        <v>201</v>
      </c>
      <c r="E28" s="3"/>
      <c r="F28" s="3"/>
    </row>
    <row r="29" spans="1:6" x14ac:dyDescent="0.15">
      <c r="A29" s="15">
        <v>3</v>
      </c>
      <c r="B29" s="15" t="s">
        <v>92</v>
      </c>
      <c r="E29" s="3"/>
      <c r="F29" s="3"/>
    </row>
    <row r="30" spans="1:6" ht="13.15" customHeight="1" x14ac:dyDescent="0.15">
      <c r="A30" s="8"/>
      <c r="B30" s="8"/>
      <c r="E30" s="3" t="s">
        <v>137</v>
      </c>
      <c r="F30" s="3"/>
    </row>
    <row r="31" spans="1:6" x14ac:dyDescent="0.15">
      <c r="A31" s="8"/>
      <c r="B31" s="8"/>
      <c r="E31" s="21">
        <v>1</v>
      </c>
      <c r="F31" s="255" t="s">
        <v>138</v>
      </c>
    </row>
    <row r="32" spans="1:6" ht="13.15" customHeight="1" x14ac:dyDescent="0.15">
      <c r="A32" t="s">
        <v>93</v>
      </c>
      <c r="E32" s="22"/>
      <c r="F32" s="256"/>
    </row>
    <row r="33" spans="1:6" x14ac:dyDescent="0.15">
      <c r="A33" s="15">
        <v>1</v>
      </c>
      <c r="B33" s="15" t="s">
        <v>94</v>
      </c>
      <c r="E33" s="21">
        <v>2</v>
      </c>
      <c r="F33" s="255" t="s">
        <v>139</v>
      </c>
    </row>
    <row r="34" spans="1:6" ht="13.5" customHeight="1" x14ac:dyDescent="0.15">
      <c r="A34" s="15">
        <v>2</v>
      </c>
      <c r="B34" s="15" t="s">
        <v>95</v>
      </c>
      <c r="E34" s="22"/>
      <c r="F34" s="256"/>
    </row>
    <row r="35" spans="1:6" x14ac:dyDescent="0.15">
      <c r="A35" s="16">
        <v>3</v>
      </c>
      <c r="B35" s="253" t="s">
        <v>96</v>
      </c>
      <c r="E35" s="3"/>
      <c r="F35" s="3"/>
    </row>
    <row r="36" spans="1:6" ht="13.5" customHeight="1" x14ac:dyDescent="0.15">
      <c r="A36" s="17"/>
      <c r="B36" s="254"/>
      <c r="E36" s="3"/>
      <c r="F36" s="3"/>
    </row>
    <row r="37" spans="1:6" x14ac:dyDescent="0.15">
      <c r="A37" s="15">
        <v>4</v>
      </c>
      <c r="B37" s="18" t="s">
        <v>97</v>
      </c>
      <c r="E37" s="3" t="s">
        <v>236</v>
      </c>
      <c r="F37" s="3"/>
    </row>
    <row r="38" spans="1:6" ht="13.5" customHeight="1" x14ac:dyDescent="0.15">
      <c r="A38" s="15">
        <v>5</v>
      </c>
      <c r="B38" s="15" t="s">
        <v>98</v>
      </c>
      <c r="E38" s="20">
        <v>1</v>
      </c>
      <c r="F38" s="20" t="s">
        <v>140</v>
      </c>
    </row>
    <row r="39" spans="1:6" x14ac:dyDescent="0.15">
      <c r="A39" s="15">
        <v>6</v>
      </c>
      <c r="B39" s="15" t="s">
        <v>99</v>
      </c>
      <c r="E39" s="20">
        <v>2</v>
      </c>
      <c r="F39" s="20" t="s">
        <v>141</v>
      </c>
    </row>
    <row r="40" spans="1:6" ht="13.5" customHeight="1" x14ac:dyDescent="0.15">
      <c r="A40" s="8"/>
      <c r="B40" s="8"/>
      <c r="E40" s="20">
        <v>3</v>
      </c>
      <c r="F40" s="20" t="s">
        <v>174</v>
      </c>
    </row>
    <row r="41" spans="1:6" x14ac:dyDescent="0.15">
      <c r="A41" s="8"/>
      <c r="B41" s="8"/>
      <c r="E41" s="20">
        <v>4</v>
      </c>
      <c r="F41" s="20" t="s">
        <v>175</v>
      </c>
    </row>
    <row r="42" spans="1:6" ht="13.5" customHeight="1" x14ac:dyDescent="0.15">
      <c r="A42" t="s">
        <v>100</v>
      </c>
      <c r="E42" s="20">
        <v>5</v>
      </c>
      <c r="F42" s="20" t="s">
        <v>176</v>
      </c>
    </row>
    <row r="43" spans="1:6" x14ac:dyDescent="0.15">
      <c r="A43" s="26">
        <v>1</v>
      </c>
      <c r="B43" s="26" t="s">
        <v>101</v>
      </c>
      <c r="E43" s="3"/>
      <c r="F43" s="3"/>
    </row>
    <row r="44" spans="1:6" ht="13.5" customHeight="1" x14ac:dyDescent="0.15">
      <c r="A44" s="26">
        <v>2</v>
      </c>
      <c r="B44" s="26" t="s">
        <v>102</v>
      </c>
      <c r="E44" s="3"/>
      <c r="F44" s="3"/>
    </row>
    <row r="45" spans="1:6" x14ac:dyDescent="0.15">
      <c r="A45" s="29">
        <v>3</v>
      </c>
      <c r="B45" s="259" t="s">
        <v>238</v>
      </c>
      <c r="E45" s="3" t="s">
        <v>241</v>
      </c>
      <c r="F45" s="3"/>
    </row>
    <row r="46" spans="1:6" x14ac:dyDescent="0.15">
      <c r="A46" s="30"/>
      <c r="B46" s="260"/>
      <c r="E46" s="21">
        <v>1</v>
      </c>
      <c r="F46" s="255" t="s">
        <v>203</v>
      </c>
    </row>
    <row r="47" spans="1:6" x14ac:dyDescent="0.15">
      <c r="A47" s="29">
        <v>4</v>
      </c>
      <c r="B47" s="259" t="s">
        <v>237</v>
      </c>
      <c r="E47" s="22"/>
      <c r="F47" s="256"/>
    </row>
    <row r="48" spans="1:6" x14ac:dyDescent="0.15">
      <c r="A48" s="30"/>
      <c r="B48" s="260"/>
      <c r="E48" s="21">
        <v>2</v>
      </c>
      <c r="F48" s="255" t="s">
        <v>142</v>
      </c>
    </row>
    <row r="49" spans="1:6" x14ac:dyDescent="0.15">
      <c r="A49" s="31"/>
      <c r="B49" s="32"/>
      <c r="E49" s="22"/>
      <c r="F49" s="256"/>
    </row>
    <row r="50" spans="1:6" x14ac:dyDescent="0.15">
      <c r="A50" t="s">
        <v>153</v>
      </c>
      <c r="E50" s="21">
        <v>3</v>
      </c>
      <c r="F50" s="261" t="s">
        <v>204</v>
      </c>
    </row>
    <row r="51" spans="1:6" x14ac:dyDescent="0.15">
      <c r="A51" s="15">
        <v>1</v>
      </c>
      <c r="B51" s="15" t="s">
        <v>103</v>
      </c>
      <c r="E51" s="22"/>
      <c r="F51" s="262"/>
    </row>
    <row r="52" spans="1:6" x14ac:dyDescent="0.15">
      <c r="A52" s="15">
        <v>2</v>
      </c>
      <c r="B52" s="15" t="s">
        <v>104</v>
      </c>
      <c r="E52" s="20">
        <v>4</v>
      </c>
      <c r="F52" s="20" t="s">
        <v>143</v>
      </c>
    </row>
    <row r="53" spans="1:6" x14ac:dyDescent="0.15">
      <c r="A53" s="15">
        <v>3</v>
      </c>
      <c r="B53" s="15" t="s">
        <v>105</v>
      </c>
      <c r="E53" s="47"/>
      <c r="F53" s="47"/>
    </row>
    <row r="54" spans="1:6" x14ac:dyDescent="0.15">
      <c r="A54" s="15">
        <v>4</v>
      </c>
      <c r="B54" s="15" t="s">
        <v>106</v>
      </c>
      <c r="E54" s="3"/>
      <c r="F54" s="3"/>
    </row>
    <row r="55" spans="1:6" x14ac:dyDescent="0.15">
      <c r="A55" s="15">
        <v>5</v>
      </c>
      <c r="B55" s="15" t="s">
        <v>107</v>
      </c>
      <c r="E55" s="3"/>
      <c r="F55" s="3"/>
    </row>
    <row r="56" spans="1:6" x14ac:dyDescent="0.15">
      <c r="A56" s="8"/>
      <c r="B56" s="8"/>
      <c r="E56" s="3"/>
      <c r="F56" s="3"/>
    </row>
    <row r="57" spans="1:6" x14ac:dyDescent="0.15">
      <c r="A57" s="8"/>
      <c r="B57" s="8"/>
      <c r="E57" s="3"/>
      <c r="F57" s="3"/>
    </row>
    <row r="58" spans="1:6" x14ac:dyDescent="0.15">
      <c r="A58" s="8" t="s">
        <v>152</v>
      </c>
      <c r="B58" s="8"/>
    </row>
    <row r="59" spans="1:6" x14ac:dyDescent="0.15">
      <c r="A59" s="15">
        <v>1</v>
      </c>
      <c r="B59" s="15" t="s">
        <v>108</v>
      </c>
    </row>
    <row r="60" spans="1:6" x14ac:dyDescent="0.15">
      <c r="A60" s="15">
        <v>2</v>
      </c>
      <c r="B60" s="15" t="s">
        <v>109</v>
      </c>
    </row>
    <row r="61" spans="1:6" ht="13.5" customHeight="1" x14ac:dyDescent="0.15">
      <c r="A61" s="15">
        <v>3</v>
      </c>
      <c r="B61" s="15" t="s">
        <v>105</v>
      </c>
    </row>
    <row r="62" spans="1:6" x14ac:dyDescent="0.15">
      <c r="A62" s="15">
        <v>4</v>
      </c>
      <c r="B62" s="15" t="s">
        <v>106</v>
      </c>
      <c r="E62" s="3"/>
      <c r="F62" s="3"/>
    </row>
    <row r="63" spans="1:6" ht="13.5" customHeight="1" x14ac:dyDescent="0.15">
      <c r="A63" s="15">
        <v>5</v>
      </c>
      <c r="B63" s="15" t="s">
        <v>110</v>
      </c>
      <c r="E63" s="3"/>
      <c r="F63" s="3"/>
    </row>
    <row r="64" spans="1:6" x14ac:dyDescent="0.15">
      <c r="A64" s="8"/>
      <c r="B64" s="8"/>
      <c r="E64" s="3"/>
      <c r="F64" s="3"/>
    </row>
    <row r="65" spans="1:6" x14ac:dyDescent="0.15">
      <c r="A65" s="8"/>
      <c r="B65" s="8"/>
      <c r="E65" s="3"/>
      <c r="F65" s="3"/>
    </row>
    <row r="66" spans="1:6" x14ac:dyDescent="0.15">
      <c r="A66" t="s">
        <v>135</v>
      </c>
      <c r="E66" s="3"/>
      <c r="F66" s="3"/>
    </row>
    <row r="67" spans="1:6" x14ac:dyDescent="0.15">
      <c r="A67" s="15">
        <v>1</v>
      </c>
      <c r="B67" s="15" t="s">
        <v>133</v>
      </c>
      <c r="E67" s="3"/>
      <c r="F67" s="3"/>
    </row>
    <row r="68" spans="1:6" x14ac:dyDescent="0.15">
      <c r="A68" s="15">
        <v>2</v>
      </c>
      <c r="B68" s="15" t="s">
        <v>134</v>
      </c>
      <c r="E68" s="3"/>
      <c r="F68" s="3"/>
    </row>
    <row r="69" spans="1:6" x14ac:dyDescent="0.15">
      <c r="A69" s="15">
        <v>3</v>
      </c>
      <c r="B69" s="37" t="s">
        <v>177</v>
      </c>
      <c r="E69" s="3"/>
      <c r="F69" s="3"/>
    </row>
    <row r="70" spans="1:6" x14ac:dyDescent="0.15">
      <c r="A70" s="15">
        <v>4</v>
      </c>
      <c r="B70" s="42" t="s">
        <v>178</v>
      </c>
      <c r="E70" s="3"/>
      <c r="F70" s="3"/>
    </row>
    <row r="71" spans="1:6" x14ac:dyDescent="0.15">
      <c r="A71" s="15">
        <v>5</v>
      </c>
      <c r="B71" s="15" t="s">
        <v>179</v>
      </c>
      <c r="E71" s="3"/>
      <c r="F71" s="3"/>
    </row>
    <row r="72" spans="1:6" x14ac:dyDescent="0.15">
      <c r="A72" s="15">
        <v>6</v>
      </c>
      <c r="B72" s="15" t="s">
        <v>111</v>
      </c>
      <c r="E72" s="3"/>
      <c r="F72" s="3"/>
    </row>
    <row r="73" spans="1:6" x14ac:dyDescent="0.15">
      <c r="A73" s="8"/>
      <c r="B73" s="8"/>
      <c r="E73" s="3"/>
      <c r="F73" s="3"/>
    </row>
    <row r="74" spans="1:6" x14ac:dyDescent="0.15">
      <c r="A74" s="8"/>
      <c r="B74" s="8"/>
      <c r="E74" s="3"/>
      <c r="F74" s="3"/>
    </row>
    <row r="75" spans="1:6" x14ac:dyDescent="0.15">
      <c r="A75" t="s">
        <v>112</v>
      </c>
      <c r="E75" s="3"/>
      <c r="F75" s="3"/>
    </row>
    <row r="76" spans="1:6" ht="13.5" customHeight="1" x14ac:dyDescent="0.15">
      <c r="A76" s="15">
        <v>1</v>
      </c>
      <c r="B76" s="15" t="s">
        <v>113</v>
      </c>
      <c r="E76" s="3"/>
      <c r="F76" s="3"/>
    </row>
    <row r="77" spans="1:6" x14ac:dyDescent="0.15">
      <c r="A77" s="15">
        <v>2</v>
      </c>
      <c r="B77" s="15" t="s">
        <v>114</v>
      </c>
      <c r="E77" s="3"/>
      <c r="F77" s="3"/>
    </row>
    <row r="78" spans="1:6" ht="13.5" customHeight="1" x14ac:dyDescent="0.15">
      <c r="A78" s="15">
        <v>3</v>
      </c>
      <c r="B78" s="15" t="s">
        <v>115</v>
      </c>
      <c r="E78" s="3"/>
      <c r="F78" s="3"/>
    </row>
    <row r="79" spans="1:6" x14ac:dyDescent="0.15">
      <c r="A79" s="15">
        <v>4</v>
      </c>
      <c r="B79" s="15" t="s">
        <v>116</v>
      </c>
      <c r="E79" s="3"/>
      <c r="F79" s="3"/>
    </row>
    <row r="80" spans="1:6" ht="13.5" customHeight="1" x14ac:dyDescent="0.15">
      <c r="A80" s="15">
        <v>5</v>
      </c>
      <c r="B80" s="15" t="s">
        <v>117</v>
      </c>
      <c r="E80" s="3"/>
      <c r="F80" s="3"/>
    </row>
    <row r="81" spans="1:2" x14ac:dyDescent="0.15">
      <c r="A81" s="15">
        <v>6</v>
      </c>
      <c r="B81" s="15" t="s">
        <v>118</v>
      </c>
    </row>
    <row r="82" spans="1:2" x14ac:dyDescent="0.15">
      <c r="A82" s="15">
        <v>7</v>
      </c>
      <c r="B82" s="15" t="s">
        <v>119</v>
      </c>
    </row>
    <row r="83" spans="1:2" x14ac:dyDescent="0.15">
      <c r="A83" s="15">
        <v>8</v>
      </c>
      <c r="B83" s="15" t="s">
        <v>120</v>
      </c>
    </row>
    <row r="84" spans="1:2" x14ac:dyDescent="0.15">
      <c r="A84" s="15">
        <v>9</v>
      </c>
      <c r="B84" s="15" t="s">
        <v>121</v>
      </c>
    </row>
    <row r="85" spans="1:2" x14ac:dyDescent="0.15">
      <c r="A85" s="15">
        <v>10</v>
      </c>
      <c r="B85" s="15" t="s">
        <v>122</v>
      </c>
    </row>
    <row r="86" spans="1:2" x14ac:dyDescent="0.15">
      <c r="A86" s="15">
        <v>11</v>
      </c>
      <c r="B86" s="15" t="s">
        <v>123</v>
      </c>
    </row>
    <row r="87" spans="1:2" x14ac:dyDescent="0.15">
      <c r="A87" s="15">
        <v>12</v>
      </c>
      <c r="B87" s="15" t="s">
        <v>124</v>
      </c>
    </row>
    <row r="88" spans="1:2" x14ac:dyDescent="0.15">
      <c r="A88" s="15">
        <v>13</v>
      </c>
      <c r="B88" s="15" t="s">
        <v>125</v>
      </c>
    </row>
    <row r="89" spans="1:2" x14ac:dyDescent="0.15">
      <c r="A89" s="8"/>
      <c r="B89" s="8"/>
    </row>
    <row r="90" spans="1:2" x14ac:dyDescent="0.15">
      <c r="A90" s="8"/>
      <c r="B90" s="8"/>
    </row>
    <row r="91" spans="1:2" x14ac:dyDescent="0.15">
      <c r="A91" s="8"/>
      <c r="B91" s="8"/>
    </row>
    <row r="98" spans="1:2" x14ac:dyDescent="0.15">
      <c r="A98" s="8"/>
      <c r="B98" s="8"/>
    </row>
    <row r="99" spans="1:2" x14ac:dyDescent="0.15">
      <c r="A99" s="8"/>
      <c r="B99" s="8"/>
    </row>
    <row r="124" ht="13.5" customHeight="1" x14ac:dyDescent="0.15"/>
    <row r="157" ht="13.5" customHeight="1" x14ac:dyDescent="0.15"/>
  </sheetData>
  <mergeCells count="12">
    <mergeCell ref="F50:F51"/>
    <mergeCell ref="B45:B46"/>
    <mergeCell ref="F46:F47"/>
    <mergeCell ref="F8:F9"/>
    <mergeCell ref="F48:F49"/>
    <mergeCell ref="B47:B48"/>
    <mergeCell ref="F33:F34"/>
    <mergeCell ref="A1:F3"/>
    <mergeCell ref="F15:F16"/>
    <mergeCell ref="B22:B23"/>
    <mergeCell ref="B35:B36"/>
    <mergeCell ref="F31:F32"/>
  </mergeCells>
  <phoneticPr fontId="13"/>
  <printOptions horizontalCentered="1"/>
  <pageMargins left="0.19685039370078741" right="0.19685039370078741" top="0.39370078740157483" bottom="0.39370078740157483" header="0.39370078740157483" footer="0.19685039370078741"/>
  <pageSetup paperSize="9" scale="63" orientation="portrait" r:id="rId1"/>
  <headerFooter>
    <oddHeader xml:space="preserve">&amp;R&amp;16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DA33-EF12-44A0-A704-A77BD38DD25D}">
  <sheetPr codeName="Sheet20">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17</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11" priority="3" stopIfTrue="1">
      <formula>AND($AR16="○",AS$15="○")</formula>
    </cfRule>
  </conditionalFormatting>
  <conditionalFormatting sqref="BN16:CA26">
    <cfRule type="expression" dxfId="10" priority="2" stopIfTrue="1">
      <formula>AND($BM16="○",BN$15="○")</formula>
    </cfRule>
  </conditionalFormatting>
  <conditionalFormatting sqref="CK16:CP21">
    <cfRule type="expression" dxfId="9" priority="1" stopIfTrue="1">
      <formula>AND($CJ16="○",CK$15="○")</formula>
    </cfRule>
  </conditionalFormatting>
  <dataValidations count="8">
    <dataValidation type="list" imeMode="off" allowBlank="1" showInputMessage="1" showErrorMessage="1" sqref="AM31 BH31 CE31" xr:uid="{4138CEE7-F526-4BDE-9807-B62237532DC9}">
      <formula1>"A,B,C,D,E"</formula1>
    </dataValidation>
    <dataValidation type="list" allowBlank="1" showInputMessage="1" showErrorMessage="1" sqref="E11" xr:uid="{0BDE1336-86F0-4860-A671-91672A77862E}">
      <formula1>"1,2,3,4,5,6,7,8,9,10,11,12,13,14,15,16"</formula1>
    </dataValidation>
    <dataValidation type="list" allowBlank="1" showInputMessage="1" showErrorMessage="1" sqref="F11" xr:uid="{69FC2261-34B4-491D-95F8-32C3A531DFEA}">
      <formula1>"1,2,3"</formula1>
    </dataValidation>
    <dataValidation type="list" allowBlank="1" showInputMessage="1" showErrorMessage="1" sqref="G11 K11" xr:uid="{FE2FB6E7-78C7-4A04-AD86-0961B7339ABE}">
      <formula1>"1,2,3,4,5,6"</formula1>
    </dataValidation>
    <dataValidation type="list" allowBlank="1" showInputMessage="1" showErrorMessage="1" sqref="AE11 I11:J11" xr:uid="{CB5EBBE2-4773-421A-A2DD-7548A483733F}">
      <formula1>"1,2,3,4,5"</formula1>
    </dataValidation>
    <dataValidation type="list" allowBlank="1" showInputMessage="1" showErrorMessage="1" sqref="L11" xr:uid="{EA3F23EA-D108-4957-8B70-F27B2BE4711F}">
      <formula1>"1,2,3,4,5,6,7,8,9,10,11,12,13"</formula1>
    </dataValidation>
    <dataValidation type="list" allowBlank="1" showInputMessage="1" showErrorMessage="1" sqref="M11 O11 AC11:AD11" xr:uid="{E41D3760-71CB-4B5A-B0EE-A4C8C5B9B8BE}">
      <formula1>"1,2"</formula1>
    </dataValidation>
    <dataValidation type="list" allowBlank="1" showInputMessage="1" showErrorMessage="1" sqref="AG11 N11 H11" xr:uid="{BCF2655E-79E0-4283-A53A-E74046C2FBD3}">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47AFE-8C3F-41C9-8541-C447D5E2C711}">
  <sheetPr codeName="Sheet21">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18</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8" priority="3" stopIfTrue="1">
      <formula>AND($AR16="○",AS$15="○")</formula>
    </cfRule>
  </conditionalFormatting>
  <conditionalFormatting sqref="BN16:CA26">
    <cfRule type="expression" dxfId="7" priority="2" stopIfTrue="1">
      <formula>AND($BM16="○",BN$15="○")</formula>
    </cfRule>
  </conditionalFormatting>
  <conditionalFormatting sqref="CK16:CP21">
    <cfRule type="expression" dxfId="6" priority="1" stopIfTrue="1">
      <formula>AND($CJ16="○",CK$15="○")</formula>
    </cfRule>
  </conditionalFormatting>
  <dataValidations count="8">
    <dataValidation type="list" allowBlank="1" showInputMessage="1" showErrorMessage="1" sqref="AG11 N11 H11" xr:uid="{5F992138-A2CC-4DAF-BD28-A9B5939F3828}">
      <formula1>"1,2,3,4"</formula1>
    </dataValidation>
    <dataValidation type="list" allowBlank="1" showInputMessage="1" showErrorMessage="1" sqref="M11 O11 AC11:AD11" xr:uid="{F50AE2FF-9725-44A0-A67D-00C26B2191B9}">
      <formula1>"1,2"</formula1>
    </dataValidation>
    <dataValidation type="list" allowBlank="1" showInputMessage="1" showErrorMessage="1" sqref="L11" xr:uid="{799FD299-E806-442C-9B1A-2B34B702ABEF}">
      <formula1>"1,2,3,4,5,6,7,8,9,10,11,12,13"</formula1>
    </dataValidation>
    <dataValidation type="list" allowBlank="1" showInputMessage="1" showErrorMessage="1" sqref="AE11 I11:J11" xr:uid="{5BFB9070-D92C-4DB4-A6BC-8810103A3E9C}">
      <formula1>"1,2,3,4,5"</formula1>
    </dataValidation>
    <dataValidation type="list" allowBlank="1" showInputMessage="1" showErrorMessage="1" sqref="G11 K11" xr:uid="{595A444A-1852-40D5-9D6E-B1EB8ADC8624}">
      <formula1>"1,2,3,4,5,6"</formula1>
    </dataValidation>
    <dataValidation type="list" allowBlank="1" showInputMessage="1" showErrorMessage="1" sqref="F11" xr:uid="{680B334A-3617-4697-8FDD-B058FB0F823F}">
      <formula1>"1,2,3"</formula1>
    </dataValidation>
    <dataValidation type="list" allowBlank="1" showInputMessage="1" showErrorMessage="1" sqref="E11" xr:uid="{EDFAB72F-9E45-4F2E-B9A8-D8A806E9ECB3}">
      <formula1>"1,2,3,4,5,6,7,8,9,10,11,12,13,14,15,16"</formula1>
    </dataValidation>
    <dataValidation type="list" imeMode="off" allowBlank="1" showInputMessage="1" showErrorMessage="1" sqref="AM31 BH31 CE31" xr:uid="{749F3E9F-611E-4090-B42F-2823F113BAF5}">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E072-ACB9-45A4-82C2-A9008EE0B87D}">
  <sheetPr codeName="Sheet22">
    <tabColor rgb="FF00B050"/>
  </sheetPr>
  <dimension ref="A1:CU39"/>
  <sheetViews>
    <sheetView showGridLines="0" showWhiteSpace="0" view="pageBreakPreview" zoomScale="40" zoomScaleNormal="55" zoomScaleSheetLayoutView="40" zoomScalePageLayoutView="70" workbookViewId="0">
      <pane ySplit="7" topLeftCell="A11"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19</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5" priority="3" stopIfTrue="1">
      <formula>AND($AR16="○",AS$15="○")</formula>
    </cfRule>
  </conditionalFormatting>
  <conditionalFormatting sqref="BN16:CA26">
    <cfRule type="expression" dxfId="4" priority="2" stopIfTrue="1">
      <formula>AND($BM16="○",BN$15="○")</formula>
    </cfRule>
  </conditionalFormatting>
  <conditionalFormatting sqref="CK16:CP21">
    <cfRule type="expression" dxfId="3" priority="1" stopIfTrue="1">
      <formula>AND($CJ16="○",CK$15="○")</formula>
    </cfRule>
  </conditionalFormatting>
  <dataValidations count="8">
    <dataValidation type="list" imeMode="off" allowBlank="1" showInputMessage="1" showErrorMessage="1" sqref="AM31 BH31 CE31" xr:uid="{5D2AFDE8-149A-4472-8673-5976BBD04934}">
      <formula1>"A,B,C,D,E"</formula1>
    </dataValidation>
    <dataValidation type="list" allowBlank="1" showInputMessage="1" showErrorMessage="1" sqref="E11" xr:uid="{0D0CB261-569E-4E5C-8B9D-5D3D9B9A4627}">
      <formula1>"1,2,3,4,5,6,7,8,9,10,11,12,13,14,15,16"</formula1>
    </dataValidation>
    <dataValidation type="list" allowBlank="1" showInputMessage="1" showErrorMessage="1" sqref="F11" xr:uid="{ED6E31D3-12CB-44F3-9252-46DD1760CC93}">
      <formula1>"1,2,3"</formula1>
    </dataValidation>
    <dataValidation type="list" allowBlank="1" showInputMessage="1" showErrorMessage="1" sqref="G11 K11" xr:uid="{1E5C021B-6D7B-460F-AE2C-CC5EB1779B67}">
      <formula1>"1,2,3,4,5,6"</formula1>
    </dataValidation>
    <dataValidation type="list" allowBlank="1" showInputMessage="1" showErrorMessage="1" sqref="AE11 I11:J11" xr:uid="{267596A8-116C-49C7-B829-67A9D1654142}">
      <formula1>"1,2,3,4,5"</formula1>
    </dataValidation>
    <dataValidation type="list" allowBlank="1" showInputMessage="1" showErrorMessage="1" sqref="L11" xr:uid="{A1AEA6AB-4943-4D9B-8B31-93AB9473A714}">
      <formula1>"1,2,3,4,5,6,7,8,9,10,11,12,13"</formula1>
    </dataValidation>
    <dataValidation type="list" allowBlank="1" showInputMessage="1" showErrorMessage="1" sqref="M11 O11 AC11:AD11" xr:uid="{26B39C4F-7AD5-4366-8714-ED3ACF57E222}">
      <formula1>"1,2"</formula1>
    </dataValidation>
    <dataValidation type="list" allowBlank="1" showInputMessage="1" showErrorMessage="1" sqref="AG11 N11 H11" xr:uid="{71E8F28E-987F-4909-9989-B8261E784F75}">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DAC1-5076-4A3B-AF1D-F31A3E5392AE}">
  <sheetPr codeName="Sheet23">
    <tabColor rgb="FF00B050"/>
  </sheetPr>
  <dimension ref="A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1:99" x14ac:dyDescent="0.15">
      <c r="A1" s="9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1:99" ht="21.75" customHeight="1" x14ac:dyDescent="0.15">
      <c r="A2" s="9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9" ht="21.75" customHeight="1" x14ac:dyDescent="0.15">
      <c r="A3" s="9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9" ht="21.75" customHeight="1" x14ac:dyDescent="0.15">
      <c r="A4" s="9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9" ht="21.75" customHeight="1" x14ac:dyDescent="0.15">
      <c r="A5" s="95"/>
      <c r="B5" s="104" t="s">
        <v>71</v>
      </c>
      <c r="C5" s="105">
        <v>20</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1:99" ht="21.75" customHeight="1" x14ac:dyDescent="0.15">
      <c r="A6" s="9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1:99" ht="14.25" thickBot="1" x14ac:dyDescent="0.2">
      <c r="A7" s="95"/>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1:99" ht="43.5" customHeight="1" x14ac:dyDescent="0.15">
      <c r="A8" s="9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1:99" ht="48" customHeight="1" x14ac:dyDescent="0.15">
      <c r="A9" s="9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1:99" ht="85.5" customHeight="1" thickBot="1" x14ac:dyDescent="0.2">
      <c r="A10" s="95"/>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1:99" s="12" customFormat="1" ht="45.75" customHeight="1" thickBot="1" x14ac:dyDescent="0.2">
      <c r="A11" s="121"/>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1:99" ht="14.25" customHeight="1" thickTop="1" x14ac:dyDescent="0.15">
      <c r="A12" s="9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1:99" ht="27.75" customHeight="1" thickBot="1" x14ac:dyDescent="0.2">
      <c r="A13" s="95"/>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1:99" ht="45.75" customHeight="1" thickTop="1" thickBot="1" x14ac:dyDescent="0.2">
      <c r="A14" s="95"/>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270</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1:99" ht="38.25" customHeight="1" thickBot="1" x14ac:dyDescent="0.2">
      <c r="A15" s="95"/>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1:99" ht="38.25" customHeight="1" thickBot="1" x14ac:dyDescent="0.2">
      <c r="A16" s="95"/>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1:99" ht="38.25" customHeight="1" thickBot="1" x14ac:dyDescent="0.2">
      <c r="A17" s="95"/>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1:99" ht="38.25" customHeight="1" thickBot="1" x14ac:dyDescent="0.2">
      <c r="A18" s="95"/>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1:99" ht="38.25" customHeight="1" thickBot="1" x14ac:dyDescent="0.2">
      <c r="A19" s="95"/>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1:99" ht="38.25" customHeight="1" thickBot="1" x14ac:dyDescent="0.2">
      <c r="A20" s="95"/>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1:99" ht="38.25" customHeight="1" thickBot="1" x14ac:dyDescent="0.2">
      <c r="A21" s="95"/>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1:99" ht="38.25" customHeight="1" thickBot="1" x14ac:dyDescent="0.2">
      <c r="A22" s="95"/>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1:99" ht="38.25" customHeight="1" thickBot="1" x14ac:dyDescent="0.2">
      <c r="A23" s="95"/>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1:99" ht="38.25" customHeight="1" x14ac:dyDescent="0.15">
      <c r="A24" s="9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1:99" ht="38.25" customHeight="1" thickBot="1" x14ac:dyDescent="0.2">
      <c r="A25" s="95"/>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1:99" ht="38.25" customHeight="1" thickBot="1" x14ac:dyDescent="0.2">
      <c r="A26" s="95"/>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1:99" ht="38.25" customHeight="1" thickBot="1" x14ac:dyDescent="0.2">
      <c r="A27" s="95"/>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1:99" ht="38.25" customHeight="1" thickBot="1" x14ac:dyDescent="0.2">
      <c r="A28" s="95"/>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1:99" ht="38.25" customHeight="1" x14ac:dyDescent="0.15">
      <c r="A29" s="9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1:99" ht="38.25" customHeight="1" x14ac:dyDescent="0.15">
      <c r="A30" s="9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1:99" ht="38.25" customHeight="1" thickBot="1" x14ac:dyDescent="0.2">
      <c r="A31" s="95"/>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1:99" ht="38.25" customHeight="1" thickTop="1" thickBot="1" x14ac:dyDescent="0.2">
      <c r="A32" s="95"/>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1:99" ht="38.25" customHeight="1" thickTop="1" thickBot="1" x14ac:dyDescent="0.2">
      <c r="A33" s="95"/>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1:99" ht="38.25" customHeight="1" thickTop="1" thickBot="1" x14ac:dyDescent="0.2">
      <c r="A34" s="95"/>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1:99" ht="24.75" customHeight="1" x14ac:dyDescent="0.15">
      <c r="A35" s="9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1:99" x14ac:dyDescent="0.15">
      <c r="A36" s="9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1: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1: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2" priority="3" stopIfTrue="1">
      <formula>AND($AR16="○",AS$15="○")</formula>
    </cfRule>
  </conditionalFormatting>
  <conditionalFormatting sqref="BN16:CA26">
    <cfRule type="expression" dxfId="1" priority="2" stopIfTrue="1">
      <formula>AND($BM16="○",BN$15="○")</formula>
    </cfRule>
  </conditionalFormatting>
  <conditionalFormatting sqref="CK16:CP21">
    <cfRule type="expression" dxfId="0" priority="1" stopIfTrue="1">
      <formula>AND($CJ16="○",CK$15="○")</formula>
    </cfRule>
  </conditionalFormatting>
  <dataValidations count="8">
    <dataValidation type="list" allowBlank="1" showInputMessage="1" showErrorMessage="1" sqref="AG11 N11 H11" xr:uid="{BA765BBF-0ABF-4269-A01C-4DD02DBC0593}">
      <formula1>"1,2,3,4"</formula1>
    </dataValidation>
    <dataValidation type="list" allowBlank="1" showInputMessage="1" showErrorMessage="1" sqref="M11 O11 AC11:AD11" xr:uid="{DB46821B-272D-4C6C-B459-E7BF2EA7BFF7}">
      <formula1>"1,2"</formula1>
    </dataValidation>
    <dataValidation type="list" allowBlank="1" showInputMessage="1" showErrorMessage="1" sqref="L11" xr:uid="{1F92A9FA-9A63-4CF1-8A1E-FDE7582355C1}">
      <formula1>"1,2,3,4,5,6,7,8,9,10,11,12,13"</formula1>
    </dataValidation>
    <dataValidation type="list" allowBlank="1" showInputMessage="1" showErrorMessage="1" sqref="AE11 I11:J11" xr:uid="{AB641FD0-0CD2-43AB-9AF4-4684315F514C}">
      <formula1>"1,2,3,4,5"</formula1>
    </dataValidation>
    <dataValidation type="list" allowBlank="1" showInputMessage="1" showErrorMessage="1" sqref="G11 K11" xr:uid="{3F34E660-E071-44AF-9071-4F555C30D715}">
      <formula1>"1,2,3,4,5,6"</formula1>
    </dataValidation>
    <dataValidation type="list" allowBlank="1" showInputMessage="1" showErrorMessage="1" sqref="F11" xr:uid="{F20FFFBC-60B5-4AF7-B173-7F35C3F9CB46}">
      <formula1>"1,2,3"</formula1>
    </dataValidation>
    <dataValidation type="list" allowBlank="1" showInputMessage="1" showErrorMessage="1" sqref="E11" xr:uid="{7C89D68D-3C3A-4CD5-90C4-7F1AE9EBE4D1}">
      <formula1>"1,2,3,4,5,6,7,8,9,10,11,12,13,14,15,16"</formula1>
    </dataValidation>
    <dataValidation type="list" imeMode="off" allowBlank="1" showInputMessage="1" showErrorMessage="1" sqref="AM31 BH31 CE31" xr:uid="{B0B81D8D-CE41-44F4-888D-57011D8DB614}">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FF843-8D3B-418D-98AA-47577CFE1FAD}">
  <sheetPr codeName="Sheet3">
    <tabColor rgb="FFFF0000"/>
  </sheetPr>
  <dimension ref="A1:K150"/>
  <sheetViews>
    <sheetView showGridLines="0" view="pageBreakPreview" zoomScale="60" zoomScaleNormal="100" workbookViewId="0">
      <pane ySplit="6" topLeftCell="A7" activePane="bottomLeft" state="frozen"/>
      <selection activeCell="A124" sqref="A124:AO151"/>
      <selection pane="bottomLeft" activeCell="C36" sqref="C36:C55"/>
    </sheetView>
  </sheetViews>
  <sheetFormatPr defaultRowHeight="13.5" x14ac:dyDescent="0.15"/>
  <cols>
    <col min="1" max="1" width="7.375" customWidth="1"/>
    <col min="2" max="2" width="29.375" customWidth="1"/>
    <col min="3" max="3" width="19" customWidth="1"/>
    <col min="4" max="4" width="19.5" customWidth="1"/>
    <col min="5" max="5" width="18.5" customWidth="1"/>
    <col min="6" max="6" width="17" customWidth="1"/>
    <col min="7" max="7" width="16.875" customWidth="1"/>
    <col min="8" max="8" width="18.25" customWidth="1"/>
    <col min="9" max="9" width="13.125" bestFit="1" customWidth="1"/>
    <col min="10" max="10" width="11.125" bestFit="1" customWidth="1"/>
    <col min="11" max="11" width="19.125" customWidth="1"/>
  </cols>
  <sheetData>
    <row r="1" spans="1:11" x14ac:dyDescent="0.15">
      <c r="A1" s="48"/>
      <c r="B1" s="48"/>
      <c r="C1" s="48"/>
      <c r="D1" s="48"/>
      <c r="E1" s="48"/>
      <c r="F1" s="48"/>
      <c r="G1" s="48"/>
      <c r="H1" s="48"/>
      <c r="I1" s="48"/>
      <c r="J1" s="48"/>
      <c r="K1" s="48"/>
    </row>
    <row r="2" spans="1:11" x14ac:dyDescent="0.15">
      <c r="A2" s="48"/>
      <c r="B2" s="49">
        <f>+'【標準（財務諸表）】1'!D$11</f>
        <v>0</v>
      </c>
      <c r="C2" s="48"/>
      <c r="D2" s="48"/>
      <c r="E2" s="48"/>
      <c r="F2" s="48"/>
      <c r="G2" s="50"/>
      <c r="H2" s="51"/>
      <c r="I2" s="268" t="s">
        <v>155</v>
      </c>
      <c r="J2" s="268"/>
      <c r="K2" s="52" t="s">
        <v>17</v>
      </c>
    </row>
    <row r="3" spans="1:11" x14ac:dyDescent="0.15">
      <c r="A3" s="48"/>
      <c r="B3" s="48"/>
      <c r="C3" s="48"/>
      <c r="D3" s="48"/>
      <c r="E3" s="48"/>
      <c r="F3" s="48"/>
      <c r="G3" s="50"/>
      <c r="H3" s="53"/>
      <c r="I3" s="269" t="s">
        <v>156</v>
      </c>
      <c r="J3" s="269"/>
      <c r="K3" s="54" t="s">
        <v>157</v>
      </c>
    </row>
    <row r="4" spans="1:11" s="9" customFormat="1" x14ac:dyDescent="0.15">
      <c r="A4" s="55"/>
      <c r="B4" s="56" t="s">
        <v>199</v>
      </c>
      <c r="C4" s="55"/>
      <c r="D4" s="55"/>
      <c r="E4" s="55"/>
      <c r="F4" s="55"/>
      <c r="G4" s="57"/>
      <c r="H4" s="58"/>
      <c r="I4" s="270" t="s">
        <v>11</v>
      </c>
      <c r="J4" s="270"/>
      <c r="K4" s="59" t="s">
        <v>158</v>
      </c>
    </row>
    <row r="5" spans="1:11" s="9" customFormat="1" x14ac:dyDescent="0.15">
      <c r="A5" s="55"/>
      <c r="B5" s="56" t="s">
        <v>67</v>
      </c>
      <c r="C5" s="55"/>
      <c r="D5" s="55"/>
      <c r="E5" s="55"/>
      <c r="F5" s="55"/>
      <c r="G5" s="55"/>
      <c r="H5" s="60"/>
      <c r="I5" s="55"/>
      <c r="J5" s="55"/>
      <c r="K5" s="55"/>
    </row>
    <row r="6" spans="1:11" s="9" customFormat="1" x14ac:dyDescent="0.15">
      <c r="A6" s="55"/>
      <c r="B6" s="55"/>
      <c r="C6" s="55"/>
      <c r="D6" s="55"/>
      <c r="E6" s="55"/>
      <c r="F6" s="55"/>
      <c r="G6" s="55"/>
      <c r="H6" s="55"/>
      <c r="I6" s="55"/>
      <c r="J6" s="55"/>
      <c r="K6" s="55"/>
    </row>
    <row r="7" spans="1:11" s="9" customFormat="1" x14ac:dyDescent="0.15">
      <c r="A7" s="61" t="s">
        <v>55</v>
      </c>
      <c r="B7" s="55"/>
      <c r="C7" s="55"/>
      <c r="D7" s="55"/>
      <c r="E7" s="55"/>
      <c r="F7" s="55"/>
      <c r="G7" s="55"/>
      <c r="H7" s="55"/>
      <c r="I7" s="55"/>
      <c r="J7" s="55"/>
      <c r="K7" s="55"/>
    </row>
    <row r="8" spans="1:11" s="9" customFormat="1" x14ac:dyDescent="0.15">
      <c r="A8" s="55"/>
      <c r="B8" s="55"/>
      <c r="C8" s="55"/>
      <c r="D8" s="55"/>
      <c r="E8" s="55"/>
      <c r="F8" s="55"/>
      <c r="G8" s="62"/>
      <c r="H8" s="62" t="s">
        <v>54</v>
      </c>
      <c r="I8" s="62"/>
      <c r="J8" s="55"/>
      <c r="K8" s="62"/>
    </row>
    <row r="9" spans="1:11" s="9" customFormat="1" ht="60" customHeight="1" x14ac:dyDescent="0.15">
      <c r="A9" s="55"/>
      <c r="B9" s="63" t="s">
        <v>227</v>
      </c>
      <c r="C9" s="64" t="s">
        <v>223</v>
      </c>
      <c r="D9" s="64" t="s">
        <v>192</v>
      </c>
      <c r="E9" s="64" t="s">
        <v>196</v>
      </c>
      <c r="F9" s="64" t="s">
        <v>220</v>
      </c>
      <c r="G9" s="64" t="s">
        <v>197</v>
      </c>
      <c r="H9" s="64" t="s">
        <v>232</v>
      </c>
      <c r="I9" s="65" t="s">
        <v>216</v>
      </c>
      <c r="J9" s="63" t="s">
        <v>0</v>
      </c>
      <c r="K9" s="65" t="s">
        <v>194</v>
      </c>
    </row>
    <row r="10" spans="1:11" s="9" customFormat="1" x14ac:dyDescent="0.15">
      <c r="A10" s="55">
        <v>1</v>
      </c>
      <c r="B10" s="85">
        <f>+'【標準（財務諸表）】1'!D$11</f>
        <v>0</v>
      </c>
      <c r="C10" s="86">
        <f>+'【標準（財務諸表）】1'!P$11</f>
        <v>0</v>
      </c>
      <c r="D10" s="87">
        <f>+'【標準（財務諸表）】1'!Q$11</f>
        <v>0</v>
      </c>
      <c r="E10" s="87">
        <f>+'【標準（財務諸表）】1'!R$11</f>
        <v>0</v>
      </c>
      <c r="F10" s="87">
        <f>+'【標準（財務諸表）】1'!S$11</f>
        <v>0</v>
      </c>
      <c r="G10" s="88">
        <f>+'【標準（財務諸表）】1'!AM$33+'【標準（財務諸表）】1'!BH$33+'【標準（財務諸表）】1'!CE$33</f>
        <v>0</v>
      </c>
      <c r="H10" s="87">
        <f t="shared" ref="H10:H29" si="0">ROUND(F10*G10,0)</f>
        <v>0</v>
      </c>
      <c r="I10" s="85">
        <f>'【標準（財務諸表）】1'!O$11</f>
        <v>0</v>
      </c>
      <c r="J10" s="85">
        <f>'【標準（財務諸表）】1'!E$11</f>
        <v>0</v>
      </c>
      <c r="K10" s="85">
        <f>+'【標準（財務諸表）】1'!B$15</f>
        <v>0</v>
      </c>
    </row>
    <row r="11" spans="1:11" s="9" customFormat="1" x14ac:dyDescent="0.15">
      <c r="A11" s="55">
        <v>2</v>
      </c>
      <c r="B11" s="85">
        <f>+'【標準（財務諸表）】2'!D$11</f>
        <v>0</v>
      </c>
      <c r="C11" s="86">
        <f>+'【標準（財務諸表）】2'!P$11</f>
        <v>0</v>
      </c>
      <c r="D11" s="87">
        <f>+'【標準（財務諸表）】2'!Q$11</f>
        <v>0</v>
      </c>
      <c r="E11" s="87">
        <f>+'【標準（財務諸表）】2'!R$11</f>
        <v>0</v>
      </c>
      <c r="F11" s="87">
        <f>+'【標準（財務諸表）】2'!S$11</f>
        <v>0</v>
      </c>
      <c r="G11" s="88">
        <f>+'【標準（財務諸表）】2'!AM$33+'【標準（財務諸表）】2'!BH$33+'【標準（財務諸表）】2'!CE$33</f>
        <v>0</v>
      </c>
      <c r="H11" s="87">
        <f t="shared" si="0"/>
        <v>0</v>
      </c>
      <c r="I11" s="85">
        <f>'【標準（財務諸表）】2'!O$11</f>
        <v>0</v>
      </c>
      <c r="J11" s="85">
        <f>'【標準（財務諸表）】2'!E$11</f>
        <v>0</v>
      </c>
      <c r="K11" s="85">
        <f>+'【標準（財務諸表）】2'!B$15</f>
        <v>0</v>
      </c>
    </row>
    <row r="12" spans="1:11" s="9" customFormat="1" x14ac:dyDescent="0.15">
      <c r="A12" s="55">
        <v>3</v>
      </c>
      <c r="B12" s="85">
        <f>+'【標準（財務諸表）】3'!D$11</f>
        <v>0</v>
      </c>
      <c r="C12" s="86">
        <f>+'【標準（財務諸表）】3'!P$11</f>
        <v>0</v>
      </c>
      <c r="D12" s="87">
        <f>+'【標準（財務諸表）】3'!Q$11</f>
        <v>0</v>
      </c>
      <c r="E12" s="87">
        <f>+'【標準（財務諸表）】3'!R$11</f>
        <v>0</v>
      </c>
      <c r="F12" s="87">
        <f>+'【標準（財務諸表）】3'!S$11</f>
        <v>0</v>
      </c>
      <c r="G12" s="88">
        <f>+'【標準（財務諸表）】3'!AM$33+'【標準（財務諸表）】3'!BH$33+'【標準（財務諸表）】3'!CE$33</f>
        <v>0</v>
      </c>
      <c r="H12" s="87">
        <f t="shared" si="0"/>
        <v>0</v>
      </c>
      <c r="I12" s="85">
        <f>'【標準（財務諸表）】3'!O$11</f>
        <v>0</v>
      </c>
      <c r="J12" s="85">
        <f>'【標準（財務諸表）】3'!E$11</f>
        <v>0</v>
      </c>
      <c r="K12" s="85">
        <f>+'【標準（財務諸表）】3'!B$15</f>
        <v>0</v>
      </c>
    </row>
    <row r="13" spans="1:11" s="9" customFormat="1" x14ac:dyDescent="0.15">
      <c r="A13" s="55">
        <v>4</v>
      </c>
      <c r="B13" s="85">
        <f>+'【標準（財務諸表）】4'!D$11</f>
        <v>0</v>
      </c>
      <c r="C13" s="86">
        <f>+'【標準（財務諸表）】4'!P$11</f>
        <v>0</v>
      </c>
      <c r="D13" s="87">
        <f>+'【標準（財務諸表）】4'!Q$11</f>
        <v>0</v>
      </c>
      <c r="E13" s="87">
        <f>+'【標準（財務諸表）】4'!R$11</f>
        <v>0</v>
      </c>
      <c r="F13" s="87">
        <f>+'【標準（財務諸表）】4'!S$11</f>
        <v>0</v>
      </c>
      <c r="G13" s="88">
        <f>+'【標準（財務諸表）】4'!AM$33+'【標準（財務諸表）】4'!BH$33+'【標準（財務諸表）】4'!CE$33</f>
        <v>0</v>
      </c>
      <c r="H13" s="87">
        <f t="shared" si="0"/>
        <v>0</v>
      </c>
      <c r="I13" s="85">
        <f>'【標準（財務諸表）】4'!O$11</f>
        <v>0</v>
      </c>
      <c r="J13" s="85">
        <f>'【標準（財務諸表）】4'!E$11</f>
        <v>0</v>
      </c>
      <c r="K13" s="85">
        <f>+'【標準（財務諸表）】4'!B$15</f>
        <v>0</v>
      </c>
    </row>
    <row r="14" spans="1:11" s="9" customFormat="1" x14ac:dyDescent="0.15">
      <c r="A14" s="55">
        <v>5</v>
      </c>
      <c r="B14" s="85">
        <f>+'【標準（財務諸表）】5'!D$11</f>
        <v>0</v>
      </c>
      <c r="C14" s="86">
        <f>+'【標準（財務諸表）】5'!P$11</f>
        <v>0</v>
      </c>
      <c r="D14" s="87">
        <f>+'【標準（財務諸表）】5'!Q$11</f>
        <v>0</v>
      </c>
      <c r="E14" s="87">
        <f>+'【標準（財務諸表）】5'!R$11</f>
        <v>0</v>
      </c>
      <c r="F14" s="87">
        <f>+'【標準（財務諸表）】5'!S$11</f>
        <v>0</v>
      </c>
      <c r="G14" s="88">
        <f>+'【標準（財務諸表）】5'!AM$33+'【標準（財務諸表）】5'!BH$33+'【標準（財務諸表）】5'!CE$33</f>
        <v>0</v>
      </c>
      <c r="H14" s="87">
        <f t="shared" si="0"/>
        <v>0</v>
      </c>
      <c r="I14" s="85">
        <f>'【標準（財務諸表）】5'!O$11</f>
        <v>0</v>
      </c>
      <c r="J14" s="85">
        <f>'【標準（財務諸表）】5'!E$11</f>
        <v>0</v>
      </c>
      <c r="K14" s="85">
        <f>+'【標準（財務諸表）】5'!B$15</f>
        <v>0</v>
      </c>
    </row>
    <row r="15" spans="1:11" s="9" customFormat="1" x14ac:dyDescent="0.15">
      <c r="A15" s="55">
        <v>6</v>
      </c>
      <c r="B15" s="85">
        <f>+'【標準（財務諸表）】6'!D$11</f>
        <v>0</v>
      </c>
      <c r="C15" s="86">
        <f>+'【標準（財務諸表）】6'!P$11</f>
        <v>0</v>
      </c>
      <c r="D15" s="87">
        <f>+'【標準（財務諸表）】6'!Q$11</f>
        <v>0</v>
      </c>
      <c r="E15" s="87">
        <f>+'【標準（財務諸表）】6'!R$11</f>
        <v>0</v>
      </c>
      <c r="F15" s="87">
        <f>+'【標準（財務諸表）】6'!S$11</f>
        <v>0</v>
      </c>
      <c r="G15" s="88">
        <f>+'【標準（財務諸表）】6'!AM$33+'【標準（財務諸表）】6'!BH$33+'【標準（財務諸表）】6'!CE$33</f>
        <v>0</v>
      </c>
      <c r="H15" s="87">
        <f t="shared" si="0"/>
        <v>0</v>
      </c>
      <c r="I15" s="85">
        <f>'【標準（財務諸表）】6'!O$11</f>
        <v>0</v>
      </c>
      <c r="J15" s="85">
        <f>'【標準（財務諸表）】6'!E$11</f>
        <v>0</v>
      </c>
      <c r="K15" s="85">
        <f>+'【標準（財務諸表）】6'!B$15</f>
        <v>0</v>
      </c>
    </row>
    <row r="16" spans="1:11" s="9" customFormat="1" x14ac:dyDescent="0.15">
      <c r="A16" s="55">
        <v>7</v>
      </c>
      <c r="B16" s="85">
        <f>+'【標準（財務諸表）】7'!D$11</f>
        <v>0</v>
      </c>
      <c r="C16" s="86">
        <f>+'【標準（財務諸表）】7'!P$11</f>
        <v>0</v>
      </c>
      <c r="D16" s="87">
        <f>+'【標準（財務諸表）】7'!Q$11</f>
        <v>0</v>
      </c>
      <c r="E16" s="87">
        <f>+'【標準（財務諸表）】7'!R$11</f>
        <v>0</v>
      </c>
      <c r="F16" s="87">
        <f>+'【標準（財務諸表）】7'!S$11</f>
        <v>0</v>
      </c>
      <c r="G16" s="88">
        <f>+'【標準（財務諸表）】7'!AM$33+'【標準（財務諸表）】7'!BH$33+'【標準（財務諸表）】7'!CE$33</f>
        <v>0</v>
      </c>
      <c r="H16" s="87">
        <f t="shared" si="0"/>
        <v>0</v>
      </c>
      <c r="I16" s="85">
        <f>'【標準（財務諸表）】7'!O$11</f>
        <v>0</v>
      </c>
      <c r="J16" s="85">
        <f>'【標準（財務諸表）】7'!E$11</f>
        <v>0</v>
      </c>
      <c r="K16" s="85">
        <f>+'【標準（財務諸表）】7'!B$15</f>
        <v>0</v>
      </c>
    </row>
    <row r="17" spans="1:11" s="9" customFormat="1" x14ac:dyDescent="0.15">
      <c r="A17" s="55">
        <v>8</v>
      </c>
      <c r="B17" s="85">
        <f>+'【標準（財務諸表）】8'!D$11</f>
        <v>0</v>
      </c>
      <c r="C17" s="86">
        <f>+'【標準（財務諸表）】8'!P$11</f>
        <v>0</v>
      </c>
      <c r="D17" s="87">
        <f>+'【標準（財務諸表）】8'!Q$11</f>
        <v>0</v>
      </c>
      <c r="E17" s="87">
        <f>+'【標準（財務諸表）】8'!R$11</f>
        <v>0</v>
      </c>
      <c r="F17" s="87">
        <f>+'【標準（財務諸表）】8'!S$11</f>
        <v>0</v>
      </c>
      <c r="G17" s="88">
        <f>+'【標準（財務諸表）】8'!AM$33+'【標準（財務諸表）】8'!BH$33+'【標準（財務諸表）】8'!CE$33</f>
        <v>0</v>
      </c>
      <c r="H17" s="87">
        <f t="shared" si="0"/>
        <v>0</v>
      </c>
      <c r="I17" s="85">
        <f>'【標準（財務諸表）】8'!O$11</f>
        <v>0</v>
      </c>
      <c r="J17" s="85">
        <f>'【標準（財務諸表）】8'!E$11</f>
        <v>0</v>
      </c>
      <c r="K17" s="85">
        <f>+'【標準（財務諸表）】8'!B$15</f>
        <v>0</v>
      </c>
    </row>
    <row r="18" spans="1:11" s="9" customFormat="1" x14ac:dyDescent="0.15">
      <c r="A18" s="55">
        <v>9</v>
      </c>
      <c r="B18" s="85">
        <f>+'【標準（財務諸表）】9'!D$11</f>
        <v>0</v>
      </c>
      <c r="C18" s="86">
        <f>+'【標準（財務諸表）】9'!P$11</f>
        <v>0</v>
      </c>
      <c r="D18" s="87">
        <f>+'【標準（財務諸表）】9'!Q$11</f>
        <v>0</v>
      </c>
      <c r="E18" s="87">
        <f>+'【標準（財務諸表）】9'!R$11</f>
        <v>0</v>
      </c>
      <c r="F18" s="87">
        <f>+'【標準（財務諸表）】9'!S$11</f>
        <v>0</v>
      </c>
      <c r="G18" s="88">
        <f>+'【標準（財務諸表）】9'!AM$33+'【標準（財務諸表）】9'!BH$33+'【標準（財務諸表）】9'!CE$33</f>
        <v>0</v>
      </c>
      <c r="H18" s="87">
        <f t="shared" si="0"/>
        <v>0</v>
      </c>
      <c r="I18" s="85">
        <f>'【標準（財務諸表）】9'!O$11</f>
        <v>0</v>
      </c>
      <c r="J18" s="85">
        <f>'【標準（財務諸表）】9'!E$11</f>
        <v>0</v>
      </c>
      <c r="K18" s="85">
        <f>+'【標準（財務諸表）】9'!B$15</f>
        <v>0</v>
      </c>
    </row>
    <row r="19" spans="1:11" s="9" customFormat="1" x14ac:dyDescent="0.15">
      <c r="A19" s="55">
        <v>10</v>
      </c>
      <c r="B19" s="85">
        <f>+'【標準（財務諸表）】10'!D$11</f>
        <v>0</v>
      </c>
      <c r="C19" s="86">
        <f>+'【標準（財務諸表）】10'!P$11</f>
        <v>0</v>
      </c>
      <c r="D19" s="87">
        <f>+'【標準（財務諸表）】10'!Q$11</f>
        <v>0</v>
      </c>
      <c r="E19" s="87">
        <f>+'【標準（財務諸表）】10'!R$11</f>
        <v>0</v>
      </c>
      <c r="F19" s="87">
        <f>+'【標準（財務諸表）】10'!S$11</f>
        <v>0</v>
      </c>
      <c r="G19" s="88">
        <f>+'【標準（財務諸表）】10'!AM$33+'【標準（財務諸表）】10'!BH$33+'【標準（財務諸表）】10'!CE$33</f>
        <v>0</v>
      </c>
      <c r="H19" s="87">
        <f t="shared" si="0"/>
        <v>0</v>
      </c>
      <c r="I19" s="85">
        <f>'【標準（財務諸表）】10'!O$11</f>
        <v>0</v>
      </c>
      <c r="J19" s="85">
        <f>'【標準（財務諸表）】10'!E$11</f>
        <v>0</v>
      </c>
      <c r="K19" s="85">
        <f>+'【標準（財務諸表）】10'!B$15</f>
        <v>0</v>
      </c>
    </row>
    <row r="20" spans="1:11" s="9" customFormat="1" x14ac:dyDescent="0.15">
      <c r="A20" s="55">
        <v>11</v>
      </c>
      <c r="B20" s="85">
        <f>+'【標準（財務諸表）】11'!D$11</f>
        <v>0</v>
      </c>
      <c r="C20" s="86">
        <f>+'【標準（財務諸表）】11'!P$11</f>
        <v>0</v>
      </c>
      <c r="D20" s="87">
        <f>+'【標準（財務諸表）】11'!Q$11</f>
        <v>0</v>
      </c>
      <c r="E20" s="87">
        <f>+'【標準（財務諸表）】11'!R$11</f>
        <v>0</v>
      </c>
      <c r="F20" s="87">
        <f>+'【標準（財務諸表）】11'!S$11</f>
        <v>0</v>
      </c>
      <c r="G20" s="88">
        <f>+'【標準（財務諸表）】11'!AM$33+'【標準（財務諸表）】11'!BH$33+'【標準（財務諸表）】11'!CE$33</f>
        <v>0</v>
      </c>
      <c r="H20" s="87">
        <f t="shared" si="0"/>
        <v>0</v>
      </c>
      <c r="I20" s="85">
        <f>'【標準（財務諸表）】11'!O$11</f>
        <v>0</v>
      </c>
      <c r="J20" s="85">
        <f>'【標準（財務諸表）】11'!E$11</f>
        <v>0</v>
      </c>
      <c r="K20" s="85">
        <f>+'【標準（財務諸表）】1'!B$15</f>
        <v>0</v>
      </c>
    </row>
    <row r="21" spans="1:11" s="9" customFormat="1" x14ac:dyDescent="0.15">
      <c r="A21" s="55">
        <v>12</v>
      </c>
      <c r="B21" s="85">
        <f>+'【標準（財務諸表）】12'!D$11</f>
        <v>0</v>
      </c>
      <c r="C21" s="86">
        <f>+'【標準（財務諸表）】12'!P$11</f>
        <v>0</v>
      </c>
      <c r="D21" s="87">
        <f>+'【標準（財務諸表）】12'!Q$11</f>
        <v>0</v>
      </c>
      <c r="E21" s="87">
        <f>+'【標準（財務諸表）】12'!R$11</f>
        <v>0</v>
      </c>
      <c r="F21" s="87">
        <f>+'【標準（財務諸表）】12'!S$11</f>
        <v>0</v>
      </c>
      <c r="G21" s="88">
        <f>+'【標準（財務諸表）】12'!AM$33+'【標準（財務諸表）】12'!BH$33+'【標準（財務諸表）】12'!CE$33</f>
        <v>0</v>
      </c>
      <c r="H21" s="87">
        <f t="shared" si="0"/>
        <v>0</v>
      </c>
      <c r="I21" s="85">
        <f>'【標準（財務諸表）】12'!O$11</f>
        <v>0</v>
      </c>
      <c r="J21" s="85">
        <f>'【標準（財務諸表）】12'!E$11</f>
        <v>0</v>
      </c>
      <c r="K21" s="85">
        <f>+'【標準（財務諸表）】12'!B$15</f>
        <v>0</v>
      </c>
    </row>
    <row r="22" spans="1:11" s="9" customFormat="1" x14ac:dyDescent="0.15">
      <c r="A22" s="55">
        <v>13</v>
      </c>
      <c r="B22" s="85">
        <f>+'【標準（財務諸表）】13'!D$11</f>
        <v>0</v>
      </c>
      <c r="C22" s="86">
        <f>+'【標準（財務諸表）】13'!P$11</f>
        <v>0</v>
      </c>
      <c r="D22" s="87">
        <f>+'【標準（財務諸表）】13'!Q$11</f>
        <v>0</v>
      </c>
      <c r="E22" s="87">
        <f>+'【標準（財務諸表）】13'!R$11</f>
        <v>0</v>
      </c>
      <c r="F22" s="87">
        <f>+'【標準（財務諸表）】13'!S$11</f>
        <v>0</v>
      </c>
      <c r="G22" s="88">
        <f>+'【標準（財務諸表）】13'!AM$33+'【標準（財務諸表）】13'!BH$33+'【標準（財務諸表）】13'!CE$33</f>
        <v>0</v>
      </c>
      <c r="H22" s="87">
        <f t="shared" si="0"/>
        <v>0</v>
      </c>
      <c r="I22" s="85">
        <f>'【標準（財務諸表）】13'!O$11</f>
        <v>0</v>
      </c>
      <c r="J22" s="85">
        <f>'【標準（財務諸表）】13'!E$11</f>
        <v>0</v>
      </c>
      <c r="K22" s="85">
        <f>+'【標準（財務諸表）】13'!B$15</f>
        <v>0</v>
      </c>
    </row>
    <row r="23" spans="1:11" s="9" customFormat="1" x14ac:dyDescent="0.15">
      <c r="A23" s="55">
        <v>14</v>
      </c>
      <c r="B23" s="85">
        <f>+'【標準（財務諸表）】14'!D$11</f>
        <v>0</v>
      </c>
      <c r="C23" s="86">
        <f>+'【標準（財務諸表）】14'!P$11</f>
        <v>0</v>
      </c>
      <c r="D23" s="87">
        <f>+'【標準（財務諸表）】14'!Q$11</f>
        <v>0</v>
      </c>
      <c r="E23" s="87">
        <f>+'【標準（財務諸表）】14'!R$11</f>
        <v>0</v>
      </c>
      <c r="F23" s="87">
        <f>+'【標準（財務諸表）】14'!S$11</f>
        <v>0</v>
      </c>
      <c r="G23" s="88">
        <f>+'【標準（財務諸表）】14'!AM$33+'【標準（財務諸表）】14'!BH$33+'【標準（財務諸表）】14'!CE$33</f>
        <v>0</v>
      </c>
      <c r="H23" s="87">
        <f t="shared" si="0"/>
        <v>0</v>
      </c>
      <c r="I23" s="85">
        <f>'【標準（財務諸表）】14'!O$11</f>
        <v>0</v>
      </c>
      <c r="J23" s="85">
        <f>'【標準（財務諸表）】14'!E$11</f>
        <v>0</v>
      </c>
      <c r="K23" s="85">
        <f>+'【標準（財務諸表）】14'!B$15</f>
        <v>0</v>
      </c>
    </row>
    <row r="24" spans="1:11" s="9" customFormat="1" x14ac:dyDescent="0.15">
      <c r="A24" s="55">
        <v>15</v>
      </c>
      <c r="B24" s="85">
        <f>+'【標準（財務諸表）】15'!D$11</f>
        <v>0</v>
      </c>
      <c r="C24" s="86">
        <f>+'【標準（財務諸表）】15'!P$11</f>
        <v>0</v>
      </c>
      <c r="D24" s="87">
        <f>+'【標準（財務諸表）】15'!Q$11</f>
        <v>0</v>
      </c>
      <c r="E24" s="87">
        <f>+'【標準（財務諸表）】15'!R$11</f>
        <v>0</v>
      </c>
      <c r="F24" s="87">
        <f>+'【標準（財務諸表）】15'!S$11</f>
        <v>0</v>
      </c>
      <c r="G24" s="88">
        <f>+'【標準（財務諸表）】15'!AM$33+'【標準（財務諸表）】15'!BH$33+'【標準（財務諸表）】15'!CE$33</f>
        <v>0</v>
      </c>
      <c r="H24" s="87">
        <f t="shared" si="0"/>
        <v>0</v>
      </c>
      <c r="I24" s="85">
        <f>'【標準（財務諸表）】15'!O$11</f>
        <v>0</v>
      </c>
      <c r="J24" s="85">
        <f>'【標準（財務諸表）】15'!E$11</f>
        <v>0</v>
      </c>
      <c r="K24" s="85">
        <f>+'【標準（財務諸表）】15'!B$15</f>
        <v>0</v>
      </c>
    </row>
    <row r="25" spans="1:11" s="9" customFormat="1" x14ac:dyDescent="0.15">
      <c r="A25" s="55">
        <v>16</v>
      </c>
      <c r="B25" s="85">
        <f>+'【標準（財務諸表）】16'!D$11</f>
        <v>0</v>
      </c>
      <c r="C25" s="86">
        <f>+'【標準（財務諸表）】16'!P$11</f>
        <v>0</v>
      </c>
      <c r="D25" s="87">
        <f>+'【標準（財務諸表）】16'!Q$11</f>
        <v>0</v>
      </c>
      <c r="E25" s="87">
        <f>+'【標準（財務諸表）】16'!R$11</f>
        <v>0</v>
      </c>
      <c r="F25" s="87">
        <f>+'【標準（財務諸表）】16'!S$11</f>
        <v>0</v>
      </c>
      <c r="G25" s="88">
        <f>+'【標準（財務諸表）】16'!AM$33+'【標準（財務諸表）】16'!BH$33+'【標準（財務諸表）】16'!CE$33</f>
        <v>0</v>
      </c>
      <c r="H25" s="87">
        <f t="shared" si="0"/>
        <v>0</v>
      </c>
      <c r="I25" s="85">
        <f>'【標準（財務諸表）】16'!O$11</f>
        <v>0</v>
      </c>
      <c r="J25" s="85">
        <f>'【標準（財務諸表）】16'!E$11</f>
        <v>0</v>
      </c>
      <c r="K25" s="85">
        <f>+'【標準（財務諸表）】16'!B$15</f>
        <v>0</v>
      </c>
    </row>
    <row r="26" spans="1:11" s="9" customFormat="1" x14ac:dyDescent="0.15">
      <c r="A26" s="55">
        <v>17</v>
      </c>
      <c r="B26" s="85">
        <f>+'【標準（財務諸表）】17'!D$11</f>
        <v>0</v>
      </c>
      <c r="C26" s="86">
        <f>+'【標準（財務諸表）】17'!P$11</f>
        <v>0</v>
      </c>
      <c r="D26" s="87">
        <f>+'【標準（財務諸表）】17'!Q$11</f>
        <v>0</v>
      </c>
      <c r="E26" s="87">
        <f>+'【標準（財務諸表）】17'!R$11</f>
        <v>0</v>
      </c>
      <c r="F26" s="87">
        <f>+'【標準（財務諸表）】17'!S$11</f>
        <v>0</v>
      </c>
      <c r="G26" s="88">
        <f>+'【標準（財務諸表）】17'!AM$33+'【標準（財務諸表）】17'!BH$33+'【標準（財務諸表）】17'!CE$33</f>
        <v>0</v>
      </c>
      <c r="H26" s="87">
        <f t="shared" si="0"/>
        <v>0</v>
      </c>
      <c r="I26" s="85">
        <f>'【標準（財務諸表）】17'!O$11</f>
        <v>0</v>
      </c>
      <c r="J26" s="85">
        <f>'【標準（財務諸表）】17'!E$11</f>
        <v>0</v>
      </c>
      <c r="K26" s="85">
        <f>+'【標準（財務諸表）】17'!B$15</f>
        <v>0</v>
      </c>
    </row>
    <row r="27" spans="1:11" s="9" customFormat="1" x14ac:dyDescent="0.15">
      <c r="A27" s="55">
        <v>18</v>
      </c>
      <c r="B27" s="85">
        <f>+'【標準（財務諸表）】18'!D$11</f>
        <v>0</v>
      </c>
      <c r="C27" s="86">
        <f>+'【標準（財務諸表）】18'!P$11</f>
        <v>0</v>
      </c>
      <c r="D27" s="87">
        <f>+'【標準（財務諸表）】18'!Q$11</f>
        <v>0</v>
      </c>
      <c r="E27" s="87">
        <f>+'【標準（財務諸表）】18'!R$11</f>
        <v>0</v>
      </c>
      <c r="F27" s="87">
        <f>+'【標準（財務諸表）】18'!S$11</f>
        <v>0</v>
      </c>
      <c r="G27" s="88">
        <f>+'【標準（財務諸表）】18'!AM$33+'【標準（財務諸表）】18'!BH$33+'【標準（財務諸表）】18'!CE$33</f>
        <v>0</v>
      </c>
      <c r="H27" s="87">
        <f t="shared" si="0"/>
        <v>0</v>
      </c>
      <c r="I27" s="85">
        <f>'【標準（財務諸表）】18'!O$11</f>
        <v>0</v>
      </c>
      <c r="J27" s="85">
        <f>'【標準（財務諸表）】18'!E$11</f>
        <v>0</v>
      </c>
      <c r="K27" s="85">
        <f>+'【標準（財務諸表）】18'!B$15</f>
        <v>0</v>
      </c>
    </row>
    <row r="28" spans="1:11" s="9" customFormat="1" x14ac:dyDescent="0.15">
      <c r="A28" s="55">
        <v>19</v>
      </c>
      <c r="B28" s="85">
        <f>+'【標準（財務諸表）】19'!D$11</f>
        <v>0</v>
      </c>
      <c r="C28" s="86">
        <f>+'【標準（財務諸表）】19'!P$11</f>
        <v>0</v>
      </c>
      <c r="D28" s="87">
        <f>+'【標準（財務諸表）】19'!Q$11</f>
        <v>0</v>
      </c>
      <c r="E28" s="87">
        <f>+'【標準（財務諸表）】19'!R$11</f>
        <v>0</v>
      </c>
      <c r="F28" s="87">
        <f>+'【標準（財務諸表）】19'!S$11</f>
        <v>0</v>
      </c>
      <c r="G28" s="88">
        <f>+'【標準（財務諸表）】19'!AM$33+'【標準（財務諸表）】19'!BH$33+'【標準（財務諸表）】19'!CE$33</f>
        <v>0</v>
      </c>
      <c r="H28" s="87">
        <f t="shared" si="0"/>
        <v>0</v>
      </c>
      <c r="I28" s="85">
        <f>'【標準（財務諸表）】19'!O$11</f>
        <v>0</v>
      </c>
      <c r="J28" s="85">
        <f>'【標準（財務諸表）】19'!E$11</f>
        <v>0</v>
      </c>
      <c r="K28" s="85">
        <f>+'【標準（財務諸表）】19'!B$15</f>
        <v>0</v>
      </c>
    </row>
    <row r="29" spans="1:11" s="9" customFormat="1" ht="14.25" thickBot="1" x14ac:dyDescent="0.2">
      <c r="A29" s="55">
        <v>20</v>
      </c>
      <c r="B29" s="85">
        <f>+'【標準（財務諸表）】20'!D$11</f>
        <v>0</v>
      </c>
      <c r="C29" s="86">
        <f>+'【標準（財務諸表）】20'!P$11</f>
        <v>0</v>
      </c>
      <c r="D29" s="87">
        <f>+'【標準（財務諸表）】20'!Q$11</f>
        <v>0</v>
      </c>
      <c r="E29" s="87">
        <f>+'【標準（財務諸表）】20'!R$11</f>
        <v>0</v>
      </c>
      <c r="F29" s="87">
        <f>+'【標準（財務諸表）】20'!S$11</f>
        <v>0</v>
      </c>
      <c r="G29" s="88">
        <f>+'【標準（財務諸表）】20'!AM$33+'【標準（財務諸表）】20'!BH$33+'【標準（財務諸表）】20'!CE$33</f>
        <v>0</v>
      </c>
      <c r="H29" s="87">
        <f t="shared" si="0"/>
        <v>0</v>
      </c>
      <c r="I29" s="85">
        <f>'【標準（財務諸表）】20'!O$11</f>
        <v>0</v>
      </c>
      <c r="J29" s="85">
        <f>'【標準（財務諸表）】20'!E$11</f>
        <v>0</v>
      </c>
      <c r="K29" s="85">
        <f>+'【標準（財務諸表）】20'!B$15</f>
        <v>0</v>
      </c>
    </row>
    <row r="30" spans="1:11" s="9" customFormat="1" ht="13.5" customHeight="1" thickBot="1" x14ac:dyDescent="0.2">
      <c r="A30" s="55"/>
      <c r="B30" s="89"/>
      <c r="C30" s="89"/>
      <c r="D30" s="89"/>
      <c r="E30" s="89"/>
      <c r="F30" s="90"/>
      <c r="G30" s="90" t="s">
        <v>50</v>
      </c>
      <c r="H30" s="91">
        <f>SUM(H10:H29)</f>
        <v>0</v>
      </c>
      <c r="I30" s="92"/>
      <c r="J30" s="93"/>
      <c r="K30" s="93"/>
    </row>
    <row r="31" spans="1:11" s="9" customFormat="1" x14ac:dyDescent="0.15">
      <c r="A31" s="55"/>
      <c r="B31" s="55"/>
      <c r="C31" s="55"/>
      <c r="D31" s="55"/>
      <c r="E31" s="55"/>
      <c r="F31" s="55"/>
      <c r="G31" s="55"/>
      <c r="H31" s="55"/>
      <c r="I31" s="55"/>
      <c r="J31" s="55"/>
      <c r="K31" s="55"/>
    </row>
    <row r="32" spans="1:11" s="9" customFormat="1" x14ac:dyDescent="0.15">
      <c r="A32" s="61" t="s">
        <v>56</v>
      </c>
      <c r="B32" s="55"/>
      <c r="C32" s="55"/>
      <c r="D32" s="55"/>
      <c r="E32" s="55"/>
      <c r="F32" s="55"/>
      <c r="G32" s="55"/>
      <c r="H32" s="55"/>
      <c r="I32" s="55"/>
      <c r="J32" s="55"/>
      <c r="K32" s="55"/>
    </row>
    <row r="33" spans="1:11" s="9" customFormat="1" x14ac:dyDescent="0.15">
      <c r="A33" s="55"/>
      <c r="B33" s="61" t="s">
        <v>57</v>
      </c>
      <c r="C33" s="55"/>
      <c r="D33" s="55"/>
      <c r="E33" s="55"/>
      <c r="F33" s="55"/>
      <c r="G33" s="55"/>
      <c r="H33" s="55"/>
      <c r="I33" s="55"/>
      <c r="J33" s="55"/>
      <c r="K33" s="55"/>
    </row>
    <row r="34" spans="1:11" s="9" customFormat="1" x14ac:dyDescent="0.15">
      <c r="A34" s="55"/>
      <c r="B34" s="55"/>
      <c r="C34" s="62" t="s">
        <v>54</v>
      </c>
      <c r="D34" s="55"/>
      <c r="E34" s="62"/>
      <c r="F34" s="55"/>
      <c r="G34" s="55"/>
      <c r="H34" s="55"/>
      <c r="I34" s="55"/>
      <c r="J34" s="55"/>
      <c r="K34" s="55"/>
    </row>
    <row r="35" spans="1:11" s="9" customFormat="1" ht="52.5" customHeight="1" x14ac:dyDescent="0.15">
      <c r="A35" s="55"/>
      <c r="B35" s="63" t="s">
        <v>227</v>
      </c>
      <c r="C35" s="68" t="s">
        <v>228</v>
      </c>
      <c r="D35" s="63" t="s">
        <v>221</v>
      </c>
      <c r="E35" s="65" t="s">
        <v>222</v>
      </c>
      <c r="F35" s="63" t="s">
        <v>0</v>
      </c>
      <c r="G35" s="63" t="s">
        <v>194</v>
      </c>
      <c r="H35" s="55"/>
      <c r="I35" s="55"/>
      <c r="J35" s="55"/>
      <c r="K35" s="55"/>
    </row>
    <row r="36" spans="1:11" s="9" customFormat="1" ht="13.5" customHeight="1" x14ac:dyDescent="0.15">
      <c r="A36" s="55">
        <v>1</v>
      </c>
      <c r="B36" s="69"/>
      <c r="C36" s="70"/>
      <c r="D36" s="71"/>
      <c r="E36" s="69"/>
      <c r="F36" s="72"/>
      <c r="G36" s="69"/>
      <c r="H36" s="55"/>
      <c r="I36" s="55"/>
      <c r="J36" s="55"/>
      <c r="K36" s="55"/>
    </row>
    <row r="37" spans="1:11" s="9" customFormat="1" ht="13.5" customHeight="1" x14ac:dyDescent="0.15">
      <c r="A37" s="55">
        <v>2</v>
      </c>
      <c r="B37" s="69"/>
      <c r="C37" s="70"/>
      <c r="D37" s="71"/>
      <c r="E37" s="69"/>
      <c r="F37" s="72"/>
      <c r="G37" s="69"/>
      <c r="H37" s="55"/>
      <c r="I37" s="55"/>
      <c r="J37" s="55"/>
      <c r="K37" s="55"/>
    </row>
    <row r="38" spans="1:11" s="9" customFormat="1" ht="13.5" customHeight="1" x14ac:dyDescent="0.15">
      <c r="A38" s="55">
        <v>3</v>
      </c>
      <c r="B38" s="69"/>
      <c r="C38" s="70"/>
      <c r="D38" s="71"/>
      <c r="E38" s="69"/>
      <c r="F38" s="72"/>
      <c r="G38" s="69"/>
      <c r="H38" s="55"/>
      <c r="I38" s="55"/>
      <c r="J38" s="55"/>
      <c r="K38" s="55"/>
    </row>
    <row r="39" spans="1:11" s="9" customFormat="1" ht="13.5" customHeight="1" x14ac:dyDescent="0.15">
      <c r="A39" s="55">
        <v>4</v>
      </c>
      <c r="B39" s="69"/>
      <c r="C39" s="70"/>
      <c r="D39" s="71"/>
      <c r="E39" s="69"/>
      <c r="F39" s="72"/>
      <c r="G39" s="69"/>
      <c r="H39" s="55"/>
      <c r="I39" s="55"/>
      <c r="J39" s="55"/>
      <c r="K39" s="55"/>
    </row>
    <row r="40" spans="1:11" s="9" customFormat="1" ht="13.5" customHeight="1" x14ac:dyDescent="0.15">
      <c r="A40" s="55">
        <v>5</v>
      </c>
      <c r="B40" s="69"/>
      <c r="C40" s="70"/>
      <c r="D40" s="71"/>
      <c r="E40" s="69"/>
      <c r="F40" s="72"/>
      <c r="G40" s="69"/>
      <c r="H40" s="55"/>
      <c r="I40" s="55"/>
      <c r="J40" s="55"/>
      <c r="K40" s="55"/>
    </row>
    <row r="41" spans="1:11" s="9" customFormat="1" ht="13.5" customHeight="1" x14ac:dyDescent="0.15">
      <c r="A41" s="55">
        <v>6</v>
      </c>
      <c r="B41" s="69"/>
      <c r="C41" s="70"/>
      <c r="D41" s="71"/>
      <c r="E41" s="69"/>
      <c r="F41" s="72"/>
      <c r="G41" s="69"/>
      <c r="H41" s="55"/>
      <c r="I41" s="55"/>
      <c r="J41" s="55"/>
      <c r="K41" s="55"/>
    </row>
    <row r="42" spans="1:11" s="9" customFormat="1" ht="13.5" customHeight="1" x14ac:dyDescent="0.15">
      <c r="A42" s="55">
        <v>7</v>
      </c>
      <c r="B42" s="69"/>
      <c r="C42" s="70"/>
      <c r="D42" s="71"/>
      <c r="E42" s="69"/>
      <c r="F42" s="72"/>
      <c r="G42" s="69"/>
      <c r="H42" s="55"/>
      <c r="I42" s="55"/>
      <c r="J42" s="55"/>
      <c r="K42" s="55"/>
    </row>
    <row r="43" spans="1:11" s="9" customFormat="1" ht="13.5" customHeight="1" x14ac:dyDescent="0.15">
      <c r="A43" s="55">
        <v>8</v>
      </c>
      <c r="B43" s="69"/>
      <c r="C43" s="70"/>
      <c r="D43" s="71"/>
      <c r="E43" s="69"/>
      <c r="F43" s="72"/>
      <c r="G43" s="69"/>
      <c r="H43" s="55"/>
      <c r="I43" s="55"/>
      <c r="J43" s="55"/>
      <c r="K43" s="55"/>
    </row>
    <row r="44" spans="1:11" s="9" customFormat="1" ht="13.5" customHeight="1" x14ac:dyDescent="0.15">
      <c r="A44" s="55">
        <v>9</v>
      </c>
      <c r="B44" s="69"/>
      <c r="C44" s="70"/>
      <c r="D44" s="71"/>
      <c r="E44" s="69"/>
      <c r="F44" s="72"/>
      <c r="G44" s="69"/>
      <c r="H44" s="55"/>
      <c r="I44" s="55"/>
      <c r="J44" s="55"/>
      <c r="K44" s="55"/>
    </row>
    <row r="45" spans="1:11" s="9" customFormat="1" ht="13.5" customHeight="1" x14ac:dyDescent="0.15">
      <c r="A45" s="55">
        <v>10</v>
      </c>
      <c r="B45" s="69"/>
      <c r="C45" s="70"/>
      <c r="D45" s="71"/>
      <c r="E45" s="69"/>
      <c r="F45" s="72"/>
      <c r="G45" s="69"/>
      <c r="H45" s="55"/>
      <c r="I45" s="55"/>
      <c r="J45" s="55"/>
      <c r="K45" s="55"/>
    </row>
    <row r="46" spans="1:11" s="9" customFormat="1" ht="13.5" customHeight="1" x14ac:dyDescent="0.15">
      <c r="A46" s="55">
        <v>11</v>
      </c>
      <c r="B46" s="69"/>
      <c r="C46" s="70"/>
      <c r="D46" s="71"/>
      <c r="E46" s="69"/>
      <c r="F46" s="72"/>
      <c r="G46" s="69"/>
      <c r="H46" s="55"/>
      <c r="I46" s="55"/>
      <c r="J46" s="55"/>
      <c r="K46" s="55"/>
    </row>
    <row r="47" spans="1:11" s="9" customFormat="1" ht="13.5" customHeight="1" x14ac:dyDescent="0.15">
      <c r="A47" s="55">
        <v>12</v>
      </c>
      <c r="B47" s="69"/>
      <c r="C47" s="70"/>
      <c r="D47" s="71"/>
      <c r="E47" s="69"/>
      <c r="F47" s="72"/>
      <c r="G47" s="69"/>
      <c r="H47" s="55"/>
      <c r="I47" s="55"/>
      <c r="J47" s="55"/>
      <c r="K47" s="55"/>
    </row>
    <row r="48" spans="1:11" s="9" customFormat="1" ht="13.5" customHeight="1" x14ac:dyDescent="0.15">
      <c r="A48" s="55">
        <v>13</v>
      </c>
      <c r="B48" s="69"/>
      <c r="C48" s="70"/>
      <c r="D48" s="71"/>
      <c r="E48" s="69"/>
      <c r="F48" s="72"/>
      <c r="G48" s="69"/>
      <c r="H48" s="55"/>
      <c r="I48" s="55"/>
      <c r="J48" s="55"/>
      <c r="K48" s="55"/>
    </row>
    <row r="49" spans="1:11" s="9" customFormat="1" ht="13.5" customHeight="1" x14ac:dyDescent="0.15">
      <c r="A49" s="55">
        <v>14</v>
      </c>
      <c r="B49" s="69"/>
      <c r="C49" s="70"/>
      <c r="D49" s="71"/>
      <c r="E49" s="69"/>
      <c r="F49" s="72"/>
      <c r="G49" s="69"/>
      <c r="H49" s="55"/>
      <c r="I49" s="55"/>
      <c r="J49" s="55"/>
      <c r="K49" s="55"/>
    </row>
    <row r="50" spans="1:11" s="9" customFormat="1" ht="13.5" customHeight="1" x14ac:dyDescent="0.15">
      <c r="A50" s="55">
        <v>15</v>
      </c>
      <c r="B50" s="69"/>
      <c r="C50" s="70"/>
      <c r="D50" s="71"/>
      <c r="E50" s="69"/>
      <c r="F50" s="72"/>
      <c r="G50" s="69"/>
      <c r="H50" s="55"/>
      <c r="I50" s="55"/>
      <c r="J50" s="55"/>
      <c r="K50" s="55"/>
    </row>
    <row r="51" spans="1:11" s="9" customFormat="1" ht="13.5" customHeight="1" x14ac:dyDescent="0.15">
      <c r="A51" s="55">
        <v>16</v>
      </c>
      <c r="B51" s="69"/>
      <c r="C51" s="70"/>
      <c r="D51" s="71"/>
      <c r="E51" s="69"/>
      <c r="F51" s="72"/>
      <c r="G51" s="69"/>
      <c r="H51" s="55"/>
      <c r="I51" s="55"/>
      <c r="J51" s="55"/>
      <c r="K51" s="55"/>
    </row>
    <row r="52" spans="1:11" s="9" customFormat="1" ht="13.5" customHeight="1" x14ac:dyDescent="0.15">
      <c r="A52" s="55">
        <v>17</v>
      </c>
      <c r="B52" s="69"/>
      <c r="C52" s="70"/>
      <c r="D52" s="71"/>
      <c r="E52" s="69"/>
      <c r="F52" s="72"/>
      <c r="G52" s="69"/>
      <c r="H52" s="55"/>
      <c r="I52" s="55"/>
      <c r="J52" s="55"/>
      <c r="K52" s="55"/>
    </row>
    <row r="53" spans="1:11" s="9" customFormat="1" ht="13.5" customHeight="1" x14ac:dyDescent="0.15">
      <c r="A53" s="55">
        <v>18</v>
      </c>
      <c r="B53" s="69"/>
      <c r="C53" s="70"/>
      <c r="D53" s="71"/>
      <c r="E53" s="69"/>
      <c r="F53" s="72"/>
      <c r="G53" s="69"/>
      <c r="H53" s="55"/>
      <c r="I53" s="55"/>
      <c r="J53" s="55"/>
      <c r="K53" s="55"/>
    </row>
    <row r="54" spans="1:11" s="9" customFormat="1" ht="13.5" customHeight="1" x14ac:dyDescent="0.15">
      <c r="A54" s="55">
        <v>19</v>
      </c>
      <c r="B54" s="69"/>
      <c r="C54" s="70"/>
      <c r="D54" s="71"/>
      <c r="E54" s="69"/>
      <c r="F54" s="72"/>
      <c r="G54" s="69"/>
      <c r="H54" s="55"/>
      <c r="I54" s="55"/>
      <c r="J54" s="55"/>
      <c r="K54" s="55"/>
    </row>
    <row r="55" spans="1:11" s="9" customFormat="1" ht="13.5" customHeight="1" thickBot="1" x14ac:dyDescent="0.2">
      <c r="A55" s="55">
        <v>20</v>
      </c>
      <c r="B55" s="69"/>
      <c r="C55" s="70"/>
      <c r="D55" s="71"/>
      <c r="E55" s="69"/>
      <c r="F55" s="72"/>
      <c r="G55" s="69"/>
      <c r="H55" s="55"/>
      <c r="I55" s="55"/>
      <c r="J55" s="55"/>
      <c r="K55" s="55"/>
    </row>
    <row r="56" spans="1:11" s="9" customFormat="1" ht="13.5" customHeight="1" thickBot="1" x14ac:dyDescent="0.2">
      <c r="A56" s="55"/>
      <c r="B56" s="73" t="s">
        <v>51</v>
      </c>
      <c r="C56" s="94">
        <f>SUM(C36:C55)</f>
        <v>0</v>
      </c>
      <c r="D56" s="55"/>
      <c r="E56" s="55"/>
      <c r="F56" s="55"/>
      <c r="G56" s="55"/>
      <c r="H56" s="55"/>
      <c r="I56" s="55"/>
      <c r="J56" s="55"/>
      <c r="K56" s="55"/>
    </row>
    <row r="57" spans="1:11" s="9" customFormat="1" x14ac:dyDescent="0.15">
      <c r="A57" s="55"/>
      <c r="B57" s="74" t="s">
        <v>160</v>
      </c>
      <c r="C57" s="60"/>
      <c r="D57" s="55"/>
      <c r="E57" s="55"/>
      <c r="F57" s="55"/>
      <c r="G57" s="55"/>
      <c r="H57" s="55"/>
      <c r="I57" s="55"/>
      <c r="J57" s="55"/>
      <c r="K57" s="55"/>
    </row>
    <row r="58" spans="1:11" s="9" customFormat="1" x14ac:dyDescent="0.15">
      <c r="A58" s="55"/>
      <c r="B58" s="74" t="s">
        <v>159</v>
      </c>
      <c r="C58" s="60"/>
      <c r="D58" s="55"/>
      <c r="E58" s="55"/>
      <c r="F58" s="55"/>
      <c r="G58" s="55"/>
      <c r="H58" s="55"/>
      <c r="I58" s="55"/>
      <c r="J58" s="55"/>
      <c r="K58" s="55"/>
    </row>
    <row r="59" spans="1:11" s="9" customFormat="1" x14ac:dyDescent="0.15">
      <c r="A59" s="55"/>
      <c r="B59" s="74" t="s">
        <v>239</v>
      </c>
      <c r="C59" s="60"/>
      <c r="D59" s="55"/>
      <c r="E59" s="55"/>
      <c r="F59" s="55"/>
      <c r="G59" s="55"/>
      <c r="H59" s="55"/>
      <c r="I59" s="55"/>
      <c r="J59" s="55"/>
      <c r="K59" s="55"/>
    </row>
    <row r="60" spans="1:11" s="9" customFormat="1" x14ac:dyDescent="0.15">
      <c r="A60" s="55"/>
      <c r="B60" s="75"/>
      <c r="C60" s="60"/>
      <c r="D60" s="55"/>
      <c r="E60" s="55"/>
      <c r="F60" s="55"/>
      <c r="G60" s="55"/>
      <c r="H60" s="55"/>
      <c r="I60" s="55"/>
      <c r="J60" s="55"/>
      <c r="K60" s="55"/>
    </row>
    <row r="61" spans="1:11" s="9" customFormat="1" x14ac:dyDescent="0.15">
      <c r="A61" s="55"/>
      <c r="B61" s="61" t="s">
        <v>68</v>
      </c>
      <c r="C61" s="55"/>
      <c r="D61" s="55"/>
      <c r="E61" s="55"/>
      <c r="F61" s="55"/>
      <c r="G61" s="55"/>
      <c r="H61" s="55"/>
      <c r="I61" s="55"/>
      <c r="J61" s="55"/>
      <c r="K61" s="55"/>
    </row>
    <row r="62" spans="1:11" s="9" customFormat="1" x14ac:dyDescent="0.15">
      <c r="A62" s="55"/>
      <c r="B62" s="55"/>
      <c r="C62" s="62" t="s">
        <v>54</v>
      </c>
      <c r="D62" s="55"/>
      <c r="E62" s="55"/>
      <c r="F62" s="55"/>
      <c r="G62" s="55"/>
      <c r="H62" s="55"/>
      <c r="I62" s="55"/>
      <c r="J62" s="55"/>
      <c r="K62" s="55"/>
    </row>
    <row r="63" spans="1:11" s="9" customFormat="1" ht="52.5" customHeight="1" x14ac:dyDescent="0.15">
      <c r="A63" s="55"/>
      <c r="B63" s="63" t="s">
        <v>227</v>
      </c>
      <c r="C63" s="65" t="s">
        <v>229</v>
      </c>
      <c r="D63" s="63" t="s">
        <v>221</v>
      </c>
      <c r="E63" s="65" t="s">
        <v>222</v>
      </c>
      <c r="F63" s="63" t="s">
        <v>0</v>
      </c>
      <c r="G63" s="63" t="s">
        <v>194</v>
      </c>
      <c r="H63" s="55"/>
      <c r="I63" s="55"/>
      <c r="J63" s="55"/>
      <c r="K63" s="55"/>
    </row>
    <row r="64" spans="1:11" s="9" customFormat="1" ht="13.5" customHeight="1" x14ac:dyDescent="0.15">
      <c r="A64" s="55">
        <v>1</v>
      </c>
      <c r="B64" s="69"/>
      <c r="C64" s="70"/>
      <c r="D64" s="71"/>
      <c r="E64" s="69"/>
      <c r="F64" s="72"/>
      <c r="G64" s="69"/>
      <c r="H64" s="55"/>
      <c r="I64" s="55"/>
      <c r="J64" s="55"/>
      <c r="K64" s="55"/>
    </row>
    <row r="65" spans="1:11" s="9" customFormat="1" ht="13.5" customHeight="1" x14ac:dyDescent="0.15">
      <c r="A65" s="55">
        <v>2</v>
      </c>
      <c r="B65" s="69"/>
      <c r="C65" s="70"/>
      <c r="D65" s="71"/>
      <c r="E65" s="69"/>
      <c r="F65" s="72"/>
      <c r="G65" s="69"/>
      <c r="H65" s="55"/>
      <c r="I65" s="55"/>
      <c r="J65" s="55"/>
      <c r="K65" s="55"/>
    </row>
    <row r="66" spans="1:11" s="9" customFormat="1" ht="13.5" customHeight="1" x14ac:dyDescent="0.15">
      <c r="A66" s="55">
        <v>3</v>
      </c>
      <c r="B66" s="69"/>
      <c r="C66" s="70"/>
      <c r="D66" s="71"/>
      <c r="E66" s="69"/>
      <c r="F66" s="72"/>
      <c r="G66" s="69"/>
      <c r="H66" s="55"/>
      <c r="I66" s="55"/>
      <c r="J66" s="55"/>
      <c r="K66" s="55"/>
    </row>
    <row r="67" spans="1:11" s="9" customFormat="1" ht="13.5" customHeight="1" x14ac:dyDescent="0.15">
      <c r="A67" s="55">
        <v>4</v>
      </c>
      <c r="B67" s="69"/>
      <c r="C67" s="70"/>
      <c r="D67" s="71"/>
      <c r="E67" s="69"/>
      <c r="F67" s="72"/>
      <c r="G67" s="69"/>
      <c r="H67" s="55"/>
      <c r="I67" s="55"/>
      <c r="J67" s="55"/>
      <c r="K67" s="55"/>
    </row>
    <row r="68" spans="1:11" s="9" customFormat="1" ht="13.5" customHeight="1" x14ac:dyDescent="0.15">
      <c r="A68" s="55">
        <v>5</v>
      </c>
      <c r="B68" s="69"/>
      <c r="C68" s="70"/>
      <c r="D68" s="71"/>
      <c r="E68" s="69"/>
      <c r="F68" s="72"/>
      <c r="G68" s="69"/>
      <c r="H68" s="55"/>
      <c r="I68" s="55"/>
      <c r="J68" s="55"/>
      <c r="K68" s="55"/>
    </row>
    <row r="69" spans="1:11" s="9" customFormat="1" ht="13.5" customHeight="1" x14ac:dyDescent="0.15">
      <c r="A69" s="55">
        <v>6</v>
      </c>
      <c r="B69" s="69"/>
      <c r="C69" s="70"/>
      <c r="D69" s="71"/>
      <c r="E69" s="69"/>
      <c r="F69" s="72"/>
      <c r="G69" s="69"/>
      <c r="H69" s="55"/>
      <c r="I69" s="55"/>
      <c r="J69" s="55"/>
      <c r="K69" s="55"/>
    </row>
    <row r="70" spans="1:11" s="9" customFormat="1" ht="13.5" customHeight="1" x14ac:dyDescent="0.15">
      <c r="A70" s="55">
        <v>7</v>
      </c>
      <c r="B70" s="69"/>
      <c r="C70" s="70"/>
      <c r="D70" s="71"/>
      <c r="E70" s="69"/>
      <c r="F70" s="72"/>
      <c r="G70" s="69"/>
      <c r="H70" s="55"/>
      <c r="I70" s="55"/>
      <c r="J70" s="55"/>
      <c r="K70" s="55"/>
    </row>
    <row r="71" spans="1:11" s="9" customFormat="1" ht="13.5" customHeight="1" x14ac:dyDescent="0.15">
      <c r="A71" s="55">
        <v>8</v>
      </c>
      <c r="B71" s="69"/>
      <c r="C71" s="70"/>
      <c r="D71" s="71"/>
      <c r="E71" s="69"/>
      <c r="F71" s="72"/>
      <c r="G71" s="69"/>
      <c r="H71" s="55"/>
      <c r="I71" s="55"/>
      <c r="J71" s="55"/>
      <c r="K71" s="55"/>
    </row>
    <row r="72" spans="1:11" s="9" customFormat="1" ht="13.5" customHeight="1" x14ac:dyDescent="0.15">
      <c r="A72" s="55">
        <v>9</v>
      </c>
      <c r="B72" s="69"/>
      <c r="C72" s="70"/>
      <c r="D72" s="71"/>
      <c r="E72" s="69"/>
      <c r="F72" s="72"/>
      <c r="G72" s="69"/>
      <c r="H72" s="55"/>
      <c r="I72" s="55"/>
      <c r="J72" s="55"/>
      <c r="K72" s="55"/>
    </row>
    <row r="73" spans="1:11" s="9" customFormat="1" ht="13.5" customHeight="1" x14ac:dyDescent="0.15">
      <c r="A73" s="55">
        <v>10</v>
      </c>
      <c r="B73" s="69"/>
      <c r="C73" s="70"/>
      <c r="D73" s="71"/>
      <c r="E73" s="69"/>
      <c r="F73" s="72"/>
      <c r="G73" s="69"/>
      <c r="H73" s="55"/>
      <c r="I73" s="55"/>
      <c r="J73" s="55"/>
      <c r="K73" s="55"/>
    </row>
    <row r="74" spans="1:11" s="9" customFormat="1" ht="13.5" customHeight="1" x14ac:dyDescent="0.15">
      <c r="A74" s="55">
        <v>11</v>
      </c>
      <c r="B74" s="69"/>
      <c r="C74" s="70"/>
      <c r="D74" s="71"/>
      <c r="E74" s="69"/>
      <c r="F74" s="72"/>
      <c r="G74" s="69"/>
      <c r="H74" s="55"/>
      <c r="I74" s="55"/>
      <c r="J74" s="55"/>
      <c r="K74" s="55"/>
    </row>
    <row r="75" spans="1:11" s="9" customFormat="1" ht="13.5" customHeight="1" x14ac:dyDescent="0.15">
      <c r="A75" s="55">
        <v>12</v>
      </c>
      <c r="B75" s="69"/>
      <c r="C75" s="70"/>
      <c r="D75" s="71"/>
      <c r="E75" s="69"/>
      <c r="F75" s="72"/>
      <c r="G75" s="69"/>
      <c r="H75" s="55"/>
      <c r="I75" s="55"/>
      <c r="J75" s="55"/>
      <c r="K75" s="55"/>
    </row>
    <row r="76" spans="1:11" s="9" customFormat="1" ht="13.5" customHeight="1" x14ac:dyDescent="0.15">
      <c r="A76" s="55">
        <v>13</v>
      </c>
      <c r="B76" s="69"/>
      <c r="C76" s="70"/>
      <c r="D76" s="71"/>
      <c r="E76" s="69"/>
      <c r="F76" s="72"/>
      <c r="G76" s="69"/>
      <c r="H76" s="55"/>
      <c r="I76" s="55"/>
      <c r="J76" s="55"/>
      <c r="K76" s="55"/>
    </row>
    <row r="77" spans="1:11" s="9" customFormat="1" ht="13.5" customHeight="1" x14ac:dyDescent="0.15">
      <c r="A77" s="55">
        <v>14</v>
      </c>
      <c r="B77" s="69"/>
      <c r="C77" s="70"/>
      <c r="D77" s="71"/>
      <c r="E77" s="69"/>
      <c r="F77" s="72"/>
      <c r="G77" s="69"/>
      <c r="H77" s="55"/>
      <c r="I77" s="55"/>
      <c r="J77" s="55"/>
      <c r="K77" s="55"/>
    </row>
    <row r="78" spans="1:11" s="9" customFormat="1" ht="13.5" customHeight="1" x14ac:dyDescent="0.15">
      <c r="A78" s="55">
        <v>15</v>
      </c>
      <c r="B78" s="69"/>
      <c r="C78" s="70"/>
      <c r="D78" s="71"/>
      <c r="E78" s="69"/>
      <c r="F78" s="72"/>
      <c r="G78" s="69"/>
      <c r="H78" s="55"/>
      <c r="I78" s="55"/>
      <c r="J78" s="55"/>
      <c r="K78" s="55"/>
    </row>
    <row r="79" spans="1:11" s="9" customFormat="1" ht="13.5" customHeight="1" x14ac:dyDescent="0.15">
      <c r="A79" s="55">
        <v>16</v>
      </c>
      <c r="B79" s="69"/>
      <c r="C79" s="70"/>
      <c r="D79" s="71"/>
      <c r="E79" s="69"/>
      <c r="F79" s="72"/>
      <c r="G79" s="69"/>
      <c r="H79" s="55"/>
      <c r="I79" s="55"/>
      <c r="J79" s="55"/>
      <c r="K79" s="55"/>
    </row>
    <row r="80" spans="1:11" s="9" customFormat="1" ht="13.5" customHeight="1" x14ac:dyDescent="0.15">
      <c r="A80" s="55">
        <v>17</v>
      </c>
      <c r="B80" s="69"/>
      <c r="C80" s="70"/>
      <c r="D80" s="71"/>
      <c r="E80" s="69"/>
      <c r="F80" s="72"/>
      <c r="G80" s="69"/>
      <c r="H80" s="55"/>
      <c r="I80" s="55"/>
      <c r="J80" s="55"/>
      <c r="K80" s="55"/>
    </row>
    <row r="81" spans="1:11" s="9" customFormat="1" ht="13.5" customHeight="1" x14ac:dyDescent="0.15">
      <c r="A81" s="55">
        <v>18</v>
      </c>
      <c r="B81" s="69"/>
      <c r="C81" s="70"/>
      <c r="D81" s="71"/>
      <c r="E81" s="69"/>
      <c r="F81" s="72"/>
      <c r="G81" s="69"/>
      <c r="H81" s="55"/>
      <c r="I81" s="55"/>
      <c r="J81" s="55"/>
      <c r="K81" s="55"/>
    </row>
    <row r="82" spans="1:11" s="9" customFormat="1" ht="13.5" customHeight="1" x14ac:dyDescent="0.15">
      <c r="A82" s="55">
        <v>19</v>
      </c>
      <c r="B82" s="69"/>
      <c r="C82" s="70"/>
      <c r="D82" s="71"/>
      <c r="E82" s="69"/>
      <c r="F82" s="72"/>
      <c r="G82" s="69"/>
      <c r="H82" s="55"/>
      <c r="I82" s="55"/>
      <c r="J82" s="55"/>
      <c r="K82" s="55"/>
    </row>
    <row r="83" spans="1:11" s="9" customFormat="1" ht="13.5" customHeight="1" thickBot="1" x14ac:dyDescent="0.2">
      <c r="A83" s="55">
        <v>20</v>
      </c>
      <c r="B83" s="69"/>
      <c r="C83" s="70"/>
      <c r="D83" s="71"/>
      <c r="E83" s="69"/>
      <c r="F83" s="72"/>
      <c r="G83" s="69"/>
      <c r="H83" s="55"/>
      <c r="I83" s="55"/>
      <c r="J83" s="55"/>
      <c r="K83" s="55"/>
    </row>
    <row r="84" spans="1:11" s="9" customFormat="1" ht="13.5" customHeight="1" thickBot="1" x14ac:dyDescent="0.2">
      <c r="A84" s="55"/>
      <c r="B84" s="73" t="s">
        <v>52</v>
      </c>
      <c r="C84" s="94">
        <f>SUM(C64:C83)</f>
        <v>0</v>
      </c>
      <c r="D84" s="55"/>
      <c r="E84" s="55"/>
      <c r="F84" s="55"/>
      <c r="G84" s="55"/>
      <c r="H84" s="55"/>
      <c r="I84" s="55"/>
      <c r="J84" s="55"/>
      <c r="K84" s="55"/>
    </row>
    <row r="85" spans="1:11" s="9" customFormat="1" x14ac:dyDescent="0.15">
      <c r="A85" s="55"/>
      <c r="B85" s="74" t="s">
        <v>273</v>
      </c>
      <c r="C85" s="60"/>
      <c r="D85" s="55"/>
      <c r="E85" s="55"/>
      <c r="F85" s="55"/>
      <c r="G85" s="55"/>
      <c r="H85" s="55"/>
      <c r="I85" s="55"/>
      <c r="J85" s="55"/>
      <c r="K85" s="55"/>
    </row>
    <row r="86" spans="1:11" s="9" customFormat="1" x14ac:dyDescent="0.15">
      <c r="A86" s="55"/>
      <c r="B86" s="74"/>
      <c r="C86" s="60"/>
      <c r="D86" s="55"/>
      <c r="E86" s="55"/>
      <c r="F86" s="55"/>
      <c r="G86" s="55"/>
      <c r="H86" s="55"/>
      <c r="I86" s="55"/>
      <c r="J86" s="55"/>
      <c r="K86" s="55"/>
    </row>
    <row r="87" spans="1:11" s="10" customFormat="1" ht="13.5" customHeight="1" x14ac:dyDescent="0.15">
      <c r="A87" s="66"/>
      <c r="B87" s="76"/>
      <c r="C87" s="66"/>
      <c r="D87" s="67"/>
      <c r="E87" s="77"/>
      <c r="F87" s="66"/>
      <c r="G87" s="66"/>
      <c r="H87" s="66"/>
      <c r="I87" s="66"/>
      <c r="J87" s="66"/>
      <c r="K87" s="66"/>
    </row>
    <row r="88" spans="1:11" s="9" customFormat="1" x14ac:dyDescent="0.15">
      <c r="A88" s="61" t="s">
        <v>224</v>
      </c>
      <c r="B88" s="55"/>
      <c r="C88" s="55"/>
      <c r="D88" s="55"/>
      <c r="E88" s="55"/>
      <c r="F88" s="55"/>
      <c r="G88" s="55"/>
      <c r="H88" s="55"/>
      <c r="I88" s="55"/>
      <c r="J88" s="55"/>
      <c r="K88" s="55"/>
    </row>
    <row r="89" spans="1:11" s="9" customFormat="1" x14ac:dyDescent="0.15">
      <c r="A89" s="61"/>
      <c r="B89" s="55"/>
      <c r="C89" s="55"/>
      <c r="D89" s="55"/>
      <c r="E89" s="55"/>
      <c r="F89" s="55"/>
      <c r="G89" s="55"/>
      <c r="H89" s="55"/>
      <c r="I89" s="55"/>
      <c r="J89" s="55"/>
      <c r="K89" s="55"/>
    </row>
    <row r="90" spans="1:11" s="9" customFormat="1" x14ac:dyDescent="0.15">
      <c r="A90" s="55"/>
      <c r="B90" s="55"/>
      <c r="C90" s="55"/>
      <c r="D90" s="55"/>
      <c r="E90" s="55"/>
      <c r="F90" s="62"/>
      <c r="G90" s="62" t="s">
        <v>54</v>
      </c>
      <c r="H90" s="55"/>
      <c r="I90" s="55"/>
      <c r="J90" s="55"/>
      <c r="K90" s="55"/>
    </row>
    <row r="91" spans="1:11" s="9" customFormat="1" ht="59.25" customHeight="1" x14ac:dyDescent="0.15">
      <c r="A91" s="55"/>
      <c r="B91" s="78" t="s">
        <v>189</v>
      </c>
      <c r="C91" s="79" t="s">
        <v>226</v>
      </c>
      <c r="D91" s="80" t="s">
        <v>187</v>
      </c>
      <c r="E91" s="65" t="s">
        <v>186</v>
      </c>
      <c r="F91" s="65" t="s">
        <v>198</v>
      </c>
      <c r="G91" s="65" t="s">
        <v>230</v>
      </c>
      <c r="H91" s="65" t="s">
        <v>222</v>
      </c>
      <c r="I91" s="63" t="s">
        <v>0</v>
      </c>
      <c r="J91" s="266" t="s">
        <v>194</v>
      </c>
      <c r="K91" s="266"/>
    </row>
    <row r="92" spans="1:11" s="9" customFormat="1" x14ac:dyDescent="0.15">
      <c r="A92" s="55">
        <v>1</v>
      </c>
      <c r="B92" s="69"/>
      <c r="C92" s="81"/>
      <c r="D92" s="82"/>
      <c r="E92" s="87">
        <f>+C92-D92</f>
        <v>0</v>
      </c>
      <c r="F92" s="83"/>
      <c r="G92" s="87">
        <f>ROUND(E92*F92,0)</f>
        <v>0</v>
      </c>
      <c r="H92" s="69"/>
      <c r="I92" s="72"/>
      <c r="J92" s="267"/>
      <c r="K92" s="267"/>
    </row>
    <row r="93" spans="1:11" s="9" customFormat="1" x14ac:dyDescent="0.15">
      <c r="A93" s="55">
        <v>2</v>
      </c>
      <c r="B93" s="69"/>
      <c r="C93" s="81"/>
      <c r="D93" s="82"/>
      <c r="E93" s="87">
        <f t="shared" ref="E93:E111" si="1">+C93-D93</f>
        <v>0</v>
      </c>
      <c r="F93" s="83"/>
      <c r="G93" s="87">
        <f t="shared" ref="G93:G111" si="2">ROUND(E93*F93,0)</f>
        <v>0</v>
      </c>
      <c r="H93" s="69"/>
      <c r="I93" s="72"/>
      <c r="J93" s="267"/>
      <c r="K93" s="267"/>
    </row>
    <row r="94" spans="1:11" s="9" customFormat="1" x14ac:dyDescent="0.15">
      <c r="A94" s="55">
        <v>3</v>
      </c>
      <c r="B94" s="69"/>
      <c r="C94" s="81"/>
      <c r="D94" s="82"/>
      <c r="E94" s="87">
        <f t="shared" si="1"/>
        <v>0</v>
      </c>
      <c r="F94" s="83"/>
      <c r="G94" s="87">
        <f t="shared" si="2"/>
        <v>0</v>
      </c>
      <c r="H94" s="69"/>
      <c r="I94" s="72"/>
      <c r="J94" s="267"/>
      <c r="K94" s="267"/>
    </row>
    <row r="95" spans="1:11" s="9" customFormat="1" x14ac:dyDescent="0.15">
      <c r="A95" s="55">
        <v>4</v>
      </c>
      <c r="B95" s="69"/>
      <c r="C95" s="81"/>
      <c r="D95" s="82"/>
      <c r="E95" s="87">
        <f t="shared" si="1"/>
        <v>0</v>
      </c>
      <c r="F95" s="83"/>
      <c r="G95" s="87">
        <f t="shared" si="2"/>
        <v>0</v>
      </c>
      <c r="H95" s="69"/>
      <c r="I95" s="72"/>
      <c r="J95" s="267"/>
      <c r="K95" s="267"/>
    </row>
    <row r="96" spans="1:11" s="9" customFormat="1" x14ac:dyDescent="0.15">
      <c r="A96" s="55">
        <v>5</v>
      </c>
      <c r="B96" s="69"/>
      <c r="C96" s="81"/>
      <c r="D96" s="82"/>
      <c r="E96" s="87">
        <f t="shared" si="1"/>
        <v>0</v>
      </c>
      <c r="F96" s="83"/>
      <c r="G96" s="87">
        <f t="shared" si="2"/>
        <v>0</v>
      </c>
      <c r="H96" s="69"/>
      <c r="I96" s="72"/>
      <c r="J96" s="267"/>
      <c r="K96" s="267"/>
    </row>
    <row r="97" spans="1:11" s="9" customFormat="1" x14ac:dyDescent="0.15">
      <c r="A97" s="55">
        <v>6</v>
      </c>
      <c r="B97" s="69"/>
      <c r="C97" s="81"/>
      <c r="D97" s="82"/>
      <c r="E97" s="87">
        <f t="shared" si="1"/>
        <v>0</v>
      </c>
      <c r="F97" s="83"/>
      <c r="G97" s="87">
        <f t="shared" si="2"/>
        <v>0</v>
      </c>
      <c r="H97" s="69"/>
      <c r="I97" s="72"/>
      <c r="J97" s="267"/>
      <c r="K97" s="267"/>
    </row>
    <row r="98" spans="1:11" s="9" customFormat="1" x14ac:dyDescent="0.15">
      <c r="A98" s="55">
        <v>7</v>
      </c>
      <c r="B98" s="69"/>
      <c r="C98" s="81"/>
      <c r="D98" s="82"/>
      <c r="E98" s="87">
        <f t="shared" si="1"/>
        <v>0</v>
      </c>
      <c r="F98" s="83"/>
      <c r="G98" s="87">
        <f t="shared" si="2"/>
        <v>0</v>
      </c>
      <c r="H98" s="69"/>
      <c r="I98" s="72"/>
      <c r="J98" s="267"/>
      <c r="K98" s="267"/>
    </row>
    <row r="99" spans="1:11" s="9" customFormat="1" x14ac:dyDescent="0.15">
      <c r="A99" s="55">
        <v>8</v>
      </c>
      <c r="B99" s="69"/>
      <c r="C99" s="81"/>
      <c r="D99" s="82"/>
      <c r="E99" s="87">
        <f t="shared" si="1"/>
        <v>0</v>
      </c>
      <c r="F99" s="83"/>
      <c r="G99" s="87">
        <f t="shared" si="2"/>
        <v>0</v>
      </c>
      <c r="H99" s="69"/>
      <c r="I99" s="72"/>
      <c r="J99" s="267"/>
      <c r="K99" s="267"/>
    </row>
    <row r="100" spans="1:11" s="9" customFormat="1" x14ac:dyDescent="0.15">
      <c r="A100" s="55">
        <v>9</v>
      </c>
      <c r="B100" s="69"/>
      <c r="C100" s="81"/>
      <c r="D100" s="82"/>
      <c r="E100" s="87">
        <f t="shared" si="1"/>
        <v>0</v>
      </c>
      <c r="F100" s="83"/>
      <c r="G100" s="87">
        <f t="shared" si="2"/>
        <v>0</v>
      </c>
      <c r="H100" s="69"/>
      <c r="I100" s="72"/>
      <c r="J100" s="267"/>
      <c r="K100" s="267"/>
    </row>
    <row r="101" spans="1:11" s="9" customFormat="1" x14ac:dyDescent="0.15">
      <c r="A101" s="55">
        <v>10</v>
      </c>
      <c r="B101" s="69"/>
      <c r="C101" s="81"/>
      <c r="D101" s="82"/>
      <c r="E101" s="87">
        <f t="shared" si="1"/>
        <v>0</v>
      </c>
      <c r="F101" s="83"/>
      <c r="G101" s="87">
        <f t="shared" si="2"/>
        <v>0</v>
      </c>
      <c r="H101" s="69"/>
      <c r="I101" s="72"/>
      <c r="J101" s="267"/>
      <c r="K101" s="267"/>
    </row>
    <row r="102" spans="1:11" s="9" customFormat="1" x14ac:dyDescent="0.15">
      <c r="A102" s="55">
        <v>11</v>
      </c>
      <c r="B102" s="69"/>
      <c r="C102" s="81"/>
      <c r="D102" s="82"/>
      <c r="E102" s="87">
        <f t="shared" si="1"/>
        <v>0</v>
      </c>
      <c r="F102" s="83"/>
      <c r="G102" s="87">
        <f t="shared" si="2"/>
        <v>0</v>
      </c>
      <c r="H102" s="69"/>
      <c r="I102" s="72"/>
      <c r="J102" s="267"/>
      <c r="K102" s="267"/>
    </row>
    <row r="103" spans="1:11" s="9" customFormat="1" x14ac:dyDescent="0.15">
      <c r="A103" s="55">
        <v>12</v>
      </c>
      <c r="B103" s="69"/>
      <c r="C103" s="81"/>
      <c r="D103" s="82"/>
      <c r="E103" s="87">
        <f t="shared" si="1"/>
        <v>0</v>
      </c>
      <c r="F103" s="83"/>
      <c r="G103" s="87">
        <f t="shared" si="2"/>
        <v>0</v>
      </c>
      <c r="H103" s="69"/>
      <c r="I103" s="72"/>
      <c r="J103" s="267"/>
      <c r="K103" s="267"/>
    </row>
    <row r="104" spans="1:11" s="9" customFormat="1" x14ac:dyDescent="0.15">
      <c r="A104" s="55">
        <v>13</v>
      </c>
      <c r="B104" s="69"/>
      <c r="C104" s="81"/>
      <c r="D104" s="82"/>
      <c r="E104" s="87">
        <f t="shared" si="1"/>
        <v>0</v>
      </c>
      <c r="F104" s="83"/>
      <c r="G104" s="87">
        <f t="shared" si="2"/>
        <v>0</v>
      </c>
      <c r="H104" s="69"/>
      <c r="I104" s="72"/>
      <c r="J104" s="267"/>
      <c r="K104" s="267"/>
    </row>
    <row r="105" spans="1:11" s="9" customFormat="1" x14ac:dyDescent="0.15">
      <c r="A105" s="55">
        <v>14</v>
      </c>
      <c r="B105" s="69"/>
      <c r="C105" s="81"/>
      <c r="D105" s="82"/>
      <c r="E105" s="87">
        <f t="shared" si="1"/>
        <v>0</v>
      </c>
      <c r="F105" s="83"/>
      <c r="G105" s="87">
        <f t="shared" si="2"/>
        <v>0</v>
      </c>
      <c r="H105" s="69"/>
      <c r="I105" s="72"/>
      <c r="J105" s="267"/>
      <c r="K105" s="267"/>
    </row>
    <row r="106" spans="1:11" s="9" customFormat="1" x14ac:dyDescent="0.15">
      <c r="A106" s="55">
        <v>15</v>
      </c>
      <c r="B106" s="69"/>
      <c r="C106" s="81"/>
      <c r="D106" s="82"/>
      <c r="E106" s="87">
        <f t="shared" si="1"/>
        <v>0</v>
      </c>
      <c r="F106" s="83"/>
      <c r="G106" s="87">
        <f t="shared" si="2"/>
        <v>0</v>
      </c>
      <c r="H106" s="69"/>
      <c r="I106" s="72"/>
      <c r="J106" s="267"/>
      <c r="K106" s="267"/>
    </row>
    <row r="107" spans="1:11" s="9" customFormat="1" x14ac:dyDescent="0.15">
      <c r="A107" s="55">
        <v>16</v>
      </c>
      <c r="B107" s="69"/>
      <c r="C107" s="81"/>
      <c r="D107" s="82"/>
      <c r="E107" s="87">
        <f t="shared" si="1"/>
        <v>0</v>
      </c>
      <c r="F107" s="83"/>
      <c r="G107" s="87">
        <f t="shared" si="2"/>
        <v>0</v>
      </c>
      <c r="H107" s="69"/>
      <c r="I107" s="72"/>
      <c r="J107" s="267"/>
      <c r="K107" s="267"/>
    </row>
    <row r="108" spans="1:11" s="9" customFormat="1" x14ac:dyDescent="0.15">
      <c r="A108" s="55">
        <v>17</v>
      </c>
      <c r="B108" s="69"/>
      <c r="C108" s="81"/>
      <c r="D108" s="82"/>
      <c r="E108" s="87">
        <f t="shared" si="1"/>
        <v>0</v>
      </c>
      <c r="F108" s="83"/>
      <c r="G108" s="87">
        <f t="shared" si="2"/>
        <v>0</v>
      </c>
      <c r="H108" s="69"/>
      <c r="I108" s="72"/>
      <c r="J108" s="267"/>
      <c r="K108" s="267"/>
    </row>
    <row r="109" spans="1:11" s="9" customFormat="1" x14ac:dyDescent="0.15">
      <c r="A109" s="55">
        <v>18</v>
      </c>
      <c r="B109" s="69"/>
      <c r="C109" s="81"/>
      <c r="D109" s="82"/>
      <c r="E109" s="87">
        <f t="shared" si="1"/>
        <v>0</v>
      </c>
      <c r="F109" s="83"/>
      <c r="G109" s="87">
        <f t="shared" si="2"/>
        <v>0</v>
      </c>
      <c r="H109" s="69"/>
      <c r="I109" s="72"/>
      <c r="J109" s="267"/>
      <c r="K109" s="267"/>
    </row>
    <row r="110" spans="1:11" s="9" customFormat="1" x14ac:dyDescent="0.15">
      <c r="A110" s="55">
        <v>19</v>
      </c>
      <c r="B110" s="69"/>
      <c r="C110" s="81"/>
      <c r="D110" s="82"/>
      <c r="E110" s="87">
        <f t="shared" si="1"/>
        <v>0</v>
      </c>
      <c r="F110" s="83"/>
      <c r="G110" s="87">
        <f t="shared" si="2"/>
        <v>0</v>
      </c>
      <c r="H110" s="69"/>
      <c r="I110" s="72"/>
      <c r="J110" s="267"/>
      <c r="K110" s="267"/>
    </row>
    <row r="111" spans="1:11" s="9" customFormat="1" ht="14.25" thickBot="1" x14ac:dyDescent="0.2">
      <c r="A111" s="55">
        <v>20</v>
      </c>
      <c r="B111" s="69"/>
      <c r="C111" s="81"/>
      <c r="D111" s="82"/>
      <c r="E111" s="87">
        <f t="shared" si="1"/>
        <v>0</v>
      </c>
      <c r="F111" s="83"/>
      <c r="G111" s="87">
        <f t="shared" si="2"/>
        <v>0</v>
      </c>
      <c r="H111" s="69"/>
      <c r="I111" s="72"/>
      <c r="J111" s="267"/>
      <c r="K111" s="267"/>
    </row>
    <row r="112" spans="1:11" s="9" customFormat="1" ht="13.5" customHeight="1" thickBot="1" x14ac:dyDescent="0.2">
      <c r="A112" s="55"/>
      <c r="B112" s="55"/>
      <c r="C112" s="55"/>
      <c r="D112" s="55"/>
      <c r="E112" s="55"/>
      <c r="F112" s="73" t="s">
        <v>69</v>
      </c>
      <c r="G112" s="91">
        <f>SUM(G92:G111)</f>
        <v>0</v>
      </c>
      <c r="H112" s="55"/>
      <c r="I112" s="55"/>
      <c r="J112" s="55"/>
      <c r="K112" s="55"/>
    </row>
    <row r="113" spans="1:11" s="9" customFormat="1" ht="13.5" customHeight="1" x14ac:dyDescent="0.15">
      <c r="A113" s="55"/>
      <c r="B113" s="56"/>
      <c r="C113" s="55"/>
      <c r="D113" s="55"/>
      <c r="E113" s="73"/>
      <c r="F113" s="77"/>
      <c r="G113" s="55"/>
      <c r="H113" s="55"/>
      <c r="I113" s="55"/>
      <c r="J113" s="55"/>
      <c r="K113" s="55"/>
    </row>
    <row r="114" spans="1:11" s="9" customFormat="1" x14ac:dyDescent="0.15">
      <c r="A114" s="55"/>
      <c r="B114" s="55"/>
      <c r="C114" s="55"/>
      <c r="D114" s="55"/>
      <c r="E114" s="55"/>
      <c r="F114" s="55"/>
      <c r="G114" s="55"/>
      <c r="H114" s="55"/>
      <c r="I114" s="55"/>
      <c r="J114" s="55"/>
      <c r="K114" s="55"/>
    </row>
    <row r="115" spans="1:11" s="9" customFormat="1" x14ac:dyDescent="0.15">
      <c r="A115" s="61" t="s">
        <v>225</v>
      </c>
      <c r="B115" s="55"/>
      <c r="C115" s="55"/>
      <c r="D115" s="55"/>
      <c r="E115" s="55"/>
      <c r="F115" s="55"/>
      <c r="G115" s="55"/>
      <c r="H115" s="55"/>
      <c r="I115" s="55"/>
      <c r="J115" s="55"/>
      <c r="K115" s="55"/>
    </row>
    <row r="116" spans="1:11" s="9" customFormat="1" x14ac:dyDescent="0.15">
      <c r="A116" s="55"/>
      <c r="B116" s="55"/>
      <c r="C116" s="62" t="s">
        <v>54</v>
      </c>
      <c r="D116" s="55"/>
      <c r="E116" s="55"/>
      <c r="F116" s="55"/>
      <c r="G116" s="55"/>
      <c r="H116" s="55"/>
      <c r="I116" s="55"/>
      <c r="J116" s="55"/>
      <c r="K116" s="55"/>
    </row>
    <row r="117" spans="1:11" s="9" customFormat="1" ht="52.5" customHeight="1" x14ac:dyDescent="0.15">
      <c r="A117" s="55"/>
      <c r="B117" s="63" t="s">
        <v>227</v>
      </c>
      <c r="C117" s="65" t="s">
        <v>229</v>
      </c>
      <c r="D117" s="63" t="s">
        <v>221</v>
      </c>
      <c r="E117" s="65" t="s">
        <v>222</v>
      </c>
      <c r="F117" s="63" t="s">
        <v>0</v>
      </c>
      <c r="G117" s="63" t="s">
        <v>194</v>
      </c>
      <c r="H117" s="55"/>
      <c r="I117" s="55"/>
      <c r="J117" s="55"/>
      <c r="K117" s="55"/>
    </row>
    <row r="118" spans="1:11" s="9" customFormat="1" ht="13.5" customHeight="1" x14ac:dyDescent="0.15">
      <c r="A118" s="55">
        <v>1</v>
      </c>
      <c r="B118" s="69"/>
      <c r="C118" s="70"/>
      <c r="D118" s="71"/>
      <c r="E118" s="69"/>
      <c r="F118" s="72"/>
      <c r="G118" s="69"/>
      <c r="H118" s="55"/>
      <c r="I118" s="55"/>
      <c r="J118" s="55"/>
      <c r="K118" s="55"/>
    </row>
    <row r="119" spans="1:11" s="9" customFormat="1" ht="13.5" customHeight="1" x14ac:dyDescent="0.15">
      <c r="A119" s="55">
        <v>2</v>
      </c>
      <c r="B119" s="69"/>
      <c r="C119" s="70"/>
      <c r="D119" s="71"/>
      <c r="E119" s="69"/>
      <c r="F119" s="72"/>
      <c r="G119" s="69"/>
      <c r="H119" s="55"/>
      <c r="I119" s="55"/>
      <c r="J119" s="55"/>
      <c r="K119" s="55"/>
    </row>
    <row r="120" spans="1:11" s="9" customFormat="1" ht="13.5" customHeight="1" x14ac:dyDescent="0.15">
      <c r="A120" s="55">
        <v>3</v>
      </c>
      <c r="B120" s="69"/>
      <c r="C120" s="70"/>
      <c r="D120" s="71"/>
      <c r="E120" s="69"/>
      <c r="F120" s="72"/>
      <c r="G120" s="69"/>
      <c r="H120" s="55"/>
      <c r="I120" s="55"/>
      <c r="J120" s="55"/>
      <c r="K120" s="55"/>
    </row>
    <row r="121" spans="1:11" s="9" customFormat="1" ht="13.5" customHeight="1" x14ac:dyDescent="0.15">
      <c r="A121" s="55">
        <v>4</v>
      </c>
      <c r="B121" s="69"/>
      <c r="C121" s="70"/>
      <c r="D121" s="71"/>
      <c r="E121" s="69"/>
      <c r="F121" s="72"/>
      <c r="G121" s="69"/>
      <c r="H121" s="55"/>
      <c r="I121" s="55"/>
      <c r="J121" s="55"/>
      <c r="K121" s="55"/>
    </row>
    <row r="122" spans="1:11" s="9" customFormat="1" ht="13.5" customHeight="1" x14ac:dyDescent="0.15">
      <c r="A122" s="55">
        <v>5</v>
      </c>
      <c r="B122" s="69"/>
      <c r="C122" s="70"/>
      <c r="D122" s="71"/>
      <c r="E122" s="69"/>
      <c r="F122" s="72"/>
      <c r="G122" s="69"/>
      <c r="H122" s="55"/>
      <c r="I122" s="55"/>
      <c r="J122" s="55"/>
      <c r="K122" s="55"/>
    </row>
    <row r="123" spans="1:11" s="9" customFormat="1" ht="13.5" customHeight="1" x14ac:dyDescent="0.15">
      <c r="A123" s="55">
        <v>6</v>
      </c>
      <c r="B123" s="69"/>
      <c r="C123" s="70"/>
      <c r="D123" s="71"/>
      <c r="E123" s="69"/>
      <c r="F123" s="72"/>
      <c r="G123" s="69"/>
      <c r="H123" s="55"/>
      <c r="I123" s="55"/>
      <c r="J123" s="55"/>
      <c r="K123" s="55"/>
    </row>
    <row r="124" spans="1:11" s="9" customFormat="1" ht="13.5" customHeight="1" x14ac:dyDescent="0.15">
      <c r="A124" s="55">
        <v>7</v>
      </c>
      <c r="B124" s="69"/>
      <c r="C124" s="70"/>
      <c r="D124" s="71"/>
      <c r="E124" s="69"/>
      <c r="F124" s="72"/>
      <c r="G124" s="69"/>
      <c r="H124" s="55"/>
      <c r="I124" s="55"/>
      <c r="J124" s="55"/>
      <c r="K124" s="55"/>
    </row>
    <row r="125" spans="1:11" s="9" customFormat="1" ht="13.5" customHeight="1" x14ac:dyDescent="0.15">
      <c r="A125" s="55">
        <v>8</v>
      </c>
      <c r="B125" s="69"/>
      <c r="C125" s="70"/>
      <c r="D125" s="71"/>
      <c r="E125" s="69"/>
      <c r="F125" s="72"/>
      <c r="G125" s="69"/>
      <c r="H125" s="55"/>
      <c r="I125" s="55"/>
      <c r="J125" s="55"/>
      <c r="K125" s="55"/>
    </row>
    <row r="126" spans="1:11" s="9" customFormat="1" ht="13.5" customHeight="1" x14ac:dyDescent="0.15">
      <c r="A126" s="55">
        <v>9</v>
      </c>
      <c r="B126" s="69"/>
      <c r="C126" s="70"/>
      <c r="D126" s="71"/>
      <c r="E126" s="69"/>
      <c r="F126" s="72"/>
      <c r="G126" s="69"/>
      <c r="H126" s="55"/>
      <c r="I126" s="55"/>
      <c r="J126" s="55"/>
      <c r="K126" s="55"/>
    </row>
    <row r="127" spans="1:11" s="9" customFormat="1" ht="13.5" customHeight="1" x14ac:dyDescent="0.15">
      <c r="A127" s="55">
        <v>10</v>
      </c>
      <c r="B127" s="69"/>
      <c r="C127" s="70"/>
      <c r="D127" s="71"/>
      <c r="E127" s="69"/>
      <c r="F127" s="72"/>
      <c r="G127" s="69"/>
      <c r="H127" s="55"/>
      <c r="I127" s="55"/>
      <c r="J127" s="55"/>
      <c r="K127" s="55"/>
    </row>
    <row r="128" spans="1:11" s="9" customFormat="1" ht="13.5" customHeight="1" x14ac:dyDescent="0.15">
      <c r="A128" s="55">
        <v>11</v>
      </c>
      <c r="B128" s="69"/>
      <c r="C128" s="70"/>
      <c r="D128" s="71"/>
      <c r="E128" s="69"/>
      <c r="F128" s="72"/>
      <c r="G128" s="69"/>
      <c r="H128" s="55"/>
      <c r="I128" s="55"/>
      <c r="J128" s="55"/>
      <c r="K128" s="55"/>
    </row>
    <row r="129" spans="1:11" s="9" customFormat="1" ht="13.5" customHeight="1" x14ac:dyDescent="0.15">
      <c r="A129" s="55">
        <v>12</v>
      </c>
      <c r="B129" s="69"/>
      <c r="C129" s="70"/>
      <c r="D129" s="71"/>
      <c r="E129" s="69"/>
      <c r="F129" s="72"/>
      <c r="G129" s="69"/>
      <c r="H129" s="55"/>
      <c r="I129" s="55"/>
      <c r="J129" s="55"/>
      <c r="K129" s="55"/>
    </row>
    <row r="130" spans="1:11" s="9" customFormat="1" ht="13.5" customHeight="1" x14ac:dyDescent="0.15">
      <c r="A130" s="55">
        <v>13</v>
      </c>
      <c r="B130" s="69"/>
      <c r="C130" s="70"/>
      <c r="D130" s="71"/>
      <c r="E130" s="69"/>
      <c r="F130" s="72"/>
      <c r="G130" s="69"/>
      <c r="H130" s="55"/>
      <c r="I130" s="55"/>
      <c r="J130" s="55"/>
      <c r="K130" s="55"/>
    </row>
    <row r="131" spans="1:11" s="9" customFormat="1" ht="13.5" customHeight="1" x14ac:dyDescent="0.15">
      <c r="A131" s="55">
        <v>14</v>
      </c>
      <c r="B131" s="69"/>
      <c r="C131" s="70"/>
      <c r="D131" s="71"/>
      <c r="E131" s="69"/>
      <c r="F131" s="72"/>
      <c r="G131" s="69"/>
      <c r="H131" s="55"/>
      <c r="I131" s="55"/>
      <c r="J131" s="55"/>
      <c r="K131" s="55"/>
    </row>
    <row r="132" spans="1:11" s="9" customFormat="1" ht="13.5" customHeight="1" x14ac:dyDescent="0.15">
      <c r="A132" s="55">
        <v>15</v>
      </c>
      <c r="B132" s="69"/>
      <c r="C132" s="70"/>
      <c r="D132" s="71"/>
      <c r="E132" s="69"/>
      <c r="F132" s="72"/>
      <c r="G132" s="69"/>
      <c r="H132" s="55"/>
      <c r="I132" s="55"/>
      <c r="J132" s="55"/>
      <c r="K132" s="55"/>
    </row>
    <row r="133" spans="1:11" s="9" customFormat="1" ht="13.5" customHeight="1" x14ac:dyDescent="0.15">
      <c r="A133" s="55">
        <v>16</v>
      </c>
      <c r="B133" s="69"/>
      <c r="C133" s="70"/>
      <c r="D133" s="71"/>
      <c r="E133" s="69"/>
      <c r="F133" s="72"/>
      <c r="G133" s="69"/>
      <c r="H133" s="55"/>
      <c r="I133" s="55"/>
      <c r="J133" s="55"/>
      <c r="K133" s="55"/>
    </row>
    <row r="134" spans="1:11" s="9" customFormat="1" ht="13.5" customHeight="1" x14ac:dyDescent="0.15">
      <c r="A134" s="55">
        <v>17</v>
      </c>
      <c r="B134" s="69"/>
      <c r="C134" s="70"/>
      <c r="D134" s="71"/>
      <c r="E134" s="69"/>
      <c r="F134" s="72"/>
      <c r="G134" s="69"/>
      <c r="H134" s="55"/>
      <c r="I134" s="55"/>
      <c r="J134" s="55"/>
      <c r="K134" s="55"/>
    </row>
    <row r="135" spans="1:11" s="9" customFormat="1" ht="13.5" customHeight="1" x14ac:dyDescent="0.15">
      <c r="A135" s="55">
        <v>18</v>
      </c>
      <c r="B135" s="69"/>
      <c r="C135" s="70"/>
      <c r="D135" s="71"/>
      <c r="E135" s="69"/>
      <c r="F135" s="72"/>
      <c r="G135" s="69"/>
      <c r="H135" s="55"/>
      <c r="I135" s="55"/>
      <c r="J135" s="55"/>
      <c r="K135" s="55"/>
    </row>
    <row r="136" spans="1:11" s="9" customFormat="1" ht="13.5" customHeight="1" x14ac:dyDescent="0.15">
      <c r="A136" s="55">
        <v>19</v>
      </c>
      <c r="B136" s="69"/>
      <c r="C136" s="70"/>
      <c r="D136" s="71"/>
      <c r="E136" s="69"/>
      <c r="F136" s="72"/>
      <c r="G136" s="69"/>
      <c r="H136" s="55"/>
      <c r="I136" s="55"/>
      <c r="J136" s="55"/>
      <c r="K136" s="55"/>
    </row>
    <row r="137" spans="1:11" s="9" customFormat="1" ht="13.5" customHeight="1" thickBot="1" x14ac:dyDescent="0.2">
      <c r="A137" s="55">
        <v>20</v>
      </c>
      <c r="B137" s="69"/>
      <c r="C137" s="70"/>
      <c r="D137" s="71"/>
      <c r="E137" s="69"/>
      <c r="F137" s="72"/>
      <c r="G137" s="69"/>
      <c r="H137" s="55"/>
      <c r="I137" s="55"/>
      <c r="J137" s="55"/>
      <c r="K137" s="55"/>
    </row>
    <row r="138" spans="1:11" s="9" customFormat="1" ht="13.5" customHeight="1" thickBot="1" x14ac:dyDescent="0.2">
      <c r="A138" s="55"/>
      <c r="B138" s="73" t="s">
        <v>70</v>
      </c>
      <c r="C138" s="94">
        <f>SUM(C118:C137)</f>
        <v>0</v>
      </c>
      <c r="D138" s="84"/>
      <c r="E138" s="55"/>
      <c r="F138" s="55"/>
      <c r="G138" s="55"/>
      <c r="H138" s="55"/>
      <c r="I138" s="55"/>
      <c r="J138" s="55"/>
      <c r="K138" s="55"/>
    </row>
    <row r="139" spans="1:11" s="9" customFormat="1" ht="13.5" customHeight="1" x14ac:dyDescent="0.15">
      <c r="A139" s="55"/>
      <c r="B139" s="74" t="s">
        <v>275</v>
      </c>
      <c r="C139" s="77"/>
      <c r="D139" s="55"/>
      <c r="E139" s="55"/>
      <c r="F139" s="55"/>
      <c r="G139" s="55"/>
      <c r="H139" s="55"/>
      <c r="I139" s="55"/>
      <c r="J139" s="55"/>
      <c r="K139" s="55"/>
    </row>
    <row r="140" spans="1:11" s="9" customFormat="1" x14ac:dyDescent="0.15">
      <c r="A140" s="55"/>
      <c r="B140" s="74" t="s">
        <v>274</v>
      </c>
      <c r="C140" s="60"/>
      <c r="D140" s="55"/>
      <c r="E140" s="55"/>
      <c r="F140" s="55"/>
      <c r="G140" s="55"/>
      <c r="H140" s="55"/>
      <c r="I140" s="55"/>
      <c r="J140" s="55"/>
      <c r="K140" s="55"/>
    </row>
    <row r="141" spans="1:11" s="9" customFormat="1" x14ac:dyDescent="0.15">
      <c r="A141" s="55"/>
      <c r="B141" s="55"/>
      <c r="C141" s="55"/>
      <c r="D141" s="55"/>
      <c r="E141" s="55"/>
      <c r="F141" s="55"/>
      <c r="G141" s="55"/>
      <c r="H141" s="55"/>
      <c r="I141" s="55"/>
      <c r="J141" s="55"/>
      <c r="K141" s="55"/>
    </row>
    <row r="142" spans="1:11" s="9" customFormat="1" x14ac:dyDescent="0.15">
      <c r="A142" s="61" t="s">
        <v>190</v>
      </c>
      <c r="B142" s="55"/>
      <c r="C142" s="55"/>
      <c r="D142" s="55"/>
      <c r="E142" s="55"/>
      <c r="F142" s="55"/>
      <c r="G142" s="55"/>
      <c r="H142" s="55"/>
      <c r="I142" s="55"/>
      <c r="J142" s="55"/>
      <c r="K142" s="55"/>
    </row>
    <row r="143" spans="1:11" s="9" customFormat="1" ht="14.25" thickBot="1" x14ac:dyDescent="0.2">
      <c r="A143" s="55"/>
      <c r="B143" s="55"/>
      <c r="C143" s="62" t="s">
        <v>54</v>
      </c>
      <c r="D143" s="55"/>
      <c r="E143" s="55"/>
      <c r="F143" s="55"/>
      <c r="G143" s="55"/>
      <c r="H143" s="55"/>
      <c r="I143" s="55"/>
      <c r="J143" s="55"/>
      <c r="K143" s="55"/>
    </row>
    <row r="144" spans="1:11" s="9" customFormat="1" ht="24" customHeight="1" thickTop="1" thickBot="1" x14ac:dyDescent="0.2">
      <c r="A144" s="55"/>
      <c r="B144" s="263">
        <f>SUM(H30,C56,C84,G112,C138)</f>
        <v>0</v>
      </c>
      <c r="C144" s="264"/>
      <c r="D144" s="55"/>
      <c r="E144" s="55"/>
      <c r="F144" s="55"/>
      <c r="G144" s="55"/>
      <c r="H144" s="55"/>
      <c r="I144" s="55"/>
      <c r="J144" s="55"/>
      <c r="K144" s="55"/>
    </row>
    <row r="145" spans="1:11" ht="14.25" thickTop="1" x14ac:dyDescent="0.15">
      <c r="A145" s="48"/>
      <c r="B145" s="48"/>
      <c r="C145" s="48"/>
      <c r="D145" s="48"/>
      <c r="E145" s="48"/>
      <c r="F145" s="48"/>
      <c r="G145" s="48"/>
      <c r="H145" s="48"/>
      <c r="I145" s="48"/>
      <c r="J145" s="48"/>
      <c r="K145" s="48"/>
    </row>
    <row r="146" spans="1:11" ht="14.25" x14ac:dyDescent="0.15">
      <c r="A146" s="33"/>
      <c r="B146" s="13"/>
      <c r="C146" s="13"/>
      <c r="D146" s="13"/>
      <c r="E146" s="13"/>
      <c r="F146" s="13"/>
      <c r="G146" s="13"/>
      <c r="H146" s="13"/>
      <c r="I146" s="13"/>
      <c r="J146" s="13"/>
      <c r="K146" s="13"/>
    </row>
    <row r="147" spans="1:11" ht="14.25" customHeight="1" x14ac:dyDescent="0.15">
      <c r="A147" s="34"/>
      <c r="B147" s="265"/>
      <c r="C147" s="265"/>
      <c r="D147" s="265"/>
      <c r="E147" s="265"/>
      <c r="F147" s="265"/>
      <c r="G147" s="265"/>
      <c r="H147" s="265"/>
      <c r="I147" s="265"/>
      <c r="J147" s="265"/>
      <c r="K147" s="265"/>
    </row>
    <row r="148" spans="1:11" ht="14.25" x14ac:dyDescent="0.15">
      <c r="A148" s="35"/>
      <c r="B148" s="265"/>
      <c r="C148" s="265"/>
      <c r="D148" s="265"/>
      <c r="E148" s="265"/>
      <c r="F148" s="265"/>
      <c r="G148" s="265"/>
      <c r="H148" s="265"/>
      <c r="I148" s="265"/>
      <c r="J148" s="265"/>
      <c r="K148" s="265"/>
    </row>
    <row r="149" spans="1:11" ht="14.25" customHeight="1" x14ac:dyDescent="0.15">
      <c r="A149" s="35"/>
      <c r="B149" s="265"/>
      <c r="C149" s="265"/>
      <c r="D149" s="265"/>
      <c r="E149" s="265"/>
      <c r="F149" s="265"/>
      <c r="G149" s="265"/>
      <c r="H149" s="265"/>
      <c r="I149" s="265"/>
      <c r="J149" s="265"/>
      <c r="K149" s="265"/>
    </row>
    <row r="150" spans="1:11" ht="14.25" x14ac:dyDescent="0.15">
      <c r="A150" s="35"/>
      <c r="B150" s="36"/>
      <c r="C150" s="36"/>
      <c r="D150" s="36"/>
      <c r="E150" s="36"/>
      <c r="F150" s="36"/>
      <c r="G150" s="36"/>
      <c r="H150" s="36"/>
      <c r="I150" s="36"/>
      <c r="J150" s="36"/>
      <c r="K150" s="13"/>
    </row>
  </sheetData>
  <sheetProtection password="D032" sheet="1"/>
  <mergeCells count="27">
    <mergeCell ref="J111:K111"/>
    <mergeCell ref="J104:K104"/>
    <mergeCell ref="J105:K105"/>
    <mergeCell ref="J106:K106"/>
    <mergeCell ref="J107:K107"/>
    <mergeCell ref="J108:K108"/>
    <mergeCell ref="J103:K103"/>
    <mergeCell ref="I2:J2"/>
    <mergeCell ref="I3:J3"/>
    <mergeCell ref="I4:J4"/>
    <mergeCell ref="J110:K110"/>
    <mergeCell ref="B144:C144"/>
    <mergeCell ref="B147:K147"/>
    <mergeCell ref="B148:K149"/>
    <mergeCell ref="J91:K91"/>
    <mergeCell ref="J92:K92"/>
    <mergeCell ref="J93:K93"/>
    <mergeCell ref="J94:K94"/>
    <mergeCell ref="J95:K95"/>
    <mergeCell ref="J96:K96"/>
    <mergeCell ref="J97:K97"/>
    <mergeCell ref="J109:K109"/>
    <mergeCell ref="J98:K98"/>
    <mergeCell ref="J99:K99"/>
    <mergeCell ref="J100:K100"/>
    <mergeCell ref="J101:K101"/>
    <mergeCell ref="J102:K102"/>
  </mergeCells>
  <phoneticPr fontId="1"/>
  <conditionalFormatting sqref="C10:C29">
    <cfRule type="expression" dxfId="60" priority="1" stopIfTrue="1">
      <formula>$P10=2</formula>
    </cfRule>
  </conditionalFormatting>
  <dataValidations count="3">
    <dataValidation imeMode="off" allowBlank="1" showInputMessage="1" showErrorMessage="1" sqref="K4" xr:uid="{E6A633B1-4330-4F4E-9D82-7199D351C00A}"/>
    <dataValidation type="list" allowBlank="1" showInputMessage="1" showErrorMessage="1" sqref="F36:F55 F64:F83 F118:F137 I92:I111" xr:uid="{CE2EBF9F-0CEA-443F-8836-A0649B4E7491}">
      <formula1>"1,2,3,4,5,6,7,8,9,10,11,12,13,14,15,16"</formula1>
    </dataValidation>
    <dataValidation type="list" allowBlank="1" showInputMessage="1" showErrorMessage="1" sqref="E118:E137 E36:E55 E64:E83 H92:H111" xr:uid="{D11C1774-9AA3-422D-98D1-46A26A0E9AC1}">
      <formula1>"1,2"</formula1>
    </dataValidation>
  </dataValidations>
  <printOptions horizontalCentered="1"/>
  <pageMargins left="0.19685039370078741" right="0.19685039370078741" top="0.19685039370078741" bottom="0.19685039370078741" header="0" footer="0"/>
  <pageSetup paperSize="9" scale="68" fitToHeight="0" orientation="landscape" r:id="rId1"/>
  <rowBreaks count="2" manualBreakCount="2">
    <brk id="59" max="10" man="1"/>
    <brk id="113"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D1FC-AB07-4B12-95ED-4761D4B04EA9}">
  <sheetPr codeName="Sheet4">
    <tabColor rgb="FF00B050"/>
  </sheetPr>
  <dimension ref="B1:CU39"/>
  <sheetViews>
    <sheetView showGridLines="0" tabSelected="1" showWhiteSpace="0" topLeftCell="H1" zoomScale="55" zoomScaleNormal="55" zoomScaleSheetLayoutView="40" zoomScalePageLayoutView="70" workbookViewId="0">
      <pane ySplit="7" topLeftCell="A9" activePane="bottomLeft" state="frozen"/>
      <selection activeCell="F117" sqref="F117"/>
      <selection pane="bottomLeft" activeCell="T17" sqref="T17"/>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1</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268</v>
      </c>
      <c r="BP14" s="131" t="s">
        <v>270</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292</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76</v>
      </c>
      <c r="CL16" s="154" t="s">
        <v>76</v>
      </c>
      <c r="CM16" s="154" t="s">
        <v>76</v>
      </c>
      <c r="CN16" s="154" t="s">
        <v>77</v>
      </c>
      <c r="CO16" s="154" t="s">
        <v>78</v>
      </c>
      <c r="CP16" s="155" t="s">
        <v>79</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77</v>
      </c>
      <c r="CL17" s="154" t="s">
        <v>77</v>
      </c>
      <c r="CM17" s="154" t="s">
        <v>78</v>
      </c>
      <c r="CN17" s="166" t="s">
        <v>79</v>
      </c>
      <c r="CO17" s="154" t="s">
        <v>80</v>
      </c>
      <c r="CP17" s="155" t="s">
        <v>80</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78</v>
      </c>
      <c r="CL18" s="158" t="s">
        <v>78</v>
      </c>
      <c r="CM18" s="57" t="s">
        <v>79</v>
      </c>
      <c r="CN18" s="158" t="s">
        <v>80</v>
      </c>
      <c r="CO18" s="158" t="s">
        <v>80</v>
      </c>
      <c r="CP18" s="163" t="s">
        <v>80</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212</v>
      </c>
      <c r="CE19" s="226" t="str">
        <f>IF(F11=3,Z11,"")</f>
        <v/>
      </c>
      <c r="CF19" s="48"/>
      <c r="CG19" s="319"/>
      <c r="CH19" s="317"/>
      <c r="CI19" s="168" t="s">
        <v>262</v>
      </c>
      <c r="CJ19" s="232" t="str">
        <f>IF(F11=3,IF(CE20&gt;=0,"",IF(AND(-CE20/P11&gt;=1/2,-CE20/P11&lt;3/4),"○","")),"")</f>
        <v/>
      </c>
      <c r="CK19" s="163" t="s">
        <v>79</v>
      </c>
      <c r="CL19" s="57" t="s">
        <v>79</v>
      </c>
      <c r="CM19" s="158" t="s">
        <v>80</v>
      </c>
      <c r="CN19" s="158" t="s">
        <v>80</v>
      </c>
      <c r="CO19" s="158" t="s">
        <v>80</v>
      </c>
      <c r="CP19" s="163" t="s">
        <v>80</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80</v>
      </c>
      <c r="CL20" s="158" t="s">
        <v>80</v>
      </c>
      <c r="CM20" s="158" t="s">
        <v>80</v>
      </c>
      <c r="CN20" s="158" t="s">
        <v>80</v>
      </c>
      <c r="CO20" s="158" t="s">
        <v>80</v>
      </c>
      <c r="CP20" s="163" t="s">
        <v>80</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212</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212</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80</v>
      </c>
      <c r="CL21" s="177" t="s">
        <v>80</v>
      </c>
      <c r="CM21" s="177" t="s">
        <v>80</v>
      </c>
      <c r="CN21" s="177" t="s">
        <v>80</v>
      </c>
      <c r="CO21" s="177" t="s">
        <v>80</v>
      </c>
      <c r="CP21" s="178" t="s">
        <v>80</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293</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213</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F8:F10"/>
    <mergeCell ref="B8:B10"/>
    <mergeCell ref="D8:D10"/>
    <mergeCell ref="AD9:AD10"/>
    <mergeCell ref="AC8:AH8"/>
    <mergeCell ref="AE9:AF9"/>
    <mergeCell ref="G8:G10"/>
    <mergeCell ref="H8:H10"/>
    <mergeCell ref="B19:O19"/>
    <mergeCell ref="B17:O17"/>
    <mergeCell ref="CL13:CP13"/>
    <mergeCell ref="CK12:CK14"/>
    <mergeCell ref="AS12:AV12"/>
    <mergeCell ref="B15:O15"/>
    <mergeCell ref="CL12:CP12"/>
    <mergeCell ref="AS13:AV13"/>
    <mergeCell ref="AW13:BA13"/>
    <mergeCell ref="BN13:BQ13"/>
    <mergeCell ref="BR13:BR14"/>
    <mergeCell ref="BI33:BK33"/>
    <mergeCell ref="CF32:CH32"/>
    <mergeCell ref="CD12:CD13"/>
    <mergeCell ref="CG16:CI16"/>
    <mergeCell ref="BK17:BK21"/>
    <mergeCell ref="CG17:CG21"/>
    <mergeCell ref="BJ22:BJ26"/>
    <mergeCell ref="BK22:BK26"/>
    <mergeCell ref="C8:C10"/>
    <mergeCell ref="P8:P10"/>
    <mergeCell ref="T9:X9"/>
    <mergeCell ref="Y9:AB9"/>
    <mergeCell ref="T8:AB8"/>
    <mergeCell ref="S8:S10"/>
    <mergeCell ref="E8:E10"/>
    <mergeCell ref="Q9:Q10"/>
    <mergeCell ref="R8:R10"/>
    <mergeCell ref="K8:K10"/>
    <mergeCell ref="L8:L10"/>
    <mergeCell ref="M8:M10"/>
    <mergeCell ref="J8:J10"/>
    <mergeCell ref="N8:N10"/>
    <mergeCell ref="O8:O10"/>
    <mergeCell ref="I8:I10"/>
    <mergeCell ref="R3:Z3"/>
    <mergeCell ref="Q16:S16"/>
    <mergeCell ref="AC9:AC10"/>
    <mergeCell ref="AE3:AH3"/>
    <mergeCell ref="AE4:AH4"/>
    <mergeCell ref="CH17:CH21"/>
    <mergeCell ref="BJ16:BJ21"/>
    <mergeCell ref="BN12:BQ12"/>
    <mergeCell ref="BR12:BW12"/>
    <mergeCell ref="BS13:BW13"/>
    <mergeCell ref="AC6:AD6"/>
    <mergeCell ref="BI32:BK32"/>
    <mergeCell ref="AO16:AO22"/>
    <mergeCell ref="Q22:S22"/>
    <mergeCell ref="AP23:AP27"/>
    <mergeCell ref="Q23:S23"/>
    <mergeCell ref="AP18:AP22"/>
    <mergeCell ref="V20:AH20"/>
    <mergeCell ref="V17:AH17"/>
    <mergeCell ref="V16:AH16"/>
    <mergeCell ref="AL12:AL13"/>
    <mergeCell ref="AW12:BA12"/>
    <mergeCell ref="BG12:BG13"/>
    <mergeCell ref="AE2:AH2"/>
    <mergeCell ref="B21:O22"/>
    <mergeCell ref="B24:O25"/>
    <mergeCell ref="B27:O27"/>
    <mergeCell ref="V19:AH19"/>
    <mergeCell ref="V18:AH18"/>
    <mergeCell ref="Q17:S17"/>
    <mergeCell ref="AC2:AD2"/>
    <mergeCell ref="AC3:AD3"/>
    <mergeCell ref="AC4:AD4"/>
    <mergeCell ref="R4:Z5"/>
    <mergeCell ref="AG9:AH9"/>
    <mergeCell ref="AE5:AH5"/>
    <mergeCell ref="AE6:AH6"/>
    <mergeCell ref="Q15:S15"/>
    <mergeCell ref="AC5:AD5"/>
    <mergeCell ref="B29:O34"/>
    <mergeCell ref="AO23:AO27"/>
    <mergeCell ref="Q24:S24"/>
    <mergeCell ref="Q25:T25"/>
    <mergeCell ref="Q26:AH34"/>
    <mergeCell ref="AN32:AP32"/>
    <mergeCell ref="AN33:AP33"/>
    <mergeCell ref="AO31:AP31"/>
  </mergeCells>
  <phoneticPr fontId="5"/>
  <conditionalFormatting sqref="AS16:BA27">
    <cfRule type="expression" dxfId="59" priority="3" stopIfTrue="1">
      <formula>AND($AR16="○",AS$15="○")</formula>
    </cfRule>
  </conditionalFormatting>
  <conditionalFormatting sqref="BN16:CA26">
    <cfRule type="expression" dxfId="58" priority="2" stopIfTrue="1">
      <formula>AND($BM16="○",BN$15="○")</formula>
    </cfRule>
  </conditionalFormatting>
  <conditionalFormatting sqref="CK16:CP21">
    <cfRule type="expression" dxfId="57" priority="1" stopIfTrue="1">
      <formula>AND($CJ16="○",CK$15="○")</formula>
    </cfRule>
  </conditionalFormatting>
  <dataValidations count="8">
    <dataValidation type="list" imeMode="off" allowBlank="1" showInputMessage="1" showErrorMessage="1" sqref="AM31 BH31 CE31" xr:uid="{B14C067B-E843-408B-AA87-2DA7A821F895}">
      <formula1>"A,B,C,D,E"</formula1>
    </dataValidation>
    <dataValidation type="list" allowBlank="1" showInputMessage="1" showErrorMessage="1" sqref="E11" xr:uid="{30EB7F58-AF16-4583-83E4-E01712853294}">
      <formula1>"1,2,3,4,5,6,7,8,9,10,11,12,13,14,15,16"</formula1>
    </dataValidation>
    <dataValidation type="list" allowBlank="1" showInputMessage="1" showErrorMessage="1" sqref="F11" xr:uid="{7B5B33B6-690B-4A5C-BB8B-E1B09FB77032}">
      <formula1>"1,2,3"</formula1>
    </dataValidation>
    <dataValidation type="list" allowBlank="1" showInputMessage="1" showErrorMessage="1" sqref="G11 K11" xr:uid="{6DC1520E-373C-4563-B0AF-0FE4DBCE8170}">
      <formula1>"1,2,3,4,5,6"</formula1>
    </dataValidation>
    <dataValidation type="list" allowBlank="1" showInputMessage="1" showErrorMessage="1" sqref="AE11 I11:J11" xr:uid="{BC841FCC-CF06-4912-AA51-3FBD4B7AE730}">
      <formula1>"1,2,3,4,5"</formula1>
    </dataValidation>
    <dataValidation type="list" allowBlank="1" showInputMessage="1" showErrorMessage="1" sqref="L11" xr:uid="{AB9AF96D-6857-464F-952D-C647B99B10E0}">
      <formula1>"1,2,3,4,5,6,7,8,9,10,11,12,13"</formula1>
    </dataValidation>
    <dataValidation type="list" allowBlank="1" showInputMessage="1" showErrorMessage="1" sqref="M11 O11 AC11:AD11" xr:uid="{31032AAB-68AC-4F8F-937E-8EAAAE114B99}">
      <formula1>"1,2"</formula1>
    </dataValidation>
    <dataValidation type="list" allowBlank="1" showInputMessage="1" showErrorMessage="1" sqref="AG11 N11 H11" xr:uid="{69ABA334-CFFA-4E06-8EF9-77AF614A3F24}">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colBreaks count="3" manualBreakCount="3">
    <brk id="35" max="36" man="1"/>
    <brk id="57" max="40" man="1"/>
    <brk id="80" max="4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A630-6351-4E65-8A1F-534F08A2A30B}">
  <sheetPr codeName="Sheet5">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2</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292</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212</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212</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212</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293</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213</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56" priority="3" stopIfTrue="1">
      <formula>AND($AR16="○",AS$15="○")</formula>
    </cfRule>
  </conditionalFormatting>
  <conditionalFormatting sqref="BN16:CA26">
    <cfRule type="expression" dxfId="55" priority="2" stopIfTrue="1">
      <formula>AND($BM16="○",BN$15="○")</formula>
    </cfRule>
  </conditionalFormatting>
  <conditionalFormatting sqref="CK16:CP21">
    <cfRule type="expression" dxfId="54" priority="1" stopIfTrue="1">
      <formula>AND($CJ16="○",CK$15="○")</formula>
    </cfRule>
  </conditionalFormatting>
  <dataValidations count="8">
    <dataValidation type="list" allowBlank="1" showInputMessage="1" showErrorMessage="1" sqref="AG11 N11 H11" xr:uid="{E982B199-8064-486A-A44E-CED5AA56204E}">
      <formula1>"1,2,3,4"</formula1>
    </dataValidation>
    <dataValidation type="list" allowBlank="1" showInputMessage="1" showErrorMessage="1" sqref="M11 O11 AC11:AD11" xr:uid="{3962E396-B025-4E63-928D-111F67BE92BE}">
      <formula1>"1,2"</formula1>
    </dataValidation>
    <dataValidation type="list" allowBlank="1" showInputMessage="1" showErrorMessage="1" sqref="L11" xr:uid="{0AEC3F14-CE2F-4E7A-9B16-44A181D4B797}">
      <formula1>"1,2,3,4,5,6,7,8,9,10,11,12,13"</formula1>
    </dataValidation>
    <dataValidation type="list" allowBlank="1" showInputMessage="1" showErrorMessage="1" sqref="AE11 I11:J11" xr:uid="{96A701E4-8846-45DD-935F-D38A4C86AAB9}">
      <formula1>"1,2,3,4,5"</formula1>
    </dataValidation>
    <dataValidation type="list" allowBlank="1" showInputMessage="1" showErrorMessage="1" sqref="G11 K11" xr:uid="{A5B9DC02-44B7-45E9-8094-2367AAEE447D}">
      <formula1>"1,2,3,4,5,6"</formula1>
    </dataValidation>
    <dataValidation type="list" allowBlank="1" showInputMessage="1" showErrorMessage="1" sqref="F11" xr:uid="{75958166-7B6D-4598-A72A-F870A2FD86B1}">
      <formula1>"1,2,3"</formula1>
    </dataValidation>
    <dataValidation type="list" allowBlank="1" showInputMessage="1" showErrorMessage="1" sqref="E11" xr:uid="{C00EE563-9F97-46B4-9138-D967C70B2376}">
      <formula1>"1,2,3,4,5,6,7,8,9,10,11,12,13,14,15,16"</formula1>
    </dataValidation>
    <dataValidation type="list" imeMode="off" allowBlank="1" showInputMessage="1" showErrorMessage="1" sqref="AM31 BH31 CE31" xr:uid="{ED7366CB-A7AB-47C1-9B46-759130CDCF72}">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C72C-2D15-42D3-995D-40691C753EFF}">
  <sheetPr codeName="Sheet6">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3</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292</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293</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53" priority="3" stopIfTrue="1">
      <formula>AND($AR16="○",AS$15="○")</formula>
    </cfRule>
  </conditionalFormatting>
  <conditionalFormatting sqref="BN16:CA26">
    <cfRule type="expression" dxfId="52" priority="2" stopIfTrue="1">
      <formula>AND($BM16="○",BN$15="○")</formula>
    </cfRule>
  </conditionalFormatting>
  <conditionalFormatting sqref="CK16:CP21">
    <cfRule type="expression" dxfId="51" priority="1" stopIfTrue="1">
      <formula>AND($CJ16="○",CK$15="○")</formula>
    </cfRule>
  </conditionalFormatting>
  <dataValidations count="8">
    <dataValidation type="list" imeMode="off" allowBlank="1" showInputMessage="1" showErrorMessage="1" sqref="AM31 BH31 CE31" xr:uid="{FB78DE3F-4CF9-4396-92EF-40E13A16D138}">
      <formula1>"A,B,C,D,E"</formula1>
    </dataValidation>
    <dataValidation type="list" allowBlank="1" showInputMessage="1" showErrorMessage="1" sqref="E11" xr:uid="{3CC880BF-1D43-46EF-BA74-4203DF29184D}">
      <formula1>"1,2,3,4,5,6,7,8,9,10,11,12,13,14,15,16"</formula1>
    </dataValidation>
    <dataValidation type="list" allowBlank="1" showInputMessage="1" showErrorMessage="1" sqref="F11" xr:uid="{EA8808E9-21A5-4E1E-8786-8848A5467089}">
      <formula1>"1,2,3"</formula1>
    </dataValidation>
    <dataValidation type="list" allowBlank="1" showInputMessage="1" showErrorMessage="1" sqref="G11 K11" xr:uid="{7432DCB4-0ECB-4135-8214-0C178C5A3946}">
      <formula1>"1,2,3,4,5,6"</formula1>
    </dataValidation>
    <dataValidation type="list" allowBlank="1" showInputMessage="1" showErrorMessage="1" sqref="AE11 I11:J11" xr:uid="{BE03835E-FE7D-47CD-9441-E17362E104F9}">
      <formula1>"1,2,3,4,5"</formula1>
    </dataValidation>
    <dataValidation type="list" allowBlank="1" showInputMessage="1" showErrorMessage="1" sqref="L11" xr:uid="{431441BC-A068-49CB-A6D1-0A6969164B6E}">
      <formula1>"1,2,3,4,5,6,7,8,9,10,11,12,13"</formula1>
    </dataValidation>
    <dataValidation type="list" allowBlank="1" showInputMessage="1" showErrorMessage="1" sqref="M11 O11 AC11:AD11" xr:uid="{5E0156EE-FE16-45B6-985B-E49EA5CAB3CB}">
      <formula1>"1,2"</formula1>
    </dataValidation>
    <dataValidation type="list" allowBlank="1" showInputMessage="1" showErrorMessage="1" sqref="AG11 N11 H11" xr:uid="{E97FCECF-CDAB-45BE-8D0F-52D7C994BE06}">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497B-61C4-4320-9AA7-55EEDB90C7A0}">
  <sheetPr codeName="Sheet7">
    <tabColor rgb="FF00B050"/>
  </sheetPr>
  <dimension ref="B2: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4</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50" priority="3" stopIfTrue="1">
      <formula>AND($AR16="○",AS$15="○")</formula>
    </cfRule>
  </conditionalFormatting>
  <conditionalFormatting sqref="BN16:CA26">
    <cfRule type="expression" dxfId="49" priority="2" stopIfTrue="1">
      <formula>AND($BM16="○",BN$15="○")</formula>
    </cfRule>
  </conditionalFormatting>
  <conditionalFormatting sqref="CK16:CP21">
    <cfRule type="expression" dxfId="48" priority="1" stopIfTrue="1">
      <formula>AND($CJ16="○",CK$15="○")</formula>
    </cfRule>
  </conditionalFormatting>
  <dataValidations count="8">
    <dataValidation type="list" allowBlank="1" showInputMessage="1" showErrorMessage="1" sqref="AG11 N11 H11" xr:uid="{95BB63C7-8C8E-4C99-A761-D596A3D72059}">
      <formula1>"1,2,3,4"</formula1>
    </dataValidation>
    <dataValidation type="list" allowBlank="1" showInputMessage="1" showErrorMessage="1" sqref="M11 O11 AC11:AD11" xr:uid="{F18991F1-13BE-42F2-BD78-EF634FEA5E45}">
      <formula1>"1,2"</formula1>
    </dataValidation>
    <dataValidation type="list" allowBlank="1" showInputMessage="1" showErrorMessage="1" sqref="L11" xr:uid="{A264A243-76AA-4598-894B-4D771BFD59BB}">
      <formula1>"1,2,3,4,5,6,7,8,9,10,11,12,13"</formula1>
    </dataValidation>
    <dataValidation type="list" allowBlank="1" showInputMessage="1" showErrorMessage="1" sqref="AE11 I11:J11" xr:uid="{00BB4EF8-25B8-4DE1-938C-90F1E24B0C87}">
      <formula1>"1,2,3,4,5"</formula1>
    </dataValidation>
    <dataValidation type="list" allowBlank="1" showInputMessage="1" showErrorMessage="1" sqref="G11 K11" xr:uid="{AF04BB14-2EAD-4C0E-B17D-4C3F0F84C5D6}">
      <formula1>"1,2,3,4,5,6"</formula1>
    </dataValidation>
    <dataValidation type="list" allowBlank="1" showInputMessage="1" showErrorMessage="1" sqref="F11" xr:uid="{B79F90BF-910A-4C97-9E1D-F51A4D0868D8}">
      <formula1>"1,2,3"</formula1>
    </dataValidation>
    <dataValidation type="list" allowBlank="1" showInputMessage="1" showErrorMessage="1" sqref="E11" xr:uid="{E4C0A9DE-0DAD-4B89-80F7-F57E55A41FFF}">
      <formula1>"1,2,3,4,5,6,7,8,9,10,11,12,13,14,15,16"</formula1>
    </dataValidation>
    <dataValidation type="list" imeMode="off" allowBlank="1" showInputMessage="1" showErrorMessage="1" sqref="AM31 BH31 CE31" xr:uid="{4E0538A3-287A-47F4-BBEB-01519CC7D573}">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1487-6064-44C9-B65B-9E3E622F97C9}">
  <sheetPr codeName="Sheet8">
    <tabColor rgb="FF00B050"/>
  </sheetPr>
  <dimension ref="B2: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5</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B36" s="95"/>
      <c r="C36" s="95"/>
      <c r="D36" s="95"/>
      <c r="E36" s="95"/>
      <c r="F36" s="95"/>
      <c r="G36" s="95"/>
      <c r="H36" s="95"/>
      <c r="I36" s="95"/>
      <c r="J36" s="95"/>
      <c r="K36" s="96"/>
      <c r="L36" s="96"/>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48"/>
      <c r="AM36" s="216"/>
      <c r="AN36" s="48"/>
      <c r="AO36" s="243"/>
      <c r="AP36" s="48"/>
      <c r="AQ36" s="215"/>
      <c r="AR36" s="67"/>
      <c r="AS36" s="244"/>
      <c r="AT36" s="145"/>
      <c r="AU36" s="243"/>
      <c r="AV36" s="48"/>
      <c r="AW36" s="48"/>
      <c r="AX36" s="48"/>
      <c r="AY36" s="158"/>
      <c r="AZ36" s="158"/>
      <c r="BA36" s="198"/>
      <c r="BB36" s="48"/>
      <c r="BC36" s="48"/>
      <c r="BD36" s="48"/>
      <c r="BE36" s="48"/>
      <c r="BF36" s="48"/>
      <c r="BG36" s="48"/>
      <c r="BH36" s="48"/>
      <c r="BI36" s="48"/>
      <c r="BJ36" s="48"/>
      <c r="BK36" s="48"/>
      <c r="BL36" s="215"/>
      <c r="BM36" s="67"/>
      <c r="BN36" s="244"/>
      <c r="BO36" s="145"/>
      <c r="BP36" s="48"/>
      <c r="BQ36" s="48"/>
      <c r="BR36" s="48"/>
      <c r="BS36" s="48"/>
      <c r="BT36" s="48"/>
      <c r="BU36" s="48"/>
      <c r="BV36" s="48"/>
      <c r="BW36" s="48"/>
      <c r="BX36" s="48"/>
      <c r="BY36" s="48"/>
      <c r="BZ36" s="48"/>
      <c r="CA36" s="48"/>
      <c r="CB36" s="48"/>
      <c r="CC36" s="48"/>
      <c r="CD36" s="48"/>
      <c r="CE36" s="48"/>
      <c r="CF36" s="48"/>
      <c r="CG36" s="48"/>
      <c r="CH36" s="48"/>
      <c r="CI36" s="66"/>
      <c r="CJ36" s="67"/>
      <c r="CK36" s="244"/>
      <c r="CL36" s="48"/>
      <c r="CM36" s="48"/>
      <c r="CN36" s="48"/>
      <c r="CO36" s="48"/>
      <c r="CP36" s="48"/>
      <c r="CQ36" s="48"/>
      <c r="CR36" s="48"/>
      <c r="CS36" s="48"/>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47" priority="3" stopIfTrue="1">
      <formula>AND($AR16="○",AS$15="○")</formula>
    </cfRule>
  </conditionalFormatting>
  <conditionalFormatting sqref="BN16:CA26">
    <cfRule type="expression" dxfId="46" priority="2" stopIfTrue="1">
      <formula>AND($BM16="○",BN$15="○")</formula>
    </cfRule>
  </conditionalFormatting>
  <conditionalFormatting sqref="CK16:CP21">
    <cfRule type="expression" dxfId="45" priority="1" stopIfTrue="1">
      <formula>AND($CJ16="○",CK$15="○")</formula>
    </cfRule>
  </conditionalFormatting>
  <dataValidations count="8">
    <dataValidation type="list" imeMode="off" allowBlank="1" showInputMessage="1" showErrorMessage="1" sqref="AM31 BH31 CE31" xr:uid="{04AF9A1C-C5FE-47C0-8964-D4CAEA5D9239}">
      <formula1>"A,B,C,D,E"</formula1>
    </dataValidation>
    <dataValidation type="list" allowBlank="1" showInputMessage="1" showErrorMessage="1" sqref="E11" xr:uid="{F30B0B55-F95A-4009-8460-CC2029B5146A}">
      <formula1>"1,2,3,4,5,6,7,8,9,10,11,12,13,14,15,16"</formula1>
    </dataValidation>
    <dataValidation type="list" allowBlank="1" showInputMessage="1" showErrorMessage="1" sqref="F11" xr:uid="{25D3CBDC-71BF-4B8B-BB14-9BA4A63DDC8B}">
      <formula1>"1,2,3"</formula1>
    </dataValidation>
    <dataValidation type="list" allowBlank="1" showInputMessage="1" showErrorMessage="1" sqref="G11 K11" xr:uid="{AACAAFA4-6B50-420D-BCB7-68659FDB116A}">
      <formula1>"1,2,3,4,5,6"</formula1>
    </dataValidation>
    <dataValidation type="list" allowBlank="1" showInputMessage="1" showErrorMessage="1" sqref="AE11 I11:J11" xr:uid="{C3212E0E-DB3D-427A-87F2-EA132808E2C4}">
      <formula1>"1,2,3,4,5"</formula1>
    </dataValidation>
    <dataValidation type="list" allowBlank="1" showInputMessage="1" showErrorMessage="1" sqref="L11" xr:uid="{6D88D779-AECC-4194-AC52-0558AAE3F96E}">
      <formula1>"1,2,3,4,5,6,7,8,9,10,11,12,13"</formula1>
    </dataValidation>
    <dataValidation type="list" allowBlank="1" showInputMessage="1" showErrorMessage="1" sqref="M11 O11 AC11:AD11" xr:uid="{085E3697-32EF-474B-963E-A49D3472328C}">
      <formula1>"1,2"</formula1>
    </dataValidation>
    <dataValidation type="list" allowBlank="1" showInputMessage="1" showErrorMessage="1" sqref="AG11 N11 H11" xr:uid="{95009392-1B76-4A59-9338-77C43935D216}">
      <formula1>"1,2,3,4"</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8164-5524-4249-8480-ECF19DC2102F}">
  <sheetPr codeName="Sheet9">
    <tabColor rgb="FF00B050"/>
  </sheetPr>
  <dimension ref="B1:CU39"/>
  <sheetViews>
    <sheetView showGridLines="0" showWhiteSpace="0" view="pageBreakPreview" zoomScale="40" zoomScaleNormal="55" zoomScaleSheetLayoutView="40" zoomScalePageLayoutView="70" workbookViewId="0">
      <pane ySplit="7" topLeftCell="A8" activePane="bottomLeft" state="frozen"/>
      <selection activeCell="F117" sqref="F117"/>
      <selection pane="bottomLeft"/>
    </sheetView>
  </sheetViews>
  <sheetFormatPr defaultColWidth="9" defaultRowHeight="13.5" x14ac:dyDescent="0.15"/>
  <cols>
    <col min="1" max="1" width="3.625" style="1" customWidth="1"/>
    <col min="2" max="2" width="12.75" style="1" customWidth="1"/>
    <col min="3" max="3" width="19.75" style="1" customWidth="1"/>
    <col min="4" max="4" width="18.375" style="1" customWidth="1"/>
    <col min="5" max="10" width="4.875" style="1" customWidth="1"/>
    <col min="11" max="12" width="4.875" style="2" customWidth="1"/>
    <col min="13" max="15" width="4.875" style="1" customWidth="1"/>
    <col min="16" max="16" width="19.375" style="1" customWidth="1"/>
    <col min="17" max="17" width="19.125" style="1" customWidth="1"/>
    <col min="18" max="18" width="15.875" style="1" customWidth="1"/>
    <col min="19" max="19" width="18.125" style="1" customWidth="1"/>
    <col min="20" max="20" width="16" style="1" customWidth="1"/>
    <col min="21" max="21" width="12.25" style="1" customWidth="1"/>
    <col min="22" max="22" width="16.75" style="1" customWidth="1"/>
    <col min="23" max="23" width="12.25" style="1" customWidth="1"/>
    <col min="24" max="24" width="16.5" style="1" customWidth="1"/>
    <col min="25" max="25" width="13.875" style="1" customWidth="1"/>
    <col min="26" max="26" width="14.375" style="1" customWidth="1"/>
    <col min="27" max="27" width="13.625" style="1" customWidth="1"/>
    <col min="28" max="28" width="13.75" style="1" customWidth="1"/>
    <col min="29" max="35" width="7" style="1" customWidth="1"/>
    <col min="36" max="37" width="3.625" style="1" customWidth="1"/>
    <col min="38" max="38" width="33.625" style="1" customWidth="1"/>
    <col min="39" max="39" width="22.75" style="1" customWidth="1"/>
    <col min="40" max="40" width="5.125" style="1" customWidth="1"/>
    <col min="41" max="41" width="10.75" style="1" customWidth="1"/>
    <col min="42" max="42" width="17" style="1" customWidth="1"/>
    <col min="43" max="43" width="22.5" style="1" customWidth="1"/>
    <col min="44" max="48" width="10.75" style="1" customWidth="1"/>
    <col min="49" max="53" width="12.625" style="1" customWidth="1"/>
    <col min="54" max="56" width="10.75" style="1" customWidth="1"/>
    <col min="57" max="58" width="3.625" style="1" customWidth="1"/>
    <col min="59" max="59" width="33.875" style="1" customWidth="1"/>
    <col min="60" max="60" width="22.875" style="1" customWidth="1"/>
    <col min="61" max="61" width="5.125" style="1" customWidth="1"/>
    <col min="62" max="62" width="10.75" style="1" customWidth="1"/>
    <col min="63" max="63" width="16.5" style="1" customWidth="1"/>
    <col min="64" max="64" width="22.5" style="1" customWidth="1"/>
    <col min="65" max="70" width="10.75" style="1" customWidth="1"/>
    <col min="71" max="75" width="12.625" style="1" customWidth="1"/>
    <col min="76" max="79" width="10.625" style="1" customWidth="1"/>
    <col min="80" max="80" width="3.5" style="1" customWidth="1"/>
    <col min="81" max="81" width="3.625" style="1" customWidth="1"/>
    <col min="82" max="82" width="33.5" style="1" customWidth="1"/>
    <col min="83" max="83" width="22.875" style="1" customWidth="1"/>
    <col min="84" max="84" width="5.125" style="1" customWidth="1"/>
    <col min="85" max="86" width="10.625" style="1" customWidth="1"/>
    <col min="87" max="87" width="22.375" style="1" customWidth="1"/>
    <col min="88" max="89" width="10.625" style="1" customWidth="1"/>
    <col min="90" max="97" width="12.625" style="1" customWidth="1"/>
    <col min="98" max="98" width="3.625" style="1" customWidth="1"/>
    <col min="99" max="99" width="10.625" style="1" customWidth="1"/>
    <col min="100" max="16384" width="9" style="1"/>
  </cols>
  <sheetData>
    <row r="1" spans="2:99" x14ac:dyDescent="0.15">
      <c r="B1" s="95"/>
      <c r="C1" s="95"/>
      <c r="D1" s="95"/>
      <c r="E1" s="95"/>
      <c r="F1" s="95"/>
      <c r="G1" s="95"/>
      <c r="H1" s="95"/>
      <c r="I1" s="95"/>
      <c r="J1" s="95"/>
      <c r="K1" s="96"/>
      <c r="L1" s="96"/>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row>
    <row r="2" spans="2:99" ht="21.75" customHeight="1" x14ac:dyDescent="0.15">
      <c r="B2" s="97"/>
      <c r="C2" s="95"/>
      <c r="D2" s="95"/>
      <c r="E2" s="95"/>
      <c r="F2" s="95"/>
      <c r="G2" s="95"/>
      <c r="H2" s="95"/>
      <c r="I2" s="95"/>
      <c r="J2" s="95"/>
      <c r="K2" s="96"/>
      <c r="L2" s="96"/>
      <c r="M2" s="95"/>
      <c r="N2" s="95"/>
      <c r="O2" s="95"/>
      <c r="P2" s="95"/>
      <c r="Q2" s="98"/>
      <c r="R2" s="99"/>
      <c r="S2" s="99"/>
      <c r="T2" s="99"/>
      <c r="U2" s="99"/>
      <c r="V2" s="99"/>
      <c r="W2" s="99"/>
      <c r="X2" s="99"/>
      <c r="Y2" s="99"/>
      <c r="Z2" s="99"/>
      <c r="AA2" s="95"/>
      <c r="AB2" s="95"/>
      <c r="AC2" s="294" t="s">
        <v>154</v>
      </c>
      <c r="AD2" s="295"/>
      <c r="AE2" s="294"/>
      <c r="AF2" s="295"/>
      <c r="AG2" s="295"/>
      <c r="AH2" s="295"/>
      <c r="AI2" s="100"/>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2:99" ht="21.75" customHeight="1" x14ac:dyDescent="0.15">
      <c r="B3" s="101"/>
      <c r="C3" s="95"/>
      <c r="D3" s="95"/>
      <c r="E3" s="95"/>
      <c r="F3" s="95"/>
      <c r="G3" s="95"/>
      <c r="H3" s="95"/>
      <c r="I3" s="95"/>
      <c r="J3" s="95"/>
      <c r="K3" s="96"/>
      <c r="L3" s="96"/>
      <c r="M3" s="95"/>
      <c r="N3" s="95"/>
      <c r="O3" s="95"/>
      <c r="P3" s="95"/>
      <c r="Q3" s="102"/>
      <c r="R3" s="302"/>
      <c r="S3" s="302"/>
      <c r="T3" s="302"/>
      <c r="U3" s="302"/>
      <c r="V3" s="302"/>
      <c r="W3" s="302"/>
      <c r="X3" s="302"/>
      <c r="Y3" s="302"/>
      <c r="Z3" s="302"/>
      <c r="AA3" s="95"/>
      <c r="AB3" s="95"/>
      <c r="AC3" s="294" t="s">
        <v>13</v>
      </c>
      <c r="AD3" s="295"/>
      <c r="AE3" s="294"/>
      <c r="AF3" s="295"/>
      <c r="AG3" s="295"/>
      <c r="AH3" s="295"/>
      <c r="AI3" s="100"/>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2:99" ht="21.75" customHeight="1" x14ac:dyDescent="0.15">
      <c r="B4" s="48"/>
      <c r="C4" s="95"/>
      <c r="D4" s="95"/>
      <c r="E4" s="95"/>
      <c r="F4" s="95"/>
      <c r="G4" s="95"/>
      <c r="H4" s="95"/>
      <c r="I4" s="95"/>
      <c r="J4" s="95"/>
      <c r="K4" s="96"/>
      <c r="L4" s="96"/>
      <c r="M4" s="95"/>
      <c r="N4" s="95"/>
      <c r="O4" s="95"/>
      <c r="P4" s="95"/>
      <c r="Q4" s="103"/>
      <c r="R4" s="302"/>
      <c r="S4" s="302"/>
      <c r="T4" s="302"/>
      <c r="U4" s="302"/>
      <c r="V4" s="302"/>
      <c r="W4" s="302"/>
      <c r="X4" s="302"/>
      <c r="Y4" s="302"/>
      <c r="Z4" s="302"/>
      <c r="AA4" s="95"/>
      <c r="AB4" s="95"/>
      <c r="AC4" s="294" t="s">
        <v>14</v>
      </c>
      <c r="AD4" s="295"/>
      <c r="AE4" s="294"/>
      <c r="AF4" s="295"/>
      <c r="AG4" s="295"/>
      <c r="AH4" s="295"/>
      <c r="AI4" s="100"/>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2:99" ht="21.75" customHeight="1" x14ac:dyDescent="0.15">
      <c r="B5" s="104" t="s">
        <v>71</v>
      </c>
      <c r="C5" s="105">
        <v>6</v>
      </c>
      <c r="D5" s="95"/>
      <c r="E5" s="95"/>
      <c r="F5" s="95"/>
      <c r="G5" s="95"/>
      <c r="H5" s="95"/>
      <c r="I5" s="95"/>
      <c r="J5" s="95"/>
      <c r="K5" s="96"/>
      <c r="L5" s="96"/>
      <c r="M5" s="95"/>
      <c r="N5" s="95"/>
      <c r="O5" s="95"/>
      <c r="P5" s="95"/>
      <c r="Q5" s="103"/>
      <c r="R5" s="302"/>
      <c r="S5" s="302"/>
      <c r="T5" s="302"/>
      <c r="U5" s="302"/>
      <c r="V5" s="302"/>
      <c r="W5" s="302"/>
      <c r="X5" s="302"/>
      <c r="Y5" s="302"/>
      <c r="Z5" s="302"/>
      <c r="AA5" s="95"/>
      <c r="AB5" s="95"/>
      <c r="AC5" s="294" t="s">
        <v>15</v>
      </c>
      <c r="AD5" s="295"/>
      <c r="AE5" s="294"/>
      <c r="AF5" s="295"/>
      <c r="AG5" s="295"/>
      <c r="AH5" s="295"/>
      <c r="AI5" s="100"/>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row>
    <row r="6" spans="2:99" ht="21.75" customHeight="1" x14ac:dyDescent="0.15">
      <c r="B6" s="48"/>
      <c r="C6" s="95"/>
      <c r="D6" s="95"/>
      <c r="E6" s="95"/>
      <c r="F6" s="95"/>
      <c r="G6" s="95"/>
      <c r="H6" s="95"/>
      <c r="I6" s="95"/>
      <c r="J6" s="95"/>
      <c r="K6" s="96"/>
      <c r="L6" s="96"/>
      <c r="M6" s="95"/>
      <c r="N6" s="95"/>
      <c r="O6" s="95"/>
      <c r="P6" s="95"/>
      <c r="Q6" s="103"/>
      <c r="R6" s="106"/>
      <c r="S6" s="106"/>
      <c r="T6" s="106"/>
      <c r="U6" s="106"/>
      <c r="V6" s="106"/>
      <c r="W6" s="106"/>
      <c r="X6" s="106"/>
      <c r="Y6" s="106"/>
      <c r="Z6" s="99"/>
      <c r="AA6" s="95"/>
      <c r="AB6" s="95"/>
      <c r="AC6" s="294" t="s">
        <v>16</v>
      </c>
      <c r="AD6" s="295"/>
      <c r="AE6" s="294"/>
      <c r="AF6" s="295"/>
      <c r="AG6" s="295"/>
      <c r="AH6" s="295"/>
      <c r="AI6" s="107"/>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row>
    <row r="7" spans="2:99" ht="14.25" thickBot="1" x14ac:dyDescent="0.2">
      <c r="B7" s="48"/>
      <c r="C7" s="95"/>
      <c r="D7" s="95"/>
      <c r="E7" s="95"/>
      <c r="F7" s="95"/>
      <c r="G7" s="95"/>
      <c r="H7" s="95"/>
      <c r="I7" s="95"/>
      <c r="J7" s="95"/>
      <c r="K7" s="95"/>
      <c r="L7" s="96"/>
      <c r="M7" s="96"/>
      <c r="N7" s="95"/>
      <c r="O7" s="95"/>
      <c r="P7" s="4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row>
    <row r="8" spans="2:99" ht="43.5" customHeight="1" x14ac:dyDescent="0.15">
      <c r="B8" s="367" t="s">
        <v>11</v>
      </c>
      <c r="C8" s="330" t="s">
        <v>12</v>
      </c>
      <c r="D8" s="370" t="s">
        <v>227</v>
      </c>
      <c r="E8" s="343" t="s">
        <v>0</v>
      </c>
      <c r="F8" s="364" t="s">
        <v>1</v>
      </c>
      <c r="G8" s="343" t="s">
        <v>5</v>
      </c>
      <c r="H8" s="343" t="s">
        <v>2</v>
      </c>
      <c r="I8" s="360" t="s">
        <v>72</v>
      </c>
      <c r="J8" s="360" t="s">
        <v>73</v>
      </c>
      <c r="K8" s="360" t="s">
        <v>136</v>
      </c>
      <c r="L8" s="360" t="s">
        <v>7</v>
      </c>
      <c r="M8" s="360" t="s">
        <v>10</v>
      </c>
      <c r="N8" s="343" t="s">
        <v>3</v>
      </c>
      <c r="O8" s="360" t="s">
        <v>216</v>
      </c>
      <c r="P8" s="333" t="s">
        <v>215</v>
      </c>
      <c r="Q8" s="108"/>
      <c r="R8" s="333" t="s">
        <v>195</v>
      </c>
      <c r="S8" s="340" t="s">
        <v>231</v>
      </c>
      <c r="T8" s="338" t="s">
        <v>74</v>
      </c>
      <c r="U8" s="339"/>
      <c r="V8" s="339"/>
      <c r="W8" s="339"/>
      <c r="X8" s="339"/>
      <c r="Y8" s="339"/>
      <c r="Z8" s="339"/>
      <c r="AA8" s="339"/>
      <c r="AB8" s="339"/>
      <c r="AC8" s="373" t="s">
        <v>4</v>
      </c>
      <c r="AD8" s="374"/>
      <c r="AE8" s="374"/>
      <c r="AF8" s="374"/>
      <c r="AG8" s="374"/>
      <c r="AH8" s="375"/>
      <c r="AI8" s="95"/>
      <c r="AJ8" s="95"/>
      <c r="AK8" s="95"/>
      <c r="AL8" s="48"/>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row>
    <row r="9" spans="2:99" ht="48" customHeight="1" x14ac:dyDescent="0.15">
      <c r="B9" s="368"/>
      <c r="C9" s="331"/>
      <c r="D9" s="331"/>
      <c r="E9" s="344"/>
      <c r="F9" s="365"/>
      <c r="G9" s="344"/>
      <c r="H9" s="344"/>
      <c r="I9" s="344"/>
      <c r="J9" s="344"/>
      <c r="K9" s="344"/>
      <c r="L9" s="344"/>
      <c r="M9" s="361"/>
      <c r="N9" s="344"/>
      <c r="O9" s="361"/>
      <c r="P9" s="334"/>
      <c r="Q9" s="346" t="s">
        <v>191</v>
      </c>
      <c r="R9" s="334"/>
      <c r="S9" s="341"/>
      <c r="T9" s="336" t="s">
        <v>49</v>
      </c>
      <c r="U9" s="337"/>
      <c r="V9" s="337"/>
      <c r="W9" s="337"/>
      <c r="X9" s="337"/>
      <c r="Y9" s="337" t="s">
        <v>6</v>
      </c>
      <c r="Z9" s="337"/>
      <c r="AA9" s="337"/>
      <c r="AB9" s="337"/>
      <c r="AC9" s="326" t="s">
        <v>65</v>
      </c>
      <c r="AD9" s="371" t="s">
        <v>188</v>
      </c>
      <c r="AE9" s="376" t="s">
        <v>276</v>
      </c>
      <c r="AF9" s="377"/>
      <c r="AG9" s="303" t="s">
        <v>277</v>
      </c>
      <c r="AH9" s="304"/>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row>
    <row r="10" spans="2:99" ht="85.5" customHeight="1" thickBot="1" x14ac:dyDescent="0.2">
      <c r="B10" s="369"/>
      <c r="C10" s="332"/>
      <c r="D10" s="332"/>
      <c r="E10" s="345"/>
      <c r="F10" s="366"/>
      <c r="G10" s="345"/>
      <c r="H10" s="345"/>
      <c r="I10" s="345"/>
      <c r="J10" s="345"/>
      <c r="K10" s="345"/>
      <c r="L10" s="345"/>
      <c r="M10" s="362"/>
      <c r="N10" s="345"/>
      <c r="O10" s="362"/>
      <c r="P10" s="335"/>
      <c r="Q10" s="347"/>
      <c r="R10" s="335"/>
      <c r="S10" s="342"/>
      <c r="T10" s="109" t="s">
        <v>59</v>
      </c>
      <c r="U10" s="109" t="s">
        <v>60</v>
      </c>
      <c r="V10" s="109" t="s">
        <v>61</v>
      </c>
      <c r="W10" s="109" t="s">
        <v>62</v>
      </c>
      <c r="X10" s="109" t="s">
        <v>58</v>
      </c>
      <c r="Y10" s="110" t="s">
        <v>145</v>
      </c>
      <c r="Z10" s="111" t="s">
        <v>214</v>
      </c>
      <c r="AA10" s="109" t="s">
        <v>63</v>
      </c>
      <c r="AB10" s="109" t="s">
        <v>64</v>
      </c>
      <c r="AC10" s="327"/>
      <c r="AD10" s="372"/>
      <c r="AE10" s="112" t="s">
        <v>8</v>
      </c>
      <c r="AF10" s="113" t="s">
        <v>9</v>
      </c>
      <c r="AG10" s="112" t="s">
        <v>8</v>
      </c>
      <c r="AH10" s="114" t="s">
        <v>9</v>
      </c>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row>
    <row r="11" spans="2:99" s="12" customFormat="1" ht="45.75" customHeight="1" thickBot="1" x14ac:dyDescent="0.2">
      <c r="B11" s="115"/>
      <c r="C11" s="116"/>
      <c r="D11" s="117"/>
      <c r="E11" s="116"/>
      <c r="F11" s="116"/>
      <c r="G11" s="116"/>
      <c r="H11" s="116"/>
      <c r="I11" s="116"/>
      <c r="J11" s="116"/>
      <c r="K11" s="116"/>
      <c r="L11" s="116"/>
      <c r="M11" s="116"/>
      <c r="N11" s="116"/>
      <c r="O11" s="116"/>
      <c r="P11" s="118"/>
      <c r="Q11" s="119"/>
      <c r="R11" s="119"/>
      <c r="S11" s="221">
        <f>P11-Q11-R11</f>
        <v>0</v>
      </c>
      <c r="T11" s="118"/>
      <c r="U11" s="222">
        <f>T17</f>
        <v>0</v>
      </c>
      <c r="V11" s="221">
        <f>T11-U11</f>
        <v>0</v>
      </c>
      <c r="W11" s="118"/>
      <c r="X11" s="221">
        <f>W11+V11</f>
        <v>0</v>
      </c>
      <c r="Y11" s="223">
        <f>T24</f>
        <v>0</v>
      </c>
      <c r="Z11" s="118"/>
      <c r="AA11" s="221">
        <f>Z11+Y11</f>
        <v>0</v>
      </c>
      <c r="AB11" s="118"/>
      <c r="AC11" s="116"/>
      <c r="AD11" s="116"/>
      <c r="AE11" s="116"/>
      <c r="AF11" s="116"/>
      <c r="AG11" s="116"/>
      <c r="AH11" s="120"/>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row>
    <row r="12" spans="2:99" ht="14.25" customHeight="1" thickTop="1" x14ac:dyDescent="0.15">
      <c r="B12" s="95"/>
      <c r="C12" s="95"/>
      <c r="D12" s="95"/>
      <c r="E12" s="95"/>
      <c r="F12" s="95"/>
      <c r="G12" s="95"/>
      <c r="H12" s="95"/>
      <c r="I12" s="95"/>
      <c r="J12" s="95"/>
      <c r="K12" s="96"/>
      <c r="L12" s="96"/>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328" t="s">
        <v>44</v>
      </c>
      <c r="AM12" s="48"/>
      <c r="AN12" s="48"/>
      <c r="AO12" s="122"/>
      <c r="AP12" s="122"/>
      <c r="AQ12" s="122"/>
      <c r="AR12" s="122"/>
      <c r="AS12" s="348" t="s">
        <v>18</v>
      </c>
      <c r="AT12" s="348"/>
      <c r="AU12" s="348"/>
      <c r="AV12" s="348"/>
      <c r="AW12" s="348" t="s">
        <v>19</v>
      </c>
      <c r="AX12" s="348"/>
      <c r="AY12" s="348"/>
      <c r="AZ12" s="348"/>
      <c r="BA12" s="348"/>
      <c r="BB12" s="48"/>
      <c r="BC12" s="48"/>
      <c r="BD12" s="48"/>
      <c r="BE12" s="48"/>
      <c r="BF12" s="48"/>
      <c r="BG12" s="328" t="s">
        <v>202</v>
      </c>
      <c r="BH12" s="48"/>
      <c r="BI12" s="48"/>
      <c r="BJ12" s="123"/>
      <c r="BK12" s="123"/>
      <c r="BL12" s="123"/>
      <c r="BM12" s="123"/>
      <c r="BN12" s="320" t="s">
        <v>18</v>
      </c>
      <c r="BO12" s="320"/>
      <c r="BP12" s="320"/>
      <c r="BQ12" s="320"/>
      <c r="BR12" s="321" t="s">
        <v>19</v>
      </c>
      <c r="BS12" s="322"/>
      <c r="BT12" s="322"/>
      <c r="BU12" s="322"/>
      <c r="BV12" s="322"/>
      <c r="BW12" s="323"/>
      <c r="BX12" s="124"/>
      <c r="BY12" s="124"/>
      <c r="BZ12" s="124"/>
      <c r="CA12" s="124"/>
      <c r="CB12" s="124"/>
      <c r="CC12" s="124"/>
      <c r="CD12" s="328" t="s">
        <v>45</v>
      </c>
      <c r="CE12" s="48"/>
      <c r="CF12" s="48"/>
      <c r="CG12" s="123"/>
      <c r="CH12" s="123"/>
      <c r="CI12" s="123"/>
      <c r="CJ12" s="123"/>
      <c r="CK12" s="359" t="s">
        <v>30</v>
      </c>
      <c r="CL12" s="320" t="s">
        <v>19</v>
      </c>
      <c r="CM12" s="320"/>
      <c r="CN12" s="320"/>
      <c r="CO12" s="320"/>
      <c r="CP12" s="320"/>
      <c r="CQ12" s="124"/>
      <c r="CR12" s="124"/>
      <c r="CS12" s="124"/>
      <c r="CT12"/>
      <c r="CU12"/>
    </row>
    <row r="13" spans="2:99" ht="27.75" customHeight="1" thickBot="1" x14ac:dyDescent="0.2">
      <c r="B13" s="95"/>
      <c r="C13" s="95"/>
      <c r="D13" s="95"/>
      <c r="E13" s="95"/>
      <c r="F13" s="95"/>
      <c r="G13" s="95"/>
      <c r="H13" s="95"/>
      <c r="I13" s="95"/>
      <c r="J13" s="95"/>
      <c r="K13" s="96"/>
      <c r="L13" s="96"/>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329"/>
      <c r="AM13" s="48"/>
      <c r="AN13" s="48"/>
      <c r="AO13" s="122"/>
      <c r="AP13" s="122"/>
      <c r="AQ13" s="122"/>
      <c r="AR13" s="122"/>
      <c r="AS13" s="350" t="s">
        <v>242</v>
      </c>
      <c r="AT13" s="351"/>
      <c r="AU13" s="351"/>
      <c r="AV13" s="352"/>
      <c r="AW13" s="350" t="s">
        <v>243</v>
      </c>
      <c r="AX13" s="351"/>
      <c r="AY13" s="351"/>
      <c r="AZ13" s="351"/>
      <c r="BA13" s="352"/>
      <c r="BB13" s="48"/>
      <c r="BC13" s="48"/>
      <c r="BD13" s="48"/>
      <c r="BE13" s="48"/>
      <c r="BF13" s="48"/>
      <c r="BG13" s="329"/>
      <c r="BH13" s="48"/>
      <c r="BI13" s="48"/>
      <c r="BJ13" s="123"/>
      <c r="BK13" s="123"/>
      <c r="BL13" s="123"/>
      <c r="BM13" s="123"/>
      <c r="BN13" s="353" t="s">
        <v>242</v>
      </c>
      <c r="BO13" s="324"/>
      <c r="BP13" s="324"/>
      <c r="BQ13" s="325"/>
      <c r="BR13" s="354" t="s">
        <v>29</v>
      </c>
      <c r="BS13" s="324" t="s">
        <v>243</v>
      </c>
      <c r="BT13" s="324"/>
      <c r="BU13" s="324"/>
      <c r="BV13" s="324"/>
      <c r="BW13" s="325"/>
      <c r="BX13" s="125"/>
      <c r="BY13" s="125"/>
      <c r="BZ13" s="125"/>
      <c r="CA13" s="125"/>
      <c r="CB13" s="125"/>
      <c r="CC13" s="125"/>
      <c r="CD13" s="329"/>
      <c r="CE13" s="48"/>
      <c r="CF13" s="48"/>
      <c r="CG13" s="123"/>
      <c r="CH13" s="123"/>
      <c r="CI13" s="123"/>
      <c r="CJ13" s="123"/>
      <c r="CK13" s="320"/>
      <c r="CL13" s="356" t="s">
        <v>243</v>
      </c>
      <c r="CM13" s="357"/>
      <c r="CN13" s="357"/>
      <c r="CO13" s="357"/>
      <c r="CP13" s="358"/>
      <c r="CQ13" s="125"/>
      <c r="CR13" s="125"/>
      <c r="CS13" s="125"/>
      <c r="CT13"/>
      <c r="CU13"/>
    </row>
    <row r="14" spans="2:99" ht="45.75" customHeight="1" thickTop="1" thickBot="1" x14ac:dyDescent="0.2">
      <c r="B14" s="126" t="s">
        <v>146</v>
      </c>
      <c r="C14" s="95"/>
      <c r="D14" s="95"/>
      <c r="E14" s="95"/>
      <c r="F14" s="95"/>
      <c r="G14" s="95"/>
      <c r="H14" s="95"/>
      <c r="I14" s="95"/>
      <c r="J14" s="95"/>
      <c r="K14" s="96"/>
      <c r="L14" s="96"/>
      <c r="M14" s="95"/>
      <c r="N14" s="95"/>
      <c r="O14" s="95"/>
      <c r="P14" s="95"/>
      <c r="Q14" s="127" t="s">
        <v>210</v>
      </c>
      <c r="R14" s="55"/>
      <c r="S14" s="55"/>
      <c r="T14" s="55"/>
      <c r="U14" s="55"/>
      <c r="V14" s="55"/>
      <c r="W14" s="55"/>
      <c r="X14" s="55"/>
      <c r="Y14" s="55"/>
      <c r="Z14" s="55"/>
      <c r="AA14" s="55"/>
      <c r="AB14" s="55"/>
      <c r="AC14" s="55"/>
      <c r="AD14" s="55"/>
      <c r="AE14" s="55"/>
      <c r="AF14" s="55"/>
      <c r="AG14" s="55"/>
      <c r="AH14" s="55"/>
      <c r="AI14" s="95"/>
      <c r="AJ14" s="95"/>
      <c r="AK14" s="95"/>
      <c r="AL14" s="48"/>
      <c r="AM14" s="122"/>
      <c r="AN14" s="48"/>
      <c r="AO14" s="128"/>
      <c r="AP14" s="128"/>
      <c r="AQ14" s="128"/>
      <c r="AR14" s="129"/>
      <c r="AS14" s="130" t="s">
        <v>244</v>
      </c>
      <c r="AT14" s="131" t="s">
        <v>245</v>
      </c>
      <c r="AU14" s="131" t="s">
        <v>246</v>
      </c>
      <c r="AV14" s="132" t="s">
        <v>247</v>
      </c>
      <c r="AW14" s="133" t="s">
        <v>248</v>
      </c>
      <c r="AX14" s="133" t="s">
        <v>249</v>
      </c>
      <c r="AY14" s="133" t="s">
        <v>246</v>
      </c>
      <c r="AZ14" s="133" t="s">
        <v>250</v>
      </c>
      <c r="BA14" s="134" t="s">
        <v>251</v>
      </c>
      <c r="BB14" s="135" t="s">
        <v>47</v>
      </c>
      <c r="BC14" s="48"/>
      <c r="BD14" s="135" t="s">
        <v>46</v>
      </c>
      <c r="BE14" s="48"/>
      <c r="BF14" s="48"/>
      <c r="BG14" s="48"/>
      <c r="BH14" s="48"/>
      <c r="BI14" s="48"/>
      <c r="BJ14" s="136"/>
      <c r="BK14" s="136"/>
      <c r="BL14" s="136"/>
      <c r="BM14" s="129"/>
      <c r="BN14" s="130" t="s">
        <v>244</v>
      </c>
      <c r="BO14" s="131" t="s">
        <v>269</v>
      </c>
      <c r="BP14" s="131" t="s">
        <v>271</v>
      </c>
      <c r="BQ14" s="132" t="s">
        <v>247</v>
      </c>
      <c r="BR14" s="355"/>
      <c r="BS14" s="137" t="s">
        <v>248</v>
      </c>
      <c r="BT14" s="137" t="s">
        <v>249</v>
      </c>
      <c r="BU14" s="137" t="s">
        <v>246</v>
      </c>
      <c r="BV14" s="137" t="s">
        <v>250</v>
      </c>
      <c r="BW14" s="138" t="s">
        <v>251</v>
      </c>
      <c r="BX14" s="135" t="s">
        <v>47</v>
      </c>
      <c r="BY14" s="135"/>
      <c r="BZ14" s="139"/>
      <c r="CA14" s="139" t="s">
        <v>46</v>
      </c>
      <c r="CB14" s="139"/>
      <c r="CC14" s="139"/>
      <c r="CD14" s="48"/>
      <c r="CE14" s="48"/>
      <c r="CF14" s="48"/>
      <c r="CG14" s="136"/>
      <c r="CH14" s="136"/>
      <c r="CI14" s="136"/>
      <c r="CJ14" s="129"/>
      <c r="CK14" s="320"/>
      <c r="CL14" s="137" t="s">
        <v>248</v>
      </c>
      <c r="CM14" s="137" t="s">
        <v>249</v>
      </c>
      <c r="CN14" s="137" t="s">
        <v>246</v>
      </c>
      <c r="CO14" s="137" t="s">
        <v>250</v>
      </c>
      <c r="CP14" s="138" t="s">
        <v>251</v>
      </c>
      <c r="CQ14" s="135" t="s">
        <v>47</v>
      </c>
      <c r="CR14" s="139"/>
      <c r="CS14" s="139" t="s">
        <v>46</v>
      </c>
      <c r="CT14"/>
      <c r="CU14"/>
    </row>
    <row r="15" spans="2:99" ht="38.25" customHeight="1" thickBot="1" x14ac:dyDescent="0.2">
      <c r="B15" s="363"/>
      <c r="C15" s="297"/>
      <c r="D15" s="297"/>
      <c r="E15" s="297"/>
      <c r="F15" s="297"/>
      <c r="G15" s="297"/>
      <c r="H15" s="297"/>
      <c r="I15" s="297"/>
      <c r="J15" s="297"/>
      <c r="K15" s="297"/>
      <c r="L15" s="297"/>
      <c r="M15" s="297"/>
      <c r="N15" s="297"/>
      <c r="O15" s="298"/>
      <c r="P15" s="95"/>
      <c r="Q15" s="305" t="s">
        <v>209</v>
      </c>
      <c r="R15" s="306"/>
      <c r="S15" s="306"/>
      <c r="T15" s="140"/>
      <c r="U15" s="141" t="s">
        <v>162</v>
      </c>
      <c r="V15" s="141" t="s">
        <v>208</v>
      </c>
      <c r="W15" s="142"/>
      <c r="X15" s="142"/>
      <c r="Y15" s="142"/>
      <c r="Z15" s="142"/>
      <c r="AA15" s="142"/>
      <c r="AB15" s="142"/>
      <c r="AC15" s="142"/>
      <c r="AD15" s="142"/>
      <c r="AE15" s="142"/>
      <c r="AF15" s="142"/>
      <c r="AG15" s="142"/>
      <c r="AH15" s="142"/>
      <c r="AI15" s="143"/>
      <c r="AJ15" s="95"/>
      <c r="AK15" s="95"/>
      <c r="AL15" s="144" t="s">
        <v>32</v>
      </c>
      <c r="AM15" s="225" t="str">
        <f>IF(F11=1,T11,"")</f>
        <v/>
      </c>
      <c r="AN15" s="145"/>
      <c r="AO15" s="128"/>
      <c r="AP15" s="128"/>
      <c r="AQ15" s="128"/>
      <c r="AR15" s="129"/>
      <c r="AS15" s="234" t="str">
        <f>IF(F11=1,IF(AM17&lt;0,"",IF(AM17/-AM22&gt;=1/3,"○",IF(AM22&gt;=0,"○",""))),"")</f>
        <v/>
      </c>
      <c r="AT15" s="235" t="str">
        <f>IF(F11=1,IF(AM17&lt;0,"",IF(AM22&gt;=0,"",IF(AND(AM17/-AM22&lt;1/3,AM17/-AM22&gt;=1/5),"○",""))),"")</f>
        <v/>
      </c>
      <c r="AU15" s="235" t="str">
        <f>IF(F11=1,IF(AM17&lt;0,"",IF(AM22&gt;=0,"",IF(AND(AM17/-AM22&lt;1/5,AM17/-AM22&gt;=1/10),"○",""))),"")</f>
        <v/>
      </c>
      <c r="AV15" s="236" t="str">
        <f>IF(F11=1,IF(AM17&lt;0,"",IF(AM22&gt;=0,"",IF(AM17/-AM22&lt;1/10,"○",""))),"")</f>
        <v/>
      </c>
      <c r="AW15" s="237" t="str">
        <f>IF(F11=1,IF(AM17&gt;=0,"",IF(-AM17/P11&lt;1/20,"○","")),"")</f>
        <v/>
      </c>
      <c r="AX15" s="238" t="str">
        <f>IF(F11=1,IF(AM17&gt;=0,"",IF(AND(-AM17/P11&lt;1/10,-AM17/P11&gt;=1/20),"○","")),"")</f>
        <v/>
      </c>
      <c r="AY15" s="238" t="str">
        <f>IF(F11=1,IF(AM17&gt;=0,"",IF(AND(-AM17/P11&lt;1/5,-AM17/P11&gt;=1/10),"○","")),"")</f>
        <v/>
      </c>
      <c r="AZ15" s="238" t="str">
        <f>IF(F11=1,IF(AM17&gt;=0,"",IF(AND(-AM17/P11&lt;1/2,-AM17/P11&gt;=1/5),"○","")),"")</f>
        <v/>
      </c>
      <c r="BA15" s="239" t="str">
        <f>IF(F11=1,IF(AM17&gt;=0,"",IF(-AM17/P11&gt;=1/2,"○","")),"")</f>
        <v/>
      </c>
      <c r="BB15" s="14" t="str">
        <f>IF(ISERROR(COLUMN(IF(AS15="○",AS15,IF(AT15="○",AT15,IF(AU15="○",AU15,IF(AV15="○",AV15,"")))))),"",COLUMN(IF(AS15="○",AS15,IF(AT15="○",AT15,IF(AU15="○",AU15,IF(AV15="○",AV15,""))))))</f>
        <v/>
      </c>
      <c r="BC15" s="14" t="str">
        <f>IF(ISERROR(COLUMN(IF(AW15="○",AW15,IF(AX15="○",AX15,IF(AY15="○",AY15,IF(AZ15="○",AZ15,IF(BA15="○",BA15,""))))))),"",COLUMN(IF(AW15="○",AW15,IF(AX15="○",AX15,IF(AY15="○",AY15,IF(AZ15="○",AZ15,IF(BA15="○",BA15,"")))))))</f>
        <v/>
      </c>
      <c r="BD15" s="14" t="str">
        <f>IF(F11=1,SUM(BB15:BC15),"")</f>
        <v/>
      </c>
      <c r="BE15" s="48"/>
      <c r="BF15" s="48"/>
      <c r="BG15" s="144" t="s">
        <v>32</v>
      </c>
      <c r="BH15" s="225" t="str">
        <f>IF(F11=2,T11,"")</f>
        <v/>
      </c>
      <c r="BI15" s="48"/>
      <c r="BJ15" s="136"/>
      <c r="BK15" s="136"/>
      <c r="BL15" s="136"/>
      <c r="BM15" s="129"/>
      <c r="BN15" s="234" t="str">
        <f>IF(F11=2,IF(BH17&lt;0,"",IF(BH17/-BH22&gt;=1/3,"○",IF(BH22&gt;=0,"○",""))),"")</f>
        <v/>
      </c>
      <c r="BO15" s="235" t="str">
        <f>IF(F11=2,IF(BH17&lt;0,"",IF(BH22&gt;=0,"",IF(AND(BH17/-BH22&lt;1/3,BH17/-BH22&gt;=1/5),"○",""))),"")</f>
        <v/>
      </c>
      <c r="BP15" s="235" t="str">
        <f>IF(F11=2,IF(BH17&lt;0,"",IF(BH22&gt;=0,"",IF(AND(BH17/-BH22&lt;1/5,BH17/-BH22&gt;=1/10),"○",""))),"")</f>
        <v/>
      </c>
      <c r="BQ15" s="240" t="str">
        <f>IF(F11=2,IF(BH17&lt;0,"",IF(BH22&gt;=0,"",IF(BH17/-BH22&lt;1/10,"○",""))),"")</f>
        <v/>
      </c>
      <c r="BR15" s="236" t="str">
        <f>IF(F11=2,IF(BH17&gt;=0,"",IF(BH27="○","○","")),"")</f>
        <v/>
      </c>
      <c r="BS15" s="241" t="str">
        <f>IF(AND(F11=2,OR(BH27="",BH27="×")),IF(BH17&gt;=0,"",IF(-BH17/P11&lt;1/20,"○","")),"")</f>
        <v/>
      </c>
      <c r="BT15" s="238" t="str">
        <f>IF(AND(F11=2,OR(BH27="",BH27="×")),IF(BH17&gt;=0,"",IF(AND(-BH17/P11&lt;1/10,-BH17/P11&gt;=1/20),"○","")),"")</f>
        <v/>
      </c>
      <c r="BU15" s="238" t="str">
        <f>IF(AND(F11=2,OR(BH27="",BH27="×")),IF(BH17&gt;=0,"",IF(AND(-BH17/P11&lt;1/5,-BH17/P11&gt;=1/10),"○","")),"")</f>
        <v/>
      </c>
      <c r="BV15" s="238" t="str">
        <f>IF(AND(F11=2,OR(BH27="",BH27="×")),IF(BH17&gt;=0,"",IF(AND(-BH17/P11&lt;1/2,-BH17/P11&gt;=1/5),"○","")),"")</f>
        <v/>
      </c>
      <c r="BW15" s="239" t="str">
        <f>IF(AND(F11=2,OR(BH27="",BH27="×")),IF(BH17&gt;=0,"",IF(-BH17/P11&gt;=1/2,"○","")),"")</f>
        <v/>
      </c>
      <c r="BX15" s="14" t="str">
        <f>IF(ISERROR(COLUMN(IF(BN15="○",BN15,IF(BO15="○",BO15,IF(BP15="○",BP15,IF(BQ15="○",BQ15,"")))))),"",COLUMN(IF(BN15="○",BN15,IF(BO15="○",BO15,IF(BP15="○",BP15,IF(BQ15="○",BQ15,""))))))</f>
        <v/>
      </c>
      <c r="BY15" s="14" t="str">
        <f>IF(ISERROR(COLUMN(IF(BR15="○",BR15,""))),"",COLUMN(IF(BR15="○",BR15,"")))</f>
        <v/>
      </c>
      <c r="BZ15" s="14" t="str">
        <f>IF(ISERROR(COLUMN(IF(BS15="○",BS15,IF(BT15="○",BT15,IF(BU15="○",BU15,IF(BV15="○",BV15,IF(BW15="○",BW15,""))))))),"",COLUMN(IF(BS15="○",BS15,IF(BT15="○",BT15,IF(BU15="○",BU15,IF(BV15="○",BV15,IF(BW15="○",BW15,"")))))))</f>
        <v/>
      </c>
      <c r="CA15" s="14" t="str">
        <f>IF(F11=2,SUM(BX15:BZ15),"")</f>
        <v/>
      </c>
      <c r="CB15" s="146"/>
      <c r="CC15" s="146"/>
      <c r="CD15" s="144" t="s">
        <v>32</v>
      </c>
      <c r="CE15" s="225" t="str">
        <f>IF(F11=3,T11,"")</f>
        <v/>
      </c>
      <c r="CF15" s="48"/>
      <c r="CG15" s="136"/>
      <c r="CH15" s="136"/>
      <c r="CI15" s="136"/>
      <c r="CJ15" s="129"/>
      <c r="CK15" s="242" t="str">
        <f>IF(F11=3,IF(CE17&gt;=0,"○",""),"")</f>
        <v/>
      </c>
      <c r="CL15" s="241" t="str">
        <f>IF(F11=3,IF(CE17&gt;=0,"",IF(-CE17/P11&lt;1/20,"○","")),"")</f>
        <v/>
      </c>
      <c r="CM15" s="238" t="str">
        <f>IF(F11=3,IF(CE17&gt;=0,"",IF(AND(-CE17/P11&lt;1/10,-CE17/P11&gt;=1/20),"○","")),"")</f>
        <v/>
      </c>
      <c r="CN15" s="238" t="str">
        <f>IF(F11=3,IF(CE17&gt;=0,"",IF(AND(-CE17/P11&lt;1/5,-CE17/P11&gt;=1/10),"○","")),"")</f>
        <v/>
      </c>
      <c r="CO15" s="238" t="str">
        <f>IF(F11=3,IF(CE17&gt;=0,"",IF(AND(-CE17/P11&lt;1/2,-CE17/P11&gt;=1/5),"○","")),"")</f>
        <v/>
      </c>
      <c r="CP15" s="239" t="str">
        <f>IF(F11=3,IF(CE17&gt;=0,"",IF(-CE17/P11&gt;=1/2,"○","")),"")</f>
        <v/>
      </c>
      <c r="CQ15" s="14" t="str">
        <f>IF(ISERROR(COLUMN(IF(CK15="○",CK15,""))),"",COLUMN(IF(CK15="○",CK15,"")))</f>
        <v/>
      </c>
      <c r="CR15" s="14" t="str">
        <f>IF(ISERROR(COLUMN(IF(CL15="○",CL15,IF(CM15="○",CM15,IF(CN15="○",CN15,IF(CO15="○",CO15,IF(CP15="○",CP15,""))))))),"",COLUMN(IF(CL15="○",CL15,IF(CM15="○",CM15,IF(CN15="○",CN15,IF(CO15="○",CO15,IF(CP15="○",CP15,"")))))))</f>
        <v/>
      </c>
      <c r="CS15" s="14" t="str">
        <f>IF(F11=3,SUM(CQ15:CR15),"")</f>
        <v/>
      </c>
      <c r="CT15"/>
      <c r="CU15"/>
    </row>
    <row r="16" spans="2:99" ht="38.25" customHeight="1" thickBot="1" x14ac:dyDescent="0.2">
      <c r="B16" s="126" t="s">
        <v>147</v>
      </c>
      <c r="C16" s="95"/>
      <c r="D16" s="95"/>
      <c r="E16" s="95"/>
      <c r="F16" s="95"/>
      <c r="G16" s="95"/>
      <c r="H16" s="95"/>
      <c r="I16" s="95"/>
      <c r="J16" s="95"/>
      <c r="K16" s="96"/>
      <c r="L16" s="96"/>
      <c r="M16" s="95"/>
      <c r="N16" s="95"/>
      <c r="O16" s="95"/>
      <c r="P16" s="95"/>
      <c r="Q16" s="310" t="s">
        <v>294</v>
      </c>
      <c r="R16" s="311"/>
      <c r="S16" s="311"/>
      <c r="T16" s="147"/>
      <c r="U16" s="148" t="s">
        <v>163</v>
      </c>
      <c r="V16" s="315" t="s">
        <v>211</v>
      </c>
      <c r="W16" s="315"/>
      <c r="X16" s="315"/>
      <c r="Y16" s="315"/>
      <c r="Z16" s="315"/>
      <c r="AA16" s="315"/>
      <c r="AB16" s="315"/>
      <c r="AC16" s="315"/>
      <c r="AD16" s="315"/>
      <c r="AE16" s="315"/>
      <c r="AF16" s="315"/>
      <c r="AG16" s="315"/>
      <c r="AH16" s="315"/>
      <c r="AI16" s="149"/>
      <c r="AJ16" s="95"/>
      <c r="AK16" s="95"/>
      <c r="AL16" s="150" t="s">
        <v>33</v>
      </c>
      <c r="AM16" s="226" t="str">
        <f>IF(F11=1,U11,"")</f>
        <v/>
      </c>
      <c r="AN16" s="145"/>
      <c r="AO16" s="280" t="s">
        <v>20</v>
      </c>
      <c r="AP16" s="151"/>
      <c r="AQ16" s="152" t="s">
        <v>259</v>
      </c>
      <c r="AR16" s="231" t="str">
        <f>IF(F11=1,IF(AM24&gt;=0,"○",""),"")</f>
        <v/>
      </c>
      <c r="AS16" s="153" t="s">
        <v>21</v>
      </c>
      <c r="AT16" s="154" t="s">
        <v>21</v>
      </c>
      <c r="AU16" s="154" t="s">
        <v>21</v>
      </c>
      <c r="AV16" s="155" t="s">
        <v>21</v>
      </c>
      <c r="AW16" s="154" t="s">
        <v>21</v>
      </c>
      <c r="AX16" s="154" t="s">
        <v>21</v>
      </c>
      <c r="AY16" s="154" t="s">
        <v>21</v>
      </c>
      <c r="AZ16" s="154" t="s">
        <v>21</v>
      </c>
      <c r="BA16" s="155" t="s">
        <v>21</v>
      </c>
      <c r="BB16" s="48"/>
      <c r="BC16" s="48"/>
      <c r="BD16" s="48"/>
      <c r="BE16" s="48"/>
      <c r="BF16" s="48"/>
      <c r="BG16" s="150" t="s">
        <v>33</v>
      </c>
      <c r="BH16" s="226" t="str">
        <f>IF(F11=2,U11,"")</f>
        <v/>
      </c>
      <c r="BI16" s="48"/>
      <c r="BJ16" s="319" t="s">
        <v>20</v>
      </c>
      <c r="BK16" s="156"/>
      <c r="BL16" s="152" t="s">
        <v>259</v>
      </c>
      <c r="BM16" s="231" t="str">
        <f>IF(F11=2,IF(BH24&gt;=0,"○",""),"")</f>
        <v/>
      </c>
      <c r="BN16" s="157" t="s">
        <v>21</v>
      </c>
      <c r="BO16" s="154" t="s">
        <v>21</v>
      </c>
      <c r="BP16" s="154" t="s">
        <v>21</v>
      </c>
      <c r="BQ16" s="155" t="s">
        <v>21</v>
      </c>
      <c r="BR16" s="157" t="s">
        <v>21</v>
      </c>
      <c r="BS16" s="154" t="s">
        <v>22</v>
      </c>
      <c r="BT16" s="154" t="s">
        <v>22</v>
      </c>
      <c r="BU16" s="154" t="s">
        <v>22</v>
      </c>
      <c r="BV16" s="154" t="s">
        <v>22</v>
      </c>
      <c r="BW16" s="155" t="s">
        <v>22</v>
      </c>
      <c r="BX16" s="158"/>
      <c r="BY16" s="158"/>
      <c r="BZ16" s="158"/>
      <c r="CA16" s="158"/>
      <c r="CB16" s="158"/>
      <c r="CC16" s="158"/>
      <c r="CD16" s="150" t="s">
        <v>33</v>
      </c>
      <c r="CE16" s="226" t="str">
        <f>IF(F11=3,U11,"")</f>
        <v/>
      </c>
      <c r="CF16" s="48"/>
      <c r="CG16" s="294" t="s">
        <v>20</v>
      </c>
      <c r="CH16" s="295"/>
      <c r="CI16" s="349"/>
      <c r="CJ16" s="231" t="str">
        <f>IF(F11=3,IF(CE20&gt;=0,"○",""),"")</f>
        <v/>
      </c>
      <c r="CK16" s="155" t="s">
        <v>21</v>
      </c>
      <c r="CL16" s="154" t="s">
        <v>21</v>
      </c>
      <c r="CM16" s="154" t="s">
        <v>21</v>
      </c>
      <c r="CN16" s="154" t="s">
        <v>22</v>
      </c>
      <c r="CO16" s="154" t="s">
        <v>23</v>
      </c>
      <c r="CP16" s="155" t="s">
        <v>24</v>
      </c>
      <c r="CQ16" s="158"/>
      <c r="CR16" s="158"/>
      <c r="CS16" s="158"/>
      <c r="CT16"/>
      <c r="CU16"/>
    </row>
    <row r="17" spans="2:99" ht="38.25" customHeight="1" thickBot="1" x14ac:dyDescent="0.2">
      <c r="B17" s="296"/>
      <c r="C17" s="297"/>
      <c r="D17" s="297"/>
      <c r="E17" s="297"/>
      <c r="F17" s="297"/>
      <c r="G17" s="297"/>
      <c r="H17" s="297"/>
      <c r="I17" s="297"/>
      <c r="J17" s="297"/>
      <c r="K17" s="297"/>
      <c r="L17" s="297"/>
      <c r="M17" s="297"/>
      <c r="N17" s="297"/>
      <c r="O17" s="298"/>
      <c r="P17" s="95"/>
      <c r="Q17" s="300" t="s">
        <v>164</v>
      </c>
      <c r="R17" s="301"/>
      <c r="S17" s="301"/>
      <c r="T17" s="224">
        <f>T15-T16</f>
        <v>0</v>
      </c>
      <c r="U17" s="159" t="s">
        <v>165</v>
      </c>
      <c r="V17" s="299"/>
      <c r="W17" s="299"/>
      <c r="X17" s="299"/>
      <c r="Y17" s="299"/>
      <c r="Z17" s="299"/>
      <c r="AA17" s="299"/>
      <c r="AB17" s="299"/>
      <c r="AC17" s="299"/>
      <c r="AD17" s="299"/>
      <c r="AE17" s="299"/>
      <c r="AF17" s="299"/>
      <c r="AG17" s="299"/>
      <c r="AH17" s="299"/>
      <c r="AI17" s="149"/>
      <c r="AJ17" s="95"/>
      <c r="AK17" s="95"/>
      <c r="AL17" s="150" t="s">
        <v>167</v>
      </c>
      <c r="AM17" s="226" t="str">
        <f>IF(F11=1,V11,"")</f>
        <v/>
      </c>
      <c r="AN17" s="145"/>
      <c r="AO17" s="281"/>
      <c r="AP17" s="160"/>
      <c r="AQ17" s="161" t="s">
        <v>260</v>
      </c>
      <c r="AR17" s="232" t="str">
        <f>IF(F11=1,IF(AND(AM24&lt;0,AM25&gt;=0),"○",""),"")</f>
        <v/>
      </c>
      <c r="AS17" s="162" t="s">
        <v>21</v>
      </c>
      <c r="AT17" s="158" t="s">
        <v>21</v>
      </c>
      <c r="AU17" s="158" t="s">
        <v>21</v>
      </c>
      <c r="AV17" s="163" t="s">
        <v>21</v>
      </c>
      <c r="AW17" s="57" t="s">
        <v>22</v>
      </c>
      <c r="AX17" s="57" t="s">
        <v>22</v>
      </c>
      <c r="AY17" s="57" t="s">
        <v>22</v>
      </c>
      <c r="AZ17" s="57" t="s">
        <v>22</v>
      </c>
      <c r="BA17" s="164" t="s">
        <v>22</v>
      </c>
      <c r="BB17" s="48"/>
      <c r="BC17" s="48"/>
      <c r="BD17" s="48"/>
      <c r="BE17" s="48"/>
      <c r="BF17" s="48"/>
      <c r="BG17" s="150" t="s">
        <v>167</v>
      </c>
      <c r="BH17" s="226" t="str">
        <f>IF(F11=2,V11,"")</f>
        <v/>
      </c>
      <c r="BI17" s="48"/>
      <c r="BJ17" s="319"/>
      <c r="BK17" s="312" t="s">
        <v>261</v>
      </c>
      <c r="BL17" s="161" t="s">
        <v>253</v>
      </c>
      <c r="BM17" s="232" t="str">
        <f>IF(F11=2,IF(BH22&lt;0,"",IF(BH24&gt;=0,"",IF(MIN(-BH24,BH26)/P11&lt;1/4,"○",""))),"")</f>
        <v/>
      </c>
      <c r="BN17" s="162" t="s">
        <v>21</v>
      </c>
      <c r="BO17" s="158" t="s">
        <v>21</v>
      </c>
      <c r="BP17" s="158" t="s">
        <v>21</v>
      </c>
      <c r="BQ17" s="163" t="s">
        <v>21</v>
      </c>
      <c r="BR17" s="162" t="s">
        <v>21</v>
      </c>
      <c r="BS17" s="57" t="s">
        <v>22</v>
      </c>
      <c r="BT17" s="57" t="s">
        <v>22</v>
      </c>
      <c r="BU17" s="57" t="s">
        <v>22</v>
      </c>
      <c r="BV17" s="158" t="s">
        <v>22</v>
      </c>
      <c r="BW17" s="164" t="s">
        <v>23</v>
      </c>
      <c r="BX17" s="57"/>
      <c r="BY17" s="57"/>
      <c r="BZ17" s="57"/>
      <c r="CA17" s="57"/>
      <c r="CB17" s="57"/>
      <c r="CC17" s="57"/>
      <c r="CD17" s="150" t="s">
        <v>167</v>
      </c>
      <c r="CE17" s="226" t="str">
        <f>IF(F11=3,V11,"")</f>
        <v/>
      </c>
      <c r="CF17" s="48"/>
      <c r="CG17" s="319" t="s">
        <v>26</v>
      </c>
      <c r="CH17" s="316" t="s">
        <v>27</v>
      </c>
      <c r="CI17" s="165" t="s">
        <v>265</v>
      </c>
      <c r="CJ17" s="231" t="str">
        <f>IF(F11=3,IF(CE20&gt;=0,"",IF(-CE20/P11&lt;1/4,"○","")),"")</f>
        <v/>
      </c>
      <c r="CK17" s="155" t="s">
        <v>22</v>
      </c>
      <c r="CL17" s="154" t="s">
        <v>22</v>
      </c>
      <c r="CM17" s="154" t="s">
        <v>23</v>
      </c>
      <c r="CN17" s="166" t="s">
        <v>24</v>
      </c>
      <c r="CO17" s="154" t="s">
        <v>25</v>
      </c>
      <c r="CP17" s="155" t="s">
        <v>25</v>
      </c>
      <c r="CQ17" s="158"/>
      <c r="CR17" s="158"/>
      <c r="CS17" s="158"/>
      <c r="CT17"/>
      <c r="CU17"/>
    </row>
    <row r="18" spans="2:99" ht="38.25" customHeight="1" thickBot="1" x14ac:dyDescent="0.2">
      <c r="B18" s="126" t="s">
        <v>148</v>
      </c>
      <c r="C18" s="95"/>
      <c r="D18" s="95"/>
      <c r="E18" s="95"/>
      <c r="F18" s="95"/>
      <c r="G18" s="95"/>
      <c r="H18" s="95"/>
      <c r="I18" s="95"/>
      <c r="J18" s="95"/>
      <c r="K18" s="96"/>
      <c r="L18" s="96"/>
      <c r="M18" s="95"/>
      <c r="N18" s="95"/>
      <c r="O18" s="95"/>
      <c r="P18" s="95"/>
      <c r="Q18" s="143"/>
      <c r="R18" s="167"/>
      <c r="S18" s="167"/>
      <c r="T18" s="167"/>
      <c r="U18" s="167"/>
      <c r="V18" s="299"/>
      <c r="W18" s="299"/>
      <c r="X18" s="299"/>
      <c r="Y18" s="299"/>
      <c r="Z18" s="299"/>
      <c r="AA18" s="299"/>
      <c r="AB18" s="299"/>
      <c r="AC18" s="299"/>
      <c r="AD18" s="299"/>
      <c r="AE18" s="299"/>
      <c r="AF18" s="299"/>
      <c r="AG18" s="299"/>
      <c r="AH18" s="299"/>
      <c r="AI18" s="149"/>
      <c r="AJ18" s="95"/>
      <c r="AK18" s="95"/>
      <c r="AL18" s="150" t="s">
        <v>34</v>
      </c>
      <c r="AM18" s="226" t="str">
        <f>IF(F11=1,W11,"")</f>
        <v/>
      </c>
      <c r="AN18" s="145"/>
      <c r="AO18" s="281"/>
      <c r="AP18" s="312" t="s">
        <v>252</v>
      </c>
      <c r="AQ18" s="161" t="s">
        <v>253</v>
      </c>
      <c r="AR18" s="232" t="str">
        <f>IF(F11=1,IF(AM22&lt;0,"",IF(AM25&gt;=0,"",IF(MIN(-AM25,AM27)/P11&lt;1/4,"○",""))),"")</f>
        <v/>
      </c>
      <c r="AS18" s="162" t="s">
        <v>21</v>
      </c>
      <c r="AT18" s="158" t="s">
        <v>21</v>
      </c>
      <c r="AU18" s="158" t="s">
        <v>21</v>
      </c>
      <c r="AV18" s="163" t="s">
        <v>21</v>
      </c>
      <c r="AW18" s="57" t="s">
        <v>22</v>
      </c>
      <c r="AX18" s="57" t="s">
        <v>22</v>
      </c>
      <c r="AY18" s="57" t="s">
        <v>22</v>
      </c>
      <c r="AZ18" s="57" t="s">
        <v>22</v>
      </c>
      <c r="BA18" s="163" t="s">
        <v>23</v>
      </c>
      <c r="BB18" s="48"/>
      <c r="BC18" s="48"/>
      <c r="BD18" s="48"/>
      <c r="BE18" s="48"/>
      <c r="BF18" s="48"/>
      <c r="BG18" s="150" t="s">
        <v>34</v>
      </c>
      <c r="BH18" s="226" t="str">
        <f>IF(F11=2,W11,"")</f>
        <v/>
      </c>
      <c r="BI18" s="48"/>
      <c r="BJ18" s="319"/>
      <c r="BK18" s="312"/>
      <c r="BL18" s="161" t="s">
        <v>254</v>
      </c>
      <c r="BM18" s="232" t="str">
        <f>IF(F11=2,IF(BH22&lt;0,"",IF(BH24&gt;=0,"",IF(AND(MIN(-BH24,BH26)/P11&gt;=1/4,MIN(-BH24,BH26)/P11&lt;1/2),"○",""))),"")</f>
        <v/>
      </c>
      <c r="BN18" s="162" t="s">
        <v>21</v>
      </c>
      <c r="BO18" s="158" t="s">
        <v>21</v>
      </c>
      <c r="BP18" s="158" t="s">
        <v>21</v>
      </c>
      <c r="BQ18" s="163" t="s">
        <v>21</v>
      </c>
      <c r="BR18" s="162" t="s">
        <v>21</v>
      </c>
      <c r="BS18" s="57" t="s">
        <v>22</v>
      </c>
      <c r="BT18" s="57" t="s">
        <v>22</v>
      </c>
      <c r="BU18" s="158" t="s">
        <v>22</v>
      </c>
      <c r="BV18" s="57" t="s">
        <v>23</v>
      </c>
      <c r="BW18" s="164" t="s">
        <v>24</v>
      </c>
      <c r="BX18" s="57"/>
      <c r="BY18" s="57"/>
      <c r="BZ18" s="57"/>
      <c r="CA18" s="57"/>
      <c r="CB18" s="57"/>
      <c r="CC18" s="57"/>
      <c r="CD18" s="150" t="s">
        <v>36</v>
      </c>
      <c r="CE18" s="226" t="str">
        <f>IF(F11=3,Y11,"")</f>
        <v/>
      </c>
      <c r="CF18" s="48"/>
      <c r="CG18" s="319"/>
      <c r="CH18" s="317"/>
      <c r="CI18" s="168" t="s">
        <v>266</v>
      </c>
      <c r="CJ18" s="232" t="str">
        <f>IF(F11=3,IF(CE20&gt;=0,"",IF(AND(-CE20/P11&gt;=1/4,-CE20/P11&lt;1/2),"○","")),"")</f>
        <v/>
      </c>
      <c r="CK18" s="163" t="s">
        <v>23</v>
      </c>
      <c r="CL18" s="158" t="s">
        <v>23</v>
      </c>
      <c r="CM18" s="57" t="s">
        <v>24</v>
      </c>
      <c r="CN18" s="158" t="s">
        <v>25</v>
      </c>
      <c r="CO18" s="158" t="s">
        <v>25</v>
      </c>
      <c r="CP18" s="163" t="s">
        <v>25</v>
      </c>
      <c r="CQ18" s="158"/>
      <c r="CR18" s="158"/>
      <c r="CS18" s="158"/>
      <c r="CT18"/>
      <c r="CU18"/>
    </row>
    <row r="19" spans="2:99" ht="38.25" customHeight="1" thickBot="1" x14ac:dyDescent="0.2">
      <c r="B19" s="296"/>
      <c r="C19" s="297"/>
      <c r="D19" s="297"/>
      <c r="E19" s="297"/>
      <c r="F19" s="297"/>
      <c r="G19" s="297"/>
      <c r="H19" s="297"/>
      <c r="I19" s="297"/>
      <c r="J19" s="297"/>
      <c r="K19" s="297"/>
      <c r="L19" s="297"/>
      <c r="M19" s="297"/>
      <c r="N19" s="297"/>
      <c r="O19" s="298"/>
      <c r="P19" s="95"/>
      <c r="Q19" s="143"/>
      <c r="R19" s="167"/>
      <c r="S19" s="167"/>
      <c r="T19" s="167"/>
      <c r="U19" s="167"/>
      <c r="V19" s="299"/>
      <c r="W19" s="299"/>
      <c r="X19" s="299"/>
      <c r="Y19" s="299"/>
      <c r="Z19" s="299"/>
      <c r="AA19" s="299"/>
      <c r="AB19" s="299"/>
      <c r="AC19" s="299"/>
      <c r="AD19" s="299"/>
      <c r="AE19" s="299"/>
      <c r="AF19" s="299"/>
      <c r="AG19" s="299"/>
      <c r="AH19" s="299"/>
      <c r="AI19" s="149"/>
      <c r="AJ19" s="95"/>
      <c r="AK19" s="95"/>
      <c r="AL19" s="150" t="s">
        <v>35</v>
      </c>
      <c r="AM19" s="226" t="str">
        <f>IF(F11=1,X11,"")</f>
        <v/>
      </c>
      <c r="AN19" s="145"/>
      <c r="AO19" s="281"/>
      <c r="AP19" s="312"/>
      <c r="AQ19" s="161" t="s">
        <v>254</v>
      </c>
      <c r="AR19" s="232" t="str">
        <f>IF(F11=1,IF(AM22&lt;0,"",IF(AM25&gt;=0,"",IF(AND(MIN(-AM25,AM27)/P11&gt;=1/4,MIN(-AM25,AM27)/P11&lt;1/2),"○",""))),"")</f>
        <v/>
      </c>
      <c r="AS19" s="162" t="s">
        <v>21</v>
      </c>
      <c r="AT19" s="158" t="s">
        <v>21</v>
      </c>
      <c r="AU19" s="158" t="s">
        <v>21</v>
      </c>
      <c r="AV19" s="163" t="s">
        <v>21</v>
      </c>
      <c r="AW19" s="57" t="s">
        <v>22</v>
      </c>
      <c r="AX19" s="169" t="s">
        <v>22</v>
      </c>
      <c r="AY19" s="57" t="s">
        <v>22</v>
      </c>
      <c r="AZ19" s="158" t="s">
        <v>23</v>
      </c>
      <c r="BA19" s="164" t="s">
        <v>24</v>
      </c>
      <c r="BB19" s="48"/>
      <c r="BC19" s="48"/>
      <c r="BD19" s="48"/>
      <c r="BE19" s="48"/>
      <c r="BF19" s="48"/>
      <c r="BG19" s="150" t="s">
        <v>35</v>
      </c>
      <c r="BH19" s="226" t="str">
        <f>IF(F11=2,X11,"")</f>
        <v/>
      </c>
      <c r="BI19" s="48"/>
      <c r="BJ19" s="319"/>
      <c r="BK19" s="312"/>
      <c r="BL19" s="161" t="s">
        <v>262</v>
      </c>
      <c r="BM19" s="232" t="str">
        <f>IF(F11=2,IF(BH22&lt;0,"",IF(BH24&gt;=0,"",IF(AND(MIN(-BH24,BH26)/P11&gt;=1/2,MIN(-BH24,BH26)/P11&lt;3/4),"○",""))),"")</f>
        <v/>
      </c>
      <c r="BN19" s="162" t="s">
        <v>21</v>
      </c>
      <c r="BO19" s="158" t="s">
        <v>21</v>
      </c>
      <c r="BP19" s="158" t="s">
        <v>21</v>
      </c>
      <c r="BQ19" s="163" t="s">
        <v>21</v>
      </c>
      <c r="BR19" s="162" t="s">
        <v>21</v>
      </c>
      <c r="BS19" s="57" t="s">
        <v>22</v>
      </c>
      <c r="BT19" s="57" t="s">
        <v>22</v>
      </c>
      <c r="BU19" s="57" t="s">
        <v>23</v>
      </c>
      <c r="BV19" s="57" t="s">
        <v>24</v>
      </c>
      <c r="BW19" s="164" t="s">
        <v>25</v>
      </c>
      <c r="BX19" s="57"/>
      <c r="BY19" s="57"/>
      <c r="BZ19" s="57"/>
      <c r="CA19" s="57"/>
      <c r="CB19" s="57"/>
      <c r="CC19" s="57"/>
      <c r="CD19" s="150" t="s">
        <v>200</v>
      </c>
      <c r="CE19" s="226" t="str">
        <f>IF(F11=3,Z11,"")</f>
        <v/>
      </c>
      <c r="CF19" s="48"/>
      <c r="CG19" s="319"/>
      <c r="CH19" s="317"/>
      <c r="CI19" s="168" t="s">
        <v>262</v>
      </c>
      <c r="CJ19" s="232" t="str">
        <f>IF(F11=3,IF(CE20&gt;=0,"",IF(AND(-CE20/P11&gt;=1/2,-CE20/P11&lt;3/4),"○","")),"")</f>
        <v/>
      </c>
      <c r="CK19" s="163" t="s">
        <v>24</v>
      </c>
      <c r="CL19" s="57" t="s">
        <v>24</v>
      </c>
      <c r="CM19" s="158" t="s">
        <v>25</v>
      </c>
      <c r="CN19" s="158" t="s">
        <v>25</v>
      </c>
      <c r="CO19" s="158" t="s">
        <v>25</v>
      </c>
      <c r="CP19" s="163" t="s">
        <v>25</v>
      </c>
      <c r="CQ19" s="158"/>
      <c r="CR19" s="158"/>
      <c r="CS19" s="158"/>
      <c r="CT19"/>
      <c r="CU19"/>
    </row>
    <row r="20" spans="2:99" ht="38.25" customHeight="1" thickBot="1" x14ac:dyDescent="0.2">
      <c r="B20" s="126" t="s">
        <v>149</v>
      </c>
      <c r="C20" s="95"/>
      <c r="D20" s="95"/>
      <c r="E20" s="95"/>
      <c r="F20" s="95"/>
      <c r="G20" s="95"/>
      <c r="H20" s="95"/>
      <c r="I20" s="95"/>
      <c r="J20" s="95"/>
      <c r="K20" s="96"/>
      <c r="L20" s="96"/>
      <c r="M20" s="95"/>
      <c r="N20" s="95"/>
      <c r="O20" s="95"/>
      <c r="P20" s="95"/>
      <c r="Q20" s="170"/>
      <c r="R20" s="171"/>
      <c r="S20" s="171"/>
      <c r="T20" s="171"/>
      <c r="U20" s="171"/>
      <c r="V20" s="314"/>
      <c r="W20" s="314"/>
      <c r="X20" s="314"/>
      <c r="Y20" s="314"/>
      <c r="Z20" s="314"/>
      <c r="AA20" s="314"/>
      <c r="AB20" s="314"/>
      <c r="AC20" s="314"/>
      <c r="AD20" s="314"/>
      <c r="AE20" s="314"/>
      <c r="AF20" s="314"/>
      <c r="AG20" s="314"/>
      <c r="AH20" s="314"/>
      <c r="AI20" s="149"/>
      <c r="AJ20" s="95"/>
      <c r="AK20" s="95"/>
      <c r="AL20" s="150" t="s">
        <v>36</v>
      </c>
      <c r="AM20" s="226" t="str">
        <f>IF(F11=1,Y11,"")</f>
        <v/>
      </c>
      <c r="AN20" s="145"/>
      <c r="AO20" s="281"/>
      <c r="AP20" s="312"/>
      <c r="AQ20" s="161" t="s">
        <v>255</v>
      </c>
      <c r="AR20" s="232" t="str">
        <f>IF(F11=1,IF(AM22&lt;0,"",IF(AM25&gt;=0,"",IF(AND(MIN(-AM25,AM27)/P11&gt;=1/2,MIN(-AM25,AM27)/P11&lt;3/4),"○",""))),"")</f>
        <v/>
      </c>
      <c r="AS20" s="162" t="s">
        <v>21</v>
      </c>
      <c r="AT20" s="158" t="s">
        <v>21</v>
      </c>
      <c r="AU20" s="158" t="s">
        <v>21</v>
      </c>
      <c r="AV20" s="163" t="s">
        <v>21</v>
      </c>
      <c r="AW20" s="57" t="s">
        <v>22</v>
      </c>
      <c r="AX20" s="57" t="s">
        <v>22</v>
      </c>
      <c r="AY20" s="57" t="s">
        <v>22</v>
      </c>
      <c r="AZ20" s="158" t="s">
        <v>23</v>
      </c>
      <c r="BA20" s="164" t="s">
        <v>24</v>
      </c>
      <c r="BB20" s="48"/>
      <c r="BC20" s="48"/>
      <c r="BD20" s="48"/>
      <c r="BE20" s="48"/>
      <c r="BF20" s="48"/>
      <c r="BG20" s="150" t="s">
        <v>36</v>
      </c>
      <c r="BH20" s="226" t="str">
        <f>IF(F11=2,Y11,"")</f>
        <v/>
      </c>
      <c r="BI20" s="48"/>
      <c r="BJ20" s="319"/>
      <c r="BK20" s="312"/>
      <c r="BL20" s="161" t="s">
        <v>263</v>
      </c>
      <c r="BM20" s="232" t="str">
        <f>IF(F11=2,IF(BH22&lt;0,"",IF(BH24&gt;=0,"",IF(AND(MIN(-BH24,BH26)/P11&gt;=3/4,MIN(-BH24,BH26)/P11&lt;1),"○",""))),"")</f>
        <v/>
      </c>
      <c r="BN20" s="162" t="s">
        <v>21</v>
      </c>
      <c r="BO20" s="158" t="s">
        <v>21</v>
      </c>
      <c r="BP20" s="158" t="s">
        <v>21</v>
      </c>
      <c r="BQ20" s="163" t="s">
        <v>21</v>
      </c>
      <c r="BR20" s="162" t="s">
        <v>21</v>
      </c>
      <c r="BS20" s="57" t="s">
        <v>22</v>
      </c>
      <c r="BT20" s="57" t="s">
        <v>23</v>
      </c>
      <c r="BU20" s="57" t="s">
        <v>24</v>
      </c>
      <c r="BV20" s="57" t="s">
        <v>25</v>
      </c>
      <c r="BW20" s="163" t="s">
        <v>25</v>
      </c>
      <c r="BX20" s="158"/>
      <c r="BY20" s="158"/>
      <c r="BZ20" s="158"/>
      <c r="CA20" s="158"/>
      <c r="CB20" s="158"/>
      <c r="CC20" s="158"/>
      <c r="CD20" s="172" t="s">
        <v>37</v>
      </c>
      <c r="CE20" s="227" t="str">
        <f>IF(F11=3,AA11,"")</f>
        <v/>
      </c>
      <c r="CF20" s="48"/>
      <c r="CG20" s="319"/>
      <c r="CH20" s="317"/>
      <c r="CI20" s="168" t="s">
        <v>272</v>
      </c>
      <c r="CJ20" s="232" t="str">
        <f>IF(F11=3,IF(CE20&gt;=0,"",IF(AND(-CE20/P11&gt;=3/4,-CE20/P11&lt;1),"○","")),"")</f>
        <v/>
      </c>
      <c r="CK20" s="164" t="s">
        <v>25</v>
      </c>
      <c r="CL20" s="158" t="s">
        <v>25</v>
      </c>
      <c r="CM20" s="158" t="s">
        <v>25</v>
      </c>
      <c r="CN20" s="158" t="s">
        <v>25</v>
      </c>
      <c r="CO20" s="158" t="s">
        <v>25</v>
      </c>
      <c r="CP20" s="163" t="s">
        <v>25</v>
      </c>
      <c r="CQ20" s="158"/>
      <c r="CR20" s="158"/>
      <c r="CS20" s="158"/>
      <c r="CT20"/>
      <c r="CU20"/>
    </row>
    <row r="21" spans="2:99" ht="38.25" customHeight="1" thickBot="1" x14ac:dyDescent="0.2">
      <c r="B21" s="271"/>
      <c r="C21" s="272"/>
      <c r="D21" s="272"/>
      <c r="E21" s="272"/>
      <c r="F21" s="272"/>
      <c r="G21" s="272"/>
      <c r="H21" s="272"/>
      <c r="I21" s="272"/>
      <c r="J21" s="272"/>
      <c r="K21" s="272"/>
      <c r="L21" s="272"/>
      <c r="M21" s="272"/>
      <c r="N21" s="272"/>
      <c r="O21" s="273"/>
      <c r="P21" s="95"/>
      <c r="Q21" s="127" t="s">
        <v>217</v>
      </c>
      <c r="R21" s="173"/>
      <c r="S21" s="173"/>
      <c r="T21" s="174"/>
      <c r="U21" s="174"/>
      <c r="V21" s="174"/>
      <c r="W21" s="174"/>
      <c r="X21" s="174"/>
      <c r="Y21" s="174"/>
      <c r="Z21" s="174"/>
      <c r="AA21" s="174"/>
      <c r="AB21" s="174"/>
      <c r="AC21" s="174"/>
      <c r="AD21" s="174"/>
      <c r="AE21" s="174"/>
      <c r="AF21" s="174"/>
      <c r="AG21" s="174"/>
      <c r="AH21" s="174"/>
      <c r="AI21" s="174"/>
      <c r="AJ21" s="95"/>
      <c r="AK21" s="95"/>
      <c r="AL21" s="150" t="s">
        <v>200</v>
      </c>
      <c r="AM21" s="226" t="str">
        <f>IF(F11=1,Z11,"")</f>
        <v/>
      </c>
      <c r="AN21" s="145"/>
      <c r="AO21" s="281"/>
      <c r="AP21" s="312"/>
      <c r="AQ21" s="161" t="s">
        <v>258</v>
      </c>
      <c r="AR21" s="232" t="str">
        <f>IF(F11=1,IF(AM22&lt;0,"",IF(AM25&gt;=0,"",IF(AND(MIN(-AM25,AM27)/P11&gt;=3/4,MIN(-AM25,AM27)/P11&lt;1),"○",""))),"")</f>
        <v/>
      </c>
      <c r="AS21" s="162" t="s">
        <v>21</v>
      </c>
      <c r="AT21" s="158" t="s">
        <v>21</v>
      </c>
      <c r="AU21" s="158" t="s">
        <v>21</v>
      </c>
      <c r="AV21" s="163" t="s">
        <v>21</v>
      </c>
      <c r="AW21" s="57" t="s">
        <v>22</v>
      </c>
      <c r="AX21" s="57" t="s">
        <v>22</v>
      </c>
      <c r="AY21" s="158" t="s">
        <v>23</v>
      </c>
      <c r="AZ21" s="57" t="s">
        <v>24</v>
      </c>
      <c r="BA21" s="163" t="s">
        <v>25</v>
      </c>
      <c r="BB21" s="48"/>
      <c r="BC21" s="48"/>
      <c r="BD21" s="48"/>
      <c r="BE21" s="48"/>
      <c r="BF21" s="48"/>
      <c r="BG21" s="150" t="s">
        <v>200</v>
      </c>
      <c r="BH21" s="226" t="str">
        <f>IF(F11=2,Z11,"")</f>
        <v/>
      </c>
      <c r="BI21" s="48"/>
      <c r="BJ21" s="319"/>
      <c r="BK21" s="313"/>
      <c r="BL21" s="175" t="s">
        <v>264</v>
      </c>
      <c r="BM21" s="233" t="str">
        <f>IF(F11=2,IF(BH22&lt;0,"",IF(BH24&gt;=0,"",IF(MIN(-BH24,BH26)/P11&gt;=1,"○",""))),"")</f>
        <v/>
      </c>
      <c r="BN21" s="176" t="s">
        <v>21</v>
      </c>
      <c r="BO21" s="177" t="s">
        <v>21</v>
      </c>
      <c r="BP21" s="177" t="s">
        <v>21</v>
      </c>
      <c r="BQ21" s="178" t="s">
        <v>21</v>
      </c>
      <c r="BR21" s="176" t="s">
        <v>21</v>
      </c>
      <c r="BS21" s="179" t="s">
        <v>22</v>
      </c>
      <c r="BT21" s="179" t="s">
        <v>23</v>
      </c>
      <c r="BU21" s="180" t="s">
        <v>24</v>
      </c>
      <c r="BV21" s="179" t="s">
        <v>25</v>
      </c>
      <c r="BW21" s="178" t="s">
        <v>25</v>
      </c>
      <c r="BX21" s="158"/>
      <c r="BY21" s="158"/>
      <c r="BZ21" s="158"/>
      <c r="CA21" s="158"/>
      <c r="CB21" s="158"/>
      <c r="CC21" s="158"/>
      <c r="CD21" s="181"/>
      <c r="CE21" s="182"/>
      <c r="CF21" s="48"/>
      <c r="CG21" s="319"/>
      <c r="CH21" s="318"/>
      <c r="CI21" s="183" t="s">
        <v>264</v>
      </c>
      <c r="CJ21" s="233" t="str">
        <f>IF(F11=3,IF(CE20&gt;=0,"",IF(-CE20/P11&gt;=1,"○","")),"")</f>
        <v/>
      </c>
      <c r="CK21" s="178" t="s">
        <v>25</v>
      </c>
      <c r="CL21" s="177" t="s">
        <v>25</v>
      </c>
      <c r="CM21" s="177" t="s">
        <v>25</v>
      </c>
      <c r="CN21" s="177" t="s">
        <v>25</v>
      </c>
      <c r="CO21" s="177" t="s">
        <v>25</v>
      </c>
      <c r="CP21" s="178" t="s">
        <v>25</v>
      </c>
      <c r="CQ21" s="158"/>
      <c r="CR21" s="158"/>
      <c r="CS21" s="158"/>
      <c r="CT21"/>
      <c r="CU21"/>
    </row>
    <row r="22" spans="2:99" ht="38.25" customHeight="1" thickBot="1" x14ac:dyDescent="0.2">
      <c r="B22" s="277"/>
      <c r="C22" s="278"/>
      <c r="D22" s="278"/>
      <c r="E22" s="278"/>
      <c r="F22" s="278"/>
      <c r="G22" s="278"/>
      <c r="H22" s="278"/>
      <c r="I22" s="278"/>
      <c r="J22" s="278"/>
      <c r="K22" s="278"/>
      <c r="L22" s="278"/>
      <c r="M22" s="278"/>
      <c r="N22" s="278"/>
      <c r="O22" s="279"/>
      <c r="P22" s="95"/>
      <c r="Q22" s="305" t="s">
        <v>240</v>
      </c>
      <c r="R22" s="306"/>
      <c r="S22" s="306"/>
      <c r="T22" s="184"/>
      <c r="U22" s="185" t="s">
        <v>162</v>
      </c>
      <c r="V22" s="186"/>
      <c r="W22" s="186"/>
      <c r="X22" s="186"/>
      <c r="Y22" s="186"/>
      <c r="Z22" s="186"/>
      <c r="AA22" s="186"/>
      <c r="AB22" s="186"/>
      <c r="AC22" s="186"/>
      <c r="AD22" s="186"/>
      <c r="AE22" s="186"/>
      <c r="AF22" s="186"/>
      <c r="AG22" s="186"/>
      <c r="AH22" s="186"/>
      <c r="AI22" s="143"/>
      <c r="AJ22" s="95"/>
      <c r="AK22" s="95"/>
      <c r="AL22" s="150" t="s">
        <v>37</v>
      </c>
      <c r="AM22" s="226" t="str">
        <f>IF(F11=1,AA11,"")</f>
        <v/>
      </c>
      <c r="AN22" s="145"/>
      <c r="AO22" s="282"/>
      <c r="AP22" s="313"/>
      <c r="AQ22" s="175" t="s">
        <v>257</v>
      </c>
      <c r="AR22" s="233" t="str">
        <f>IF(F11=1,IF(AM22&lt;0,"",IF(AM25&gt;=0,"",IF(MIN(-AM25,AM27)/P11&gt;=1,"○",""))),"")</f>
        <v/>
      </c>
      <c r="AS22" s="176" t="s">
        <v>21</v>
      </c>
      <c r="AT22" s="177" t="s">
        <v>21</v>
      </c>
      <c r="AU22" s="177" t="s">
        <v>21</v>
      </c>
      <c r="AV22" s="178" t="s">
        <v>21</v>
      </c>
      <c r="AW22" s="179" t="s">
        <v>22</v>
      </c>
      <c r="AX22" s="179" t="s">
        <v>22</v>
      </c>
      <c r="AY22" s="177" t="s">
        <v>23</v>
      </c>
      <c r="AZ22" s="57" t="s">
        <v>24</v>
      </c>
      <c r="BA22" s="178" t="s">
        <v>25</v>
      </c>
      <c r="BB22" s="48"/>
      <c r="BC22" s="48"/>
      <c r="BD22" s="48"/>
      <c r="BE22" s="48"/>
      <c r="BF22" s="48"/>
      <c r="BG22" s="150" t="s">
        <v>37</v>
      </c>
      <c r="BH22" s="226" t="str">
        <f>IF(F11=2,AA11,"")</f>
        <v/>
      </c>
      <c r="BI22" s="48"/>
      <c r="BJ22" s="319" t="s">
        <v>26</v>
      </c>
      <c r="BK22" s="316" t="s">
        <v>27</v>
      </c>
      <c r="BL22" s="152" t="s">
        <v>265</v>
      </c>
      <c r="BM22" s="231" t="str">
        <f>IF(F11=2,IF(BH22&gt;=0,"",IF(-BH22/P11&lt;1/4,"○","")),"")</f>
        <v/>
      </c>
      <c r="BN22" s="157" t="s">
        <v>22</v>
      </c>
      <c r="BO22" s="154" t="s">
        <v>22</v>
      </c>
      <c r="BP22" s="154" t="s">
        <v>22</v>
      </c>
      <c r="BQ22" s="155" t="s">
        <v>22</v>
      </c>
      <c r="BR22" s="154" t="s">
        <v>22</v>
      </c>
      <c r="BS22" s="154" t="s">
        <v>22</v>
      </c>
      <c r="BT22" s="154" t="s">
        <v>23</v>
      </c>
      <c r="BU22" s="166" t="s">
        <v>24</v>
      </c>
      <c r="BV22" s="154" t="s">
        <v>25</v>
      </c>
      <c r="BW22" s="155" t="s">
        <v>25</v>
      </c>
      <c r="BX22" s="158"/>
      <c r="BY22" s="158"/>
      <c r="BZ22" s="158"/>
      <c r="CA22" s="158"/>
      <c r="CB22" s="158"/>
      <c r="CC22" s="158"/>
      <c r="CD22" s="187"/>
      <c r="CE22" s="188"/>
      <c r="CF22" s="48"/>
      <c r="CG22" s="48"/>
      <c r="CH22" s="48"/>
      <c r="CI22" s="189" t="s">
        <v>28</v>
      </c>
      <c r="CJ22" s="14" t="str">
        <f>IF(ISERROR(ROW(IF(CJ16="○",CJ16,""))),"",ROW(IF(CJ16="○",CJ16,"")))</f>
        <v/>
      </c>
      <c r="CK22" s="48"/>
      <c r="CL22" s="48"/>
      <c r="CM22" s="48"/>
      <c r="CN22" s="48"/>
      <c r="CO22" s="48"/>
      <c r="CP22" s="48"/>
      <c r="CQ22" s="48"/>
      <c r="CR22" s="48"/>
      <c r="CS22" s="48"/>
      <c r="CT22"/>
      <c r="CU22"/>
    </row>
    <row r="23" spans="2:99" ht="38.25" customHeight="1" thickBot="1" x14ac:dyDescent="0.2">
      <c r="B23" s="126" t="s">
        <v>150</v>
      </c>
      <c r="C23" s="95"/>
      <c r="D23" s="95"/>
      <c r="E23" s="95"/>
      <c r="F23" s="95"/>
      <c r="G23" s="95"/>
      <c r="H23" s="95"/>
      <c r="I23" s="95"/>
      <c r="J23" s="95"/>
      <c r="K23" s="96"/>
      <c r="L23" s="96"/>
      <c r="M23" s="95"/>
      <c r="N23" s="95"/>
      <c r="O23" s="95"/>
      <c r="P23" s="95"/>
      <c r="Q23" s="310" t="s">
        <v>295</v>
      </c>
      <c r="R23" s="311"/>
      <c r="S23" s="311"/>
      <c r="T23" s="190"/>
      <c r="U23" s="159" t="s">
        <v>163</v>
      </c>
      <c r="V23" s="167"/>
      <c r="W23" s="167"/>
      <c r="X23" s="167"/>
      <c r="Y23" s="167"/>
      <c r="Z23" s="167"/>
      <c r="AA23" s="167"/>
      <c r="AB23" s="167"/>
      <c r="AC23" s="167"/>
      <c r="AD23" s="167"/>
      <c r="AE23" s="167"/>
      <c r="AF23" s="167"/>
      <c r="AG23" s="167"/>
      <c r="AH23" s="167"/>
      <c r="AI23" s="143"/>
      <c r="AJ23" s="95"/>
      <c r="AK23" s="95"/>
      <c r="AL23" s="150" t="s">
        <v>38</v>
      </c>
      <c r="AM23" s="226" t="str">
        <f>IF(F11=1,AB11,"")</f>
        <v/>
      </c>
      <c r="AN23" s="145"/>
      <c r="AO23" s="280" t="s">
        <v>26</v>
      </c>
      <c r="AP23" s="307" t="s">
        <v>31</v>
      </c>
      <c r="AQ23" s="165" t="s">
        <v>253</v>
      </c>
      <c r="AR23" s="231" t="str">
        <f>IF(F11=1,IF(AM22&gt;=0,"",IF(-AM22/P11&lt;1/4,"○","")),"")</f>
        <v/>
      </c>
      <c r="AS23" s="157" t="s">
        <v>22</v>
      </c>
      <c r="AT23" s="154" t="s">
        <v>22</v>
      </c>
      <c r="AU23" s="154" t="s">
        <v>22</v>
      </c>
      <c r="AV23" s="155" t="s">
        <v>22</v>
      </c>
      <c r="AW23" s="154" t="s">
        <v>22</v>
      </c>
      <c r="AX23" s="154" t="s">
        <v>23</v>
      </c>
      <c r="AY23" s="166" t="s">
        <v>24</v>
      </c>
      <c r="AZ23" s="154" t="s">
        <v>25</v>
      </c>
      <c r="BA23" s="155" t="s">
        <v>25</v>
      </c>
      <c r="BB23" s="48"/>
      <c r="BC23" s="48"/>
      <c r="BD23" s="48"/>
      <c r="BE23" s="48"/>
      <c r="BF23" s="48"/>
      <c r="BG23" s="150" t="s">
        <v>38</v>
      </c>
      <c r="BH23" s="226" t="str">
        <f>IF(F11=2,AB11,"")</f>
        <v/>
      </c>
      <c r="BI23" s="48"/>
      <c r="BJ23" s="319"/>
      <c r="BK23" s="317"/>
      <c r="BL23" s="161" t="s">
        <v>266</v>
      </c>
      <c r="BM23" s="232" t="str">
        <f>IF(F11=2,IF(BH22&gt;=0,"",IF(AND(-BH22/P11&gt;=1/4,-BH22/P11&lt;1/2),"○","")),"")</f>
        <v/>
      </c>
      <c r="BN23" s="162" t="s">
        <v>22</v>
      </c>
      <c r="BO23" s="158" t="s">
        <v>22</v>
      </c>
      <c r="BP23" s="158" t="s">
        <v>22</v>
      </c>
      <c r="BQ23" s="163" t="s">
        <v>22</v>
      </c>
      <c r="BR23" s="158" t="s">
        <v>23</v>
      </c>
      <c r="BS23" s="158" t="s">
        <v>23</v>
      </c>
      <c r="BT23" s="57" t="s">
        <v>24</v>
      </c>
      <c r="BU23" s="158" t="s">
        <v>25</v>
      </c>
      <c r="BV23" s="158" t="s">
        <v>25</v>
      </c>
      <c r="BW23" s="163" t="s">
        <v>25</v>
      </c>
      <c r="BX23" s="158"/>
      <c r="BY23" s="158"/>
      <c r="BZ23" s="158"/>
      <c r="CA23" s="158"/>
      <c r="CB23" s="158"/>
      <c r="CC23" s="158"/>
      <c r="CD23" s="187"/>
      <c r="CE23" s="188"/>
      <c r="CF23" s="48"/>
      <c r="CG23" s="48"/>
      <c r="CH23" s="48"/>
      <c r="CI23" s="48"/>
      <c r="CJ23" s="14" t="str">
        <f>IF(ISERROR(ROW(IF(CJ17="○",CJ17,IF(CJ18="○",CJ18,IF(CJ19="○",CJ19,IF(CJ20="○",CJ20,IF(CJ21="○",CJ21,""))))))),"",ROW(IF(CJ17="○",CJ17,IF(CJ18="○",CJ18,IF(CJ19="○",CJ19,IF(CJ20="○",CJ20,IF(CJ21="○",CJ21,"")))))))</f>
        <v/>
      </c>
      <c r="CK23" s="48"/>
      <c r="CL23" s="48"/>
      <c r="CM23" s="48"/>
      <c r="CN23" s="48"/>
      <c r="CO23" s="48"/>
      <c r="CP23" s="48"/>
      <c r="CQ23" s="48"/>
      <c r="CR23" s="48"/>
      <c r="CS23" s="48"/>
      <c r="CT23"/>
      <c r="CU23"/>
    </row>
    <row r="24" spans="2:99" ht="38.25" customHeight="1" x14ac:dyDescent="0.15">
      <c r="B24" s="271"/>
      <c r="C24" s="272"/>
      <c r="D24" s="272"/>
      <c r="E24" s="272"/>
      <c r="F24" s="272"/>
      <c r="G24" s="272"/>
      <c r="H24" s="272"/>
      <c r="I24" s="272"/>
      <c r="J24" s="272"/>
      <c r="K24" s="272"/>
      <c r="L24" s="272"/>
      <c r="M24" s="272"/>
      <c r="N24" s="272"/>
      <c r="O24" s="273"/>
      <c r="P24" s="95"/>
      <c r="Q24" s="283" t="s">
        <v>219</v>
      </c>
      <c r="R24" s="284"/>
      <c r="S24" s="284"/>
      <c r="T24" s="224">
        <f>T22+T23</f>
        <v>0</v>
      </c>
      <c r="U24" s="159" t="s">
        <v>165</v>
      </c>
      <c r="V24" s="167"/>
      <c r="W24" s="167"/>
      <c r="X24" s="167"/>
      <c r="Y24" s="167"/>
      <c r="Z24" s="167"/>
      <c r="AA24" s="167"/>
      <c r="AB24" s="167"/>
      <c r="AC24" s="167"/>
      <c r="AD24" s="167"/>
      <c r="AE24" s="167"/>
      <c r="AF24" s="167"/>
      <c r="AG24" s="167"/>
      <c r="AH24" s="167"/>
      <c r="AI24" s="143"/>
      <c r="AJ24" s="95"/>
      <c r="AK24" s="95"/>
      <c r="AL24" s="150" t="s">
        <v>39</v>
      </c>
      <c r="AM24" s="226" t="str">
        <f>IF(F11=1,IF(AM17&lt;0,AM22+AM17*10,AM22),"")</f>
        <v/>
      </c>
      <c r="AN24" s="191"/>
      <c r="AO24" s="281"/>
      <c r="AP24" s="308"/>
      <c r="AQ24" s="161" t="s">
        <v>254</v>
      </c>
      <c r="AR24" s="232" t="str">
        <f>IF(F11=1,IF(AM22&gt;=0,"",IF(AND(-AM22/P11&gt;=1/4,-AM22/P11&lt;1/2),"○","")),"")</f>
        <v/>
      </c>
      <c r="AS24" s="162" t="s">
        <v>22</v>
      </c>
      <c r="AT24" s="158" t="s">
        <v>22</v>
      </c>
      <c r="AU24" s="158" t="s">
        <v>22</v>
      </c>
      <c r="AV24" s="163" t="s">
        <v>22</v>
      </c>
      <c r="AW24" s="158" t="s">
        <v>23</v>
      </c>
      <c r="AX24" s="57" t="s">
        <v>24</v>
      </c>
      <c r="AY24" s="158" t="s">
        <v>25</v>
      </c>
      <c r="AZ24" s="158" t="s">
        <v>25</v>
      </c>
      <c r="BA24" s="163" t="s">
        <v>25</v>
      </c>
      <c r="BB24" s="48"/>
      <c r="BC24" s="48"/>
      <c r="BD24" s="48"/>
      <c r="BE24" s="48"/>
      <c r="BF24" s="48"/>
      <c r="BG24" s="150" t="s">
        <v>39</v>
      </c>
      <c r="BH24" s="226" t="str">
        <f>IF(BH17&lt;0,BH22+BH17*10,BH22)</f>
        <v/>
      </c>
      <c r="BI24" s="48"/>
      <c r="BJ24" s="319"/>
      <c r="BK24" s="317"/>
      <c r="BL24" s="161" t="s">
        <v>262</v>
      </c>
      <c r="BM24" s="232" t="str">
        <f>IF(F11=2,IF(BH22&gt;=0,"",IF(AND(-BH22/P11&gt;=1/2,-BH22/P11&lt;3/4),"○","")),"")</f>
        <v/>
      </c>
      <c r="BN24" s="162" t="s">
        <v>22</v>
      </c>
      <c r="BO24" s="158" t="s">
        <v>22</v>
      </c>
      <c r="BP24" s="158" t="s">
        <v>22</v>
      </c>
      <c r="BQ24" s="163" t="s">
        <v>23</v>
      </c>
      <c r="BR24" s="158" t="s">
        <v>23</v>
      </c>
      <c r="BS24" s="57" t="s">
        <v>24</v>
      </c>
      <c r="BT24" s="146" t="s">
        <v>25</v>
      </c>
      <c r="BU24" s="158" t="s">
        <v>25</v>
      </c>
      <c r="BV24" s="158" t="s">
        <v>25</v>
      </c>
      <c r="BW24" s="163" t="s">
        <v>25</v>
      </c>
      <c r="BX24" s="158"/>
      <c r="BY24" s="158"/>
      <c r="BZ24" s="158"/>
      <c r="CA24" s="158"/>
      <c r="CB24" s="158"/>
      <c r="CC24" s="158"/>
      <c r="CD24" s="187"/>
      <c r="CE24" s="188"/>
      <c r="CF24" s="48"/>
      <c r="CG24" s="48"/>
      <c r="CH24" s="48"/>
      <c r="CI24" s="192" t="s">
        <v>46</v>
      </c>
      <c r="CJ24" s="14" t="str">
        <f>IF(F11=3,SUM(CJ22:CJ23),"")</f>
        <v/>
      </c>
      <c r="CK24" s="48"/>
      <c r="CL24" s="48"/>
      <c r="CM24" s="48"/>
      <c r="CN24" s="48"/>
      <c r="CO24" s="48"/>
      <c r="CP24" s="48"/>
      <c r="CQ24" s="48"/>
      <c r="CR24" s="48"/>
      <c r="CS24" s="48"/>
      <c r="CT24"/>
      <c r="CU24"/>
    </row>
    <row r="25" spans="2:99" ht="38.25" customHeight="1" thickBot="1" x14ac:dyDescent="0.2">
      <c r="B25" s="277"/>
      <c r="C25" s="278"/>
      <c r="D25" s="278"/>
      <c r="E25" s="278"/>
      <c r="F25" s="278"/>
      <c r="G25" s="278"/>
      <c r="H25" s="278"/>
      <c r="I25" s="278"/>
      <c r="J25" s="278"/>
      <c r="K25" s="278"/>
      <c r="L25" s="278"/>
      <c r="M25" s="278"/>
      <c r="N25" s="278"/>
      <c r="O25" s="279"/>
      <c r="P25" s="95"/>
      <c r="Q25" s="285" t="s">
        <v>218</v>
      </c>
      <c r="R25" s="286"/>
      <c r="S25" s="286"/>
      <c r="T25" s="286"/>
      <c r="U25" s="193"/>
      <c r="V25" s="193"/>
      <c r="W25" s="193"/>
      <c r="X25" s="193"/>
      <c r="Y25" s="193"/>
      <c r="Z25" s="193"/>
      <c r="AA25" s="193"/>
      <c r="AB25" s="193"/>
      <c r="AC25" s="193"/>
      <c r="AD25" s="193"/>
      <c r="AE25" s="193"/>
      <c r="AF25" s="193"/>
      <c r="AG25" s="193"/>
      <c r="AH25" s="193"/>
      <c r="AI25" s="143"/>
      <c r="AJ25" s="95"/>
      <c r="AK25" s="95"/>
      <c r="AL25" s="150" t="s">
        <v>40</v>
      </c>
      <c r="AM25" s="226" t="str">
        <f>IF(F11=1,IF(AM17&lt;0,AM22+AM17*5,AM22),"")</f>
        <v/>
      </c>
      <c r="AN25" s="191"/>
      <c r="AO25" s="281"/>
      <c r="AP25" s="308"/>
      <c r="AQ25" s="161" t="s">
        <v>255</v>
      </c>
      <c r="AR25" s="232" t="str">
        <f>IF(F11=1,IF(AM22&gt;=0,"",IF(AND(-AM22/P11&gt;=1/2,-AM22/P11&lt;3/4),"○","")),"")</f>
        <v/>
      </c>
      <c r="AS25" s="162" t="s">
        <v>22</v>
      </c>
      <c r="AT25" s="158" t="s">
        <v>22</v>
      </c>
      <c r="AU25" s="158" t="s">
        <v>22</v>
      </c>
      <c r="AV25" s="163" t="s">
        <v>23</v>
      </c>
      <c r="AW25" s="57" t="s">
        <v>24</v>
      </c>
      <c r="AX25" s="158" t="s">
        <v>25</v>
      </c>
      <c r="AY25" s="158" t="s">
        <v>25</v>
      </c>
      <c r="AZ25" s="158" t="s">
        <v>25</v>
      </c>
      <c r="BA25" s="163" t="s">
        <v>25</v>
      </c>
      <c r="BB25" s="48"/>
      <c r="BC25" s="48"/>
      <c r="BD25" s="48"/>
      <c r="BE25" s="48"/>
      <c r="BF25" s="48"/>
      <c r="BG25" s="150" t="s">
        <v>75</v>
      </c>
      <c r="BH25" s="226" t="str">
        <f>IF(F11=2,IF(BH23-BH19*10&lt;0,"0",BH23-BH19*10),"")</f>
        <v/>
      </c>
      <c r="BI25" s="48"/>
      <c r="BJ25" s="319"/>
      <c r="BK25" s="317"/>
      <c r="BL25" s="161" t="s">
        <v>267</v>
      </c>
      <c r="BM25" s="232" t="str">
        <f>IF(F11=2,IF(BH22&gt;=0,"",IF(AND(-BH22/P11&gt;=3/4,-BH22/P11&lt;1),"○","")),"")</f>
        <v/>
      </c>
      <c r="BN25" s="162" t="s">
        <v>22</v>
      </c>
      <c r="BO25" s="158" t="s">
        <v>22</v>
      </c>
      <c r="BP25" s="158" t="s">
        <v>23</v>
      </c>
      <c r="BQ25" s="164" t="s">
        <v>24</v>
      </c>
      <c r="BR25" s="57" t="s">
        <v>24</v>
      </c>
      <c r="BS25" s="146" t="s">
        <v>25</v>
      </c>
      <c r="BT25" s="158" t="s">
        <v>25</v>
      </c>
      <c r="BU25" s="158" t="s">
        <v>25</v>
      </c>
      <c r="BV25" s="158" t="s">
        <v>25</v>
      </c>
      <c r="BW25" s="163" t="s">
        <v>25</v>
      </c>
      <c r="BX25" s="158"/>
      <c r="BY25" s="158"/>
      <c r="BZ25" s="158"/>
      <c r="CA25" s="158"/>
      <c r="CB25" s="158"/>
      <c r="CC25" s="158"/>
      <c r="CD25" s="187"/>
      <c r="CE25" s="188"/>
      <c r="CF25" s="48"/>
      <c r="CG25" s="48"/>
      <c r="CH25" s="48"/>
      <c r="CI25" s="48"/>
      <c r="CJ25" s="48"/>
      <c r="CK25" s="48"/>
      <c r="CL25" s="48"/>
      <c r="CM25" s="48"/>
      <c r="CN25" s="48"/>
      <c r="CO25" s="48"/>
      <c r="CP25" s="48"/>
      <c r="CQ25" s="48"/>
      <c r="CR25" s="48"/>
      <c r="CS25" s="48"/>
      <c r="CT25"/>
      <c r="CU25"/>
    </row>
    <row r="26" spans="2:99" ht="38.25" customHeight="1" thickBot="1" x14ac:dyDescent="0.2">
      <c r="B26" s="126" t="s">
        <v>151</v>
      </c>
      <c r="C26" s="95"/>
      <c r="D26" s="95"/>
      <c r="E26" s="95"/>
      <c r="F26" s="95"/>
      <c r="G26" s="95"/>
      <c r="H26" s="95"/>
      <c r="I26" s="95"/>
      <c r="J26" s="95"/>
      <c r="K26" s="96"/>
      <c r="L26" s="96"/>
      <c r="M26" s="95"/>
      <c r="N26" s="95"/>
      <c r="O26" s="95"/>
      <c r="P26" s="95"/>
      <c r="Q26" s="287"/>
      <c r="R26" s="288"/>
      <c r="S26" s="288"/>
      <c r="T26" s="288"/>
      <c r="U26" s="288"/>
      <c r="V26" s="288"/>
      <c r="W26" s="288"/>
      <c r="X26" s="288"/>
      <c r="Y26" s="288"/>
      <c r="Z26" s="288"/>
      <c r="AA26" s="288"/>
      <c r="AB26" s="288"/>
      <c r="AC26" s="288"/>
      <c r="AD26" s="288"/>
      <c r="AE26" s="288"/>
      <c r="AF26" s="288"/>
      <c r="AG26" s="288"/>
      <c r="AH26" s="288"/>
      <c r="AI26" s="143"/>
      <c r="AJ26" s="95"/>
      <c r="AK26" s="95"/>
      <c r="AL26" s="172" t="s">
        <v>41</v>
      </c>
      <c r="AM26" s="227" t="str">
        <f>IF(F11=1,IF(AM23-AM19*5&lt;0,"0",AM23-AM19*5),"")</f>
        <v/>
      </c>
      <c r="AN26" s="145"/>
      <c r="AO26" s="281"/>
      <c r="AP26" s="308"/>
      <c r="AQ26" s="161" t="s">
        <v>256</v>
      </c>
      <c r="AR26" s="232" t="str">
        <f>IF(F11=1,IF(AM22&gt;=0,"",IF(AND(-AM22/P11&gt;=3/4,-AM22/P11&lt;1),"○","")),"")</f>
        <v/>
      </c>
      <c r="AS26" s="162" t="s">
        <v>22</v>
      </c>
      <c r="AT26" s="158" t="s">
        <v>22</v>
      </c>
      <c r="AU26" s="158" t="s">
        <v>23</v>
      </c>
      <c r="AV26" s="164" t="s">
        <v>24</v>
      </c>
      <c r="AW26" s="158" t="s">
        <v>25</v>
      </c>
      <c r="AX26" s="158" t="s">
        <v>25</v>
      </c>
      <c r="AY26" s="158" t="s">
        <v>25</v>
      </c>
      <c r="AZ26" s="158" t="s">
        <v>25</v>
      </c>
      <c r="BA26" s="163" t="s">
        <v>25</v>
      </c>
      <c r="BB26" s="48"/>
      <c r="BC26" s="48"/>
      <c r="BD26" s="48"/>
      <c r="BE26" s="48"/>
      <c r="BF26" s="48"/>
      <c r="BG26" s="172" t="s">
        <v>206</v>
      </c>
      <c r="BH26" s="227" t="str">
        <f>IF(F11=2,BH25*P11/BH23,"")</f>
        <v/>
      </c>
      <c r="BI26" s="48"/>
      <c r="BJ26" s="319"/>
      <c r="BK26" s="318"/>
      <c r="BL26" s="175" t="s">
        <v>264</v>
      </c>
      <c r="BM26" s="233" t="str">
        <f>IF(F11=2,IF(BH22&gt;=0,"",IF(-BH22/P11&gt;=1,"○","")),"")</f>
        <v/>
      </c>
      <c r="BN26" s="176" t="s">
        <v>22</v>
      </c>
      <c r="BO26" s="177" t="s">
        <v>23</v>
      </c>
      <c r="BP26" s="179" t="s">
        <v>24</v>
      </c>
      <c r="BQ26" s="178" t="s">
        <v>24</v>
      </c>
      <c r="BR26" s="177" t="s">
        <v>24</v>
      </c>
      <c r="BS26" s="177" t="s">
        <v>25</v>
      </c>
      <c r="BT26" s="177" t="s">
        <v>25</v>
      </c>
      <c r="BU26" s="177" t="s">
        <v>25</v>
      </c>
      <c r="BV26" s="177" t="s">
        <v>25</v>
      </c>
      <c r="BW26" s="178" t="s">
        <v>25</v>
      </c>
      <c r="BX26" s="158"/>
      <c r="BY26" s="158"/>
      <c r="BZ26" s="158"/>
      <c r="CA26" s="158"/>
      <c r="CB26" s="158"/>
      <c r="CC26" s="158"/>
      <c r="CD26" s="187"/>
      <c r="CE26" s="188"/>
      <c r="CF26" s="48"/>
      <c r="CG26" s="48"/>
      <c r="CH26" s="48"/>
      <c r="CI26" s="48"/>
      <c r="CJ26" s="48"/>
      <c r="CK26" s="48"/>
      <c r="CL26" s="48"/>
      <c r="CM26" s="48"/>
      <c r="CN26" s="48"/>
      <c r="CO26" s="48"/>
      <c r="CP26" s="48"/>
      <c r="CQ26" s="48"/>
      <c r="CR26" s="48"/>
      <c r="CS26" s="48"/>
      <c r="CT26"/>
      <c r="CU26"/>
    </row>
    <row r="27" spans="2:99" ht="38.25" customHeight="1" thickBot="1" x14ac:dyDescent="0.2">
      <c r="B27" s="296"/>
      <c r="C27" s="297"/>
      <c r="D27" s="297"/>
      <c r="E27" s="297"/>
      <c r="F27" s="297"/>
      <c r="G27" s="297"/>
      <c r="H27" s="297"/>
      <c r="I27" s="297"/>
      <c r="J27" s="297"/>
      <c r="K27" s="297"/>
      <c r="L27" s="297"/>
      <c r="M27" s="297"/>
      <c r="N27" s="297"/>
      <c r="O27" s="298"/>
      <c r="P27" s="95"/>
      <c r="Q27" s="287"/>
      <c r="R27" s="288"/>
      <c r="S27" s="288"/>
      <c r="T27" s="288"/>
      <c r="U27" s="288"/>
      <c r="V27" s="288"/>
      <c r="W27" s="288"/>
      <c r="X27" s="288"/>
      <c r="Y27" s="288"/>
      <c r="Z27" s="288"/>
      <c r="AA27" s="288"/>
      <c r="AB27" s="288"/>
      <c r="AC27" s="288"/>
      <c r="AD27" s="288"/>
      <c r="AE27" s="288"/>
      <c r="AF27" s="288"/>
      <c r="AG27" s="288"/>
      <c r="AH27" s="288"/>
      <c r="AI27" s="143"/>
      <c r="AJ27" s="95"/>
      <c r="AK27" s="95"/>
      <c r="AL27" s="194" t="s">
        <v>205</v>
      </c>
      <c r="AM27" s="228" t="str">
        <f>IF(F11=1,AM26*P11/AM23,"")</f>
        <v/>
      </c>
      <c r="AN27" s="48"/>
      <c r="AO27" s="282"/>
      <c r="AP27" s="309"/>
      <c r="AQ27" s="183" t="s">
        <v>257</v>
      </c>
      <c r="AR27" s="233" t="str">
        <f>IF(F11=1,IF(AM22&gt;=0,"",IF(-AM22/P11&gt;=1,"○","")),"")</f>
        <v/>
      </c>
      <c r="AS27" s="176" t="s">
        <v>22</v>
      </c>
      <c r="AT27" s="177" t="s">
        <v>23</v>
      </c>
      <c r="AU27" s="179" t="s">
        <v>24</v>
      </c>
      <c r="AV27" s="178" t="s">
        <v>25</v>
      </c>
      <c r="AW27" s="177" t="s">
        <v>25</v>
      </c>
      <c r="AX27" s="177" t="s">
        <v>25</v>
      </c>
      <c r="AY27" s="177" t="s">
        <v>25</v>
      </c>
      <c r="AZ27" s="177" t="s">
        <v>25</v>
      </c>
      <c r="BA27" s="178" t="s">
        <v>25</v>
      </c>
      <c r="BB27" s="48"/>
      <c r="BC27" s="48"/>
      <c r="BD27" s="48"/>
      <c r="BE27" s="48"/>
      <c r="BF27" s="48"/>
      <c r="BG27" s="194" t="s">
        <v>207</v>
      </c>
      <c r="BH27" s="228" t="str">
        <f>IF(F11=2,IF(AND(BH22&gt;=0,BH17&lt;0,BH19&gt;0),IF(BH23/BH19&lt;=BH22/-BH17,"○","×"),""),"")</f>
        <v/>
      </c>
      <c r="BI27" s="48"/>
      <c r="BJ27" s="48"/>
      <c r="BK27" s="48"/>
      <c r="BL27" s="189" t="s">
        <v>28</v>
      </c>
      <c r="BM27" s="14" t="str">
        <f>IF(ISERROR(ROW(IF(BM16="○",BM16,""))),"",ROW(IF(BM16="○",BM16,"")))</f>
        <v/>
      </c>
      <c r="BN27" s="48"/>
      <c r="BO27" s="48"/>
      <c r="BP27" s="48"/>
      <c r="BQ27" s="48"/>
      <c r="BR27" s="48"/>
      <c r="BS27" s="48"/>
      <c r="BT27" s="48"/>
      <c r="BU27" s="48"/>
      <c r="BV27" s="48"/>
      <c r="BW27" s="48"/>
      <c r="BX27" s="48"/>
      <c r="BY27" s="48"/>
      <c r="BZ27" s="48"/>
      <c r="CA27" s="48"/>
      <c r="CB27" s="48"/>
      <c r="CC27" s="48"/>
      <c r="CD27" s="187"/>
      <c r="CE27" s="188"/>
      <c r="CF27" s="48"/>
      <c r="CG27" s="48"/>
      <c r="CH27" s="48"/>
      <c r="CI27" s="48"/>
      <c r="CJ27" s="48"/>
      <c r="CK27" s="48"/>
      <c r="CL27" s="48"/>
      <c r="CM27" s="48"/>
      <c r="CN27" s="48"/>
      <c r="CO27" s="48"/>
      <c r="CP27" s="48"/>
      <c r="CQ27" s="48"/>
      <c r="CR27" s="48"/>
      <c r="CS27" s="48"/>
      <c r="CT27"/>
      <c r="CU27"/>
    </row>
    <row r="28" spans="2:99" ht="38.25" customHeight="1" thickBot="1" x14ac:dyDescent="0.2">
      <c r="B28" s="126" t="s">
        <v>193</v>
      </c>
      <c r="C28" s="95"/>
      <c r="D28" s="95"/>
      <c r="E28" s="95"/>
      <c r="F28" s="95"/>
      <c r="G28" s="95"/>
      <c r="H28" s="95"/>
      <c r="I28" s="95"/>
      <c r="J28" s="95"/>
      <c r="K28" s="96"/>
      <c r="L28" s="96"/>
      <c r="M28" s="95"/>
      <c r="N28" s="95"/>
      <c r="O28" s="95"/>
      <c r="P28" s="95"/>
      <c r="Q28" s="287"/>
      <c r="R28" s="288"/>
      <c r="S28" s="288"/>
      <c r="T28" s="288"/>
      <c r="U28" s="288"/>
      <c r="V28" s="288"/>
      <c r="W28" s="288"/>
      <c r="X28" s="288"/>
      <c r="Y28" s="288"/>
      <c r="Z28" s="288"/>
      <c r="AA28" s="288"/>
      <c r="AB28" s="288"/>
      <c r="AC28" s="288"/>
      <c r="AD28" s="288"/>
      <c r="AE28" s="288"/>
      <c r="AF28" s="288"/>
      <c r="AG28" s="288"/>
      <c r="AH28" s="288"/>
      <c r="AI28" s="143"/>
      <c r="AJ28" s="95"/>
      <c r="AK28" s="95"/>
      <c r="AL28" s="48"/>
      <c r="AM28" s="122"/>
      <c r="AN28" s="48"/>
      <c r="AO28" s="48"/>
      <c r="AP28" s="48"/>
      <c r="AQ28" s="189" t="s">
        <v>28</v>
      </c>
      <c r="AR28" s="14" t="str">
        <f>IF(ISERROR(ROW(IF(AR16="○",AR16,IF(AR17="○",AR17,"")))),"",ROW(IF(AR16="○",AR16,IF(AR17="○",AR17,""))))</f>
        <v/>
      </c>
      <c r="AS28" s="48"/>
      <c r="AT28" s="48"/>
      <c r="AU28" s="48"/>
      <c r="AV28" s="48"/>
      <c r="AW28" s="48"/>
      <c r="AX28" s="48"/>
      <c r="AY28" s="48"/>
      <c r="AZ28" s="48"/>
      <c r="BA28" s="48"/>
      <c r="BB28" s="48"/>
      <c r="BC28" s="48"/>
      <c r="BD28" s="48"/>
      <c r="BE28" s="48"/>
      <c r="BF28" s="48"/>
      <c r="BG28" s="48"/>
      <c r="BH28" s="48"/>
      <c r="BI28" s="48"/>
      <c r="BJ28" s="48"/>
      <c r="BK28" s="48"/>
      <c r="BL28" s="48"/>
      <c r="BM28" s="14" t="str">
        <f>IF(ISERROR(ROW(IF(BM17="○",BM17,IF(BM18="○",BM18,IF(BM19="○",BM19,IF(BM20="○",BM20,IF(BM21="○",BM21,""))))))),"",ROW(IF(BM17="○",BM17,IF(BM18="○",BM18,IF(BM19="○",BM19,IF(BM20="○",BM20,IF(BM21="○",BM21,"")))))))</f>
        <v/>
      </c>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c r="CU28"/>
    </row>
    <row r="29" spans="2:99" ht="38.25" customHeight="1" x14ac:dyDescent="0.15">
      <c r="B29" s="271"/>
      <c r="C29" s="272"/>
      <c r="D29" s="272"/>
      <c r="E29" s="272"/>
      <c r="F29" s="272"/>
      <c r="G29" s="272"/>
      <c r="H29" s="272"/>
      <c r="I29" s="272"/>
      <c r="J29" s="272"/>
      <c r="K29" s="272"/>
      <c r="L29" s="272"/>
      <c r="M29" s="272"/>
      <c r="N29" s="272"/>
      <c r="O29" s="273"/>
      <c r="P29" s="95"/>
      <c r="Q29" s="287"/>
      <c r="R29" s="288"/>
      <c r="S29" s="288"/>
      <c r="T29" s="288"/>
      <c r="U29" s="288"/>
      <c r="V29" s="288"/>
      <c r="W29" s="288"/>
      <c r="X29" s="288"/>
      <c r="Y29" s="288"/>
      <c r="Z29" s="288"/>
      <c r="AA29" s="288"/>
      <c r="AB29" s="288"/>
      <c r="AC29" s="288"/>
      <c r="AD29" s="288"/>
      <c r="AE29" s="288"/>
      <c r="AF29" s="288"/>
      <c r="AG29" s="288"/>
      <c r="AH29" s="288"/>
      <c r="AI29" s="143"/>
      <c r="AJ29" s="95"/>
      <c r="AK29" s="95"/>
      <c r="AL29" s="195" t="s">
        <v>53</v>
      </c>
      <c r="AM29" s="196" t="s">
        <v>42</v>
      </c>
      <c r="AN29" s="48"/>
      <c r="AO29" s="197"/>
      <c r="AP29" s="48"/>
      <c r="AQ29" s="48"/>
      <c r="AR29" s="14" t="str">
        <f>IF(ISERROR(ROW(IF(AR18="○",AR18,IF(AR19="○",AR19,IF(AR20="○",AR20,IF(AR21="○",AR21,IF(AR22="○",AR22,""))))))),"",ROW(IF(AR18="○",AR18,IF(AR19="○",AR19,IF(AR20="○",AR20,IF(AR21="○",AR21,IF(AR22="○",AR22,"")))))))</f>
        <v/>
      </c>
      <c r="AS29" s="48"/>
      <c r="AT29" s="48"/>
      <c r="AU29" s="48"/>
      <c r="AV29" s="48"/>
      <c r="AW29" s="48"/>
      <c r="AX29" s="48"/>
      <c r="AY29" s="198"/>
      <c r="AZ29" s="198"/>
      <c r="BA29" s="199"/>
      <c r="BB29" s="48"/>
      <c r="BC29" s="48"/>
      <c r="BD29" s="48"/>
      <c r="BE29" s="48"/>
      <c r="BF29" s="48"/>
      <c r="BG29" s="195" t="s">
        <v>53</v>
      </c>
      <c r="BH29" s="196" t="s">
        <v>42</v>
      </c>
      <c r="BI29" s="48"/>
      <c r="BJ29" s="48"/>
      <c r="BK29" s="48"/>
      <c r="BL29" s="95"/>
      <c r="BM29" s="14" t="str">
        <f>IF(ISERROR(ROW(IF(BM22="○",BM22,IF(BM23="○",BM23,IF(BM24="○",BM24,IF(BM25="○",BM25,IF(BM26="○",BM26,""))))))),"",ROW(IF(BM22="○",BM22,IF(BM23="○",BM23,IF(BM24="○",BM24,IF(BM25="○",BM25,IF(BM26="○",BM26,"")))))))</f>
        <v/>
      </c>
      <c r="BN29" s="48"/>
      <c r="BO29" s="48"/>
      <c r="BP29" s="48"/>
      <c r="BQ29" s="48"/>
      <c r="BR29" s="48"/>
      <c r="BS29" s="48"/>
      <c r="BT29" s="48"/>
      <c r="BU29" s="48"/>
      <c r="BV29" s="48"/>
      <c r="BW29" s="48"/>
      <c r="BX29" s="48"/>
      <c r="BY29" s="48"/>
      <c r="BZ29" s="48"/>
      <c r="CA29" s="48"/>
      <c r="CB29" s="48"/>
      <c r="CC29" s="48"/>
      <c r="CD29" s="195" t="s">
        <v>53</v>
      </c>
      <c r="CE29" s="196" t="s">
        <v>42</v>
      </c>
      <c r="CF29" s="48"/>
      <c r="CG29" s="48"/>
      <c r="CH29" s="48"/>
      <c r="CI29" s="48"/>
      <c r="CJ29" s="48"/>
      <c r="CK29" s="48"/>
      <c r="CL29" s="48"/>
      <c r="CM29" s="48"/>
      <c r="CN29" s="48"/>
      <c r="CO29" s="48"/>
      <c r="CP29" s="48"/>
      <c r="CQ29" s="48"/>
      <c r="CR29" s="48"/>
      <c r="CS29" s="48"/>
      <c r="CT29"/>
      <c r="CU29"/>
    </row>
    <row r="30" spans="2:99" ht="38.25" customHeight="1" x14ac:dyDescent="0.15">
      <c r="B30" s="274"/>
      <c r="C30" s="275"/>
      <c r="D30" s="275"/>
      <c r="E30" s="275"/>
      <c r="F30" s="275"/>
      <c r="G30" s="275"/>
      <c r="H30" s="275"/>
      <c r="I30" s="275"/>
      <c r="J30" s="275"/>
      <c r="K30" s="275"/>
      <c r="L30" s="275"/>
      <c r="M30" s="275"/>
      <c r="N30" s="275"/>
      <c r="O30" s="276"/>
      <c r="P30" s="95"/>
      <c r="Q30" s="287"/>
      <c r="R30" s="288"/>
      <c r="S30" s="288"/>
      <c r="T30" s="288"/>
      <c r="U30" s="288"/>
      <c r="V30" s="288"/>
      <c r="W30" s="288"/>
      <c r="X30" s="288"/>
      <c r="Y30" s="288"/>
      <c r="Z30" s="288"/>
      <c r="AA30" s="288"/>
      <c r="AB30" s="288"/>
      <c r="AC30" s="288"/>
      <c r="AD30" s="288"/>
      <c r="AE30" s="288"/>
      <c r="AF30" s="288"/>
      <c r="AG30" s="288"/>
      <c r="AH30" s="288"/>
      <c r="AI30" s="143"/>
      <c r="AJ30" s="95"/>
      <c r="AK30" s="200" t="str">
        <f ca="1">IF(AM30="A",1,IF(AM30="B",2,IF(AM30="C",3,IF(AM30="D",4,IF(AM30="E",5,"")))))</f>
        <v/>
      </c>
      <c r="AL30" s="201" t="s">
        <v>183</v>
      </c>
      <c r="AM30" s="229" t="str">
        <f ca="1">IF(F11=1,INDIRECT(ADDRESS(AR31,BD15)),"")</f>
        <v/>
      </c>
      <c r="AN30" s="48"/>
      <c r="AO30" s="48"/>
      <c r="AP30" s="48"/>
      <c r="AQ30" s="48"/>
      <c r="AR30" s="14" t="str">
        <f>IF(ISERROR(ROW(IF(AR23="○",AR23,IF(AR24="○",AR24,IF(AR25="○",AR25,IF(AR26="○",AR26,IF(AR27="○",AR27,""))))))),"",ROW(IF(AR23="○",AR23,IF(AR24="○",AR24,IF(AR25="○",AR25,IF(AR26="○",AR26,IF(AR27="○",AR27,"")))))))</f>
        <v/>
      </c>
      <c r="AS30" s="48"/>
      <c r="AT30" s="48"/>
      <c r="AU30" s="48"/>
      <c r="AV30" s="48"/>
      <c r="AW30" s="48"/>
      <c r="AX30" s="48"/>
      <c r="AY30" s="202"/>
      <c r="AZ30" s="202"/>
      <c r="BA30" s="198"/>
      <c r="BB30" s="48"/>
      <c r="BC30" s="48"/>
      <c r="BD30" s="48"/>
      <c r="BE30" s="48"/>
      <c r="BF30" s="200" t="str">
        <f ca="1">IF(BH30="A",1,IF(BH30="B",2,IF(BH30="C",3,IF(BH30="D",4,IF(BH30="E",5,"")))))</f>
        <v/>
      </c>
      <c r="BG30" s="201" t="s">
        <v>66</v>
      </c>
      <c r="BH30" s="229" t="str">
        <f ca="1">IF(F11=2,INDIRECT(ADDRESS(BM30,CA15)),"")</f>
        <v/>
      </c>
      <c r="BI30" s="48"/>
      <c r="BJ30" s="48"/>
      <c r="BK30" s="48"/>
      <c r="BL30" s="192" t="s">
        <v>46</v>
      </c>
      <c r="BM30" s="14" t="str">
        <f>IF(F11=2,SUM(BM27:BM29),"")</f>
        <v/>
      </c>
      <c r="BN30" s="48"/>
      <c r="BO30" s="48"/>
      <c r="BP30" s="48"/>
      <c r="BQ30" s="48"/>
      <c r="BR30" s="48"/>
      <c r="BS30" s="48"/>
      <c r="BT30" s="48"/>
      <c r="BU30" s="48"/>
      <c r="BV30" s="48"/>
      <c r="BW30" s="48"/>
      <c r="BX30" s="48"/>
      <c r="BY30" s="48"/>
      <c r="BZ30" s="48"/>
      <c r="CA30" s="48"/>
      <c r="CB30" s="48"/>
      <c r="CC30" s="200" t="str">
        <f ca="1">IF(CE30="A",1,IF(CE30="B",2,IF(CE30="C",3,IF(CE30="D",4,IF(CE30="E",5,"")))))</f>
        <v/>
      </c>
      <c r="CD30" s="201" t="s">
        <v>66</v>
      </c>
      <c r="CE30" s="229" t="str">
        <f ca="1">IF(F11=3,INDIRECT(ADDRESS(CJ24,CS15)),"")</f>
        <v/>
      </c>
      <c r="CF30" s="48"/>
      <c r="CG30" s="48"/>
      <c r="CH30" s="48"/>
      <c r="CI30" s="48"/>
      <c r="CJ30" s="48"/>
      <c r="CK30" s="48"/>
      <c r="CL30" s="48"/>
      <c r="CM30" s="48"/>
      <c r="CN30" s="48"/>
      <c r="CO30" s="48"/>
      <c r="CP30" s="48"/>
      <c r="CQ30" s="48"/>
      <c r="CR30" s="48"/>
      <c r="CS30" s="48"/>
      <c r="CT30"/>
      <c r="CU30"/>
    </row>
    <row r="31" spans="2:99" ht="38.25" customHeight="1" thickBot="1" x14ac:dyDescent="0.2">
      <c r="B31" s="274"/>
      <c r="C31" s="275"/>
      <c r="D31" s="275"/>
      <c r="E31" s="275"/>
      <c r="F31" s="275"/>
      <c r="G31" s="275"/>
      <c r="H31" s="275"/>
      <c r="I31" s="275"/>
      <c r="J31" s="275"/>
      <c r="K31" s="275"/>
      <c r="L31" s="275"/>
      <c r="M31" s="275"/>
      <c r="N31" s="275"/>
      <c r="O31" s="276"/>
      <c r="P31" s="95"/>
      <c r="Q31" s="287"/>
      <c r="R31" s="288"/>
      <c r="S31" s="288"/>
      <c r="T31" s="288"/>
      <c r="U31" s="288"/>
      <c r="V31" s="288"/>
      <c r="W31" s="288"/>
      <c r="X31" s="288"/>
      <c r="Y31" s="288"/>
      <c r="Z31" s="288"/>
      <c r="AA31" s="288"/>
      <c r="AB31" s="288"/>
      <c r="AC31" s="288"/>
      <c r="AD31" s="288"/>
      <c r="AE31" s="288"/>
      <c r="AF31" s="288"/>
      <c r="AG31" s="288"/>
      <c r="AH31" s="288"/>
      <c r="AI31" s="143"/>
      <c r="AJ31" s="95"/>
      <c r="AK31" s="95"/>
      <c r="AL31" s="203" t="s">
        <v>182</v>
      </c>
      <c r="AM31" s="204"/>
      <c r="AN31" s="48"/>
      <c r="AO31" s="293" t="s">
        <v>161</v>
      </c>
      <c r="AP31" s="293"/>
      <c r="AQ31" s="205" t="s">
        <v>46</v>
      </c>
      <c r="AR31" s="14" t="str">
        <f>IF(F11=1,SUM(AR28:AR30),"")</f>
        <v/>
      </c>
      <c r="AS31" s="48"/>
      <c r="AT31" s="48"/>
      <c r="AU31" s="48"/>
      <c r="AV31" s="48"/>
      <c r="AW31" s="48"/>
      <c r="AX31" s="48"/>
      <c r="AY31" s="206"/>
      <c r="AZ31" s="206"/>
      <c r="BA31" s="198"/>
      <c r="BB31" s="48"/>
      <c r="BC31" s="48"/>
      <c r="BD31" s="48"/>
      <c r="BE31" s="48"/>
      <c r="BF31" s="48"/>
      <c r="BG31" s="203" t="s">
        <v>182</v>
      </c>
      <c r="BH31" s="204"/>
      <c r="BI31" s="48"/>
      <c r="BJ31" s="48" t="s">
        <v>161</v>
      </c>
      <c r="BK31" s="48"/>
      <c r="BL31" s="48"/>
      <c r="BM31" s="48"/>
      <c r="BN31" s="48"/>
      <c r="BO31" s="48"/>
      <c r="BP31" s="48"/>
      <c r="BQ31" s="48"/>
      <c r="BR31" s="48"/>
      <c r="BS31" s="48"/>
      <c r="BT31" s="48"/>
      <c r="BU31" s="48"/>
      <c r="BV31" s="48"/>
      <c r="BW31" s="48"/>
      <c r="BX31" s="48"/>
      <c r="BY31" s="48"/>
      <c r="BZ31" s="48"/>
      <c r="CA31" s="48"/>
      <c r="CB31" s="48"/>
      <c r="CC31" s="48"/>
      <c r="CD31" s="203" t="s">
        <v>182</v>
      </c>
      <c r="CE31" s="204"/>
      <c r="CF31" s="48"/>
      <c r="CG31" s="48" t="s">
        <v>161</v>
      </c>
      <c r="CH31" s="48"/>
      <c r="CI31" s="48"/>
      <c r="CJ31" s="48"/>
      <c r="CK31" s="48"/>
      <c r="CL31" s="48"/>
      <c r="CM31" s="48"/>
      <c r="CN31" s="48"/>
      <c r="CO31" s="48"/>
      <c r="CP31" s="48"/>
      <c r="CQ31" s="48"/>
      <c r="CR31" s="48"/>
      <c r="CS31" s="48"/>
      <c r="CT31"/>
      <c r="CU31"/>
    </row>
    <row r="32" spans="2:99" ht="38.25" customHeight="1" thickTop="1" thickBot="1" x14ac:dyDescent="0.2">
      <c r="B32" s="274"/>
      <c r="C32" s="275"/>
      <c r="D32" s="275"/>
      <c r="E32" s="275"/>
      <c r="F32" s="275"/>
      <c r="G32" s="275"/>
      <c r="H32" s="275"/>
      <c r="I32" s="275"/>
      <c r="J32" s="275"/>
      <c r="K32" s="275"/>
      <c r="L32" s="275"/>
      <c r="M32" s="275"/>
      <c r="N32" s="275"/>
      <c r="O32" s="276"/>
      <c r="P32" s="95"/>
      <c r="Q32" s="287"/>
      <c r="R32" s="288"/>
      <c r="S32" s="288"/>
      <c r="T32" s="288"/>
      <c r="U32" s="288"/>
      <c r="V32" s="288"/>
      <c r="W32" s="288"/>
      <c r="X32" s="288"/>
      <c r="Y32" s="288"/>
      <c r="Z32" s="288"/>
      <c r="AA32" s="288"/>
      <c r="AB32" s="288"/>
      <c r="AC32" s="288"/>
      <c r="AD32" s="288"/>
      <c r="AE32" s="288"/>
      <c r="AF32" s="288"/>
      <c r="AG32" s="288"/>
      <c r="AH32" s="288"/>
      <c r="AI32" s="143"/>
      <c r="AJ32" s="95"/>
      <c r="AK32" s="200" t="str">
        <f>IF(F11=1,IF(AM31="",MAX(AK30),""),"")</f>
        <v/>
      </c>
      <c r="AL32" s="207" t="s">
        <v>48</v>
      </c>
      <c r="AM32" s="230" t="str">
        <f>IF(AK32=1,"A",IF(AK32=2,"B",IF(AK32=3,"C",IF(AK32=4,"D",IF(AK32=5,"E","")))))</f>
        <v/>
      </c>
      <c r="AN32" s="291" t="str">
        <f>IF(AM31="","","←関数を消去の上、最終評価を手入力して下さい")</f>
        <v/>
      </c>
      <c r="AO32" s="292"/>
      <c r="AP32" s="292"/>
      <c r="AQ32" s="208"/>
      <c r="AR32" s="48"/>
      <c r="AS32" s="48"/>
      <c r="AT32" s="48"/>
      <c r="AU32" s="209"/>
      <c r="AV32" s="48"/>
      <c r="AW32" s="48"/>
      <c r="AX32" s="48"/>
      <c r="AY32" s="139"/>
      <c r="AZ32" s="139"/>
      <c r="BA32" s="198"/>
      <c r="BB32" s="48"/>
      <c r="BC32" s="48"/>
      <c r="BD32" s="48"/>
      <c r="BE32" s="48"/>
      <c r="BF32" s="200" t="str">
        <f>IF(F11=2,IF(BH31="",MAX(BF30),""),"")</f>
        <v/>
      </c>
      <c r="BG32" s="210" t="s">
        <v>48</v>
      </c>
      <c r="BH32" s="230" t="str">
        <f>IF(BF32=1,"A",IF(BF32=2,"B",IF(BF32=3,"C",IF(BF32=4,"D",IF(BF32=5,"E","")))))</f>
        <v/>
      </c>
      <c r="BI32" s="291" t="str">
        <f>IF(BH31="","","←関数を消去の上、最終評価を手入力して下さい")</f>
        <v/>
      </c>
      <c r="BJ32" s="292"/>
      <c r="BK32" s="292"/>
      <c r="BL32" s="48"/>
      <c r="BM32" s="48"/>
      <c r="BN32" s="48"/>
      <c r="BO32" s="48"/>
      <c r="BP32" s="48"/>
      <c r="BQ32" s="48"/>
      <c r="BR32" s="48"/>
      <c r="BS32" s="48"/>
      <c r="BT32" s="48"/>
      <c r="BU32" s="48"/>
      <c r="BV32" s="48"/>
      <c r="BW32" s="48"/>
      <c r="BX32" s="48"/>
      <c r="BY32" s="48"/>
      <c r="BZ32" s="48"/>
      <c r="CA32" s="48"/>
      <c r="CB32" s="48"/>
      <c r="CC32" s="200" t="str">
        <f>IF(F11=3,IF(CE31="",MAX(CC30),""),"")</f>
        <v/>
      </c>
      <c r="CD32" s="210" t="s">
        <v>48</v>
      </c>
      <c r="CE32" s="230" t="str">
        <f>IF(CC32=1,"A",IF(CC32=2,"B",IF(CC32=3,"C",IF(CC32=4,"D",IF(CC32=5,"E","")))))</f>
        <v/>
      </c>
      <c r="CF32" s="291" t="str">
        <f>IF(CE31="","","←関数を消去の上、最終評価を手入力して下さい")</f>
        <v/>
      </c>
      <c r="CG32" s="292"/>
      <c r="CH32" s="292"/>
      <c r="CI32" s="211"/>
      <c r="CJ32" s="48"/>
      <c r="CK32" s="48"/>
      <c r="CL32" s="48"/>
      <c r="CM32" s="48"/>
      <c r="CN32" s="48"/>
      <c r="CO32" s="48"/>
      <c r="CP32" s="48"/>
      <c r="CQ32" s="48"/>
      <c r="CR32" s="48"/>
      <c r="CS32" s="48"/>
      <c r="CT32"/>
      <c r="CU32"/>
    </row>
    <row r="33" spans="2:99" ht="38.25" customHeight="1" thickTop="1" thickBot="1" x14ac:dyDescent="0.2">
      <c r="B33" s="274"/>
      <c r="C33" s="275"/>
      <c r="D33" s="275"/>
      <c r="E33" s="275"/>
      <c r="F33" s="275"/>
      <c r="G33" s="275"/>
      <c r="H33" s="275"/>
      <c r="I33" s="275"/>
      <c r="J33" s="275"/>
      <c r="K33" s="275"/>
      <c r="L33" s="275"/>
      <c r="M33" s="275"/>
      <c r="N33" s="275"/>
      <c r="O33" s="276"/>
      <c r="P33" s="95"/>
      <c r="Q33" s="287"/>
      <c r="R33" s="288"/>
      <c r="S33" s="288"/>
      <c r="T33" s="288"/>
      <c r="U33" s="288"/>
      <c r="V33" s="288"/>
      <c r="W33" s="288"/>
      <c r="X33" s="288"/>
      <c r="Y33" s="288"/>
      <c r="Z33" s="288"/>
      <c r="AA33" s="288"/>
      <c r="AB33" s="288"/>
      <c r="AC33" s="288"/>
      <c r="AD33" s="288"/>
      <c r="AE33" s="288"/>
      <c r="AF33" s="288"/>
      <c r="AG33" s="288"/>
      <c r="AH33" s="288"/>
      <c r="AI33" s="143"/>
      <c r="AJ33" s="95"/>
      <c r="AK33" s="95"/>
      <c r="AL33" s="212" t="s">
        <v>43</v>
      </c>
      <c r="AM33" s="213"/>
      <c r="AN33" s="291"/>
      <c r="AO33" s="292"/>
      <c r="AP33" s="292"/>
      <c r="AQ33" s="211"/>
      <c r="AR33" s="66"/>
      <c r="AS33" s="66"/>
      <c r="AT33" s="145"/>
      <c r="AU33" s="208"/>
      <c r="AV33" s="48"/>
      <c r="AW33" s="48"/>
      <c r="AX33" s="48"/>
      <c r="AY33" s="146"/>
      <c r="AZ33" s="146"/>
      <c r="BA33" s="198"/>
      <c r="BB33" s="48"/>
      <c r="BC33" s="48"/>
      <c r="BD33" s="48"/>
      <c r="BE33" s="48"/>
      <c r="BF33" s="48"/>
      <c r="BG33" s="214" t="s">
        <v>43</v>
      </c>
      <c r="BH33" s="213"/>
      <c r="BI33" s="291" t="str">
        <f>IF(BH31="","","←関数を消去の上、最終評価を手入力して下さい")</f>
        <v/>
      </c>
      <c r="BJ33" s="292"/>
      <c r="BK33" s="292"/>
      <c r="BL33" s="211"/>
      <c r="BM33" s="66"/>
      <c r="BN33" s="66"/>
      <c r="BO33" s="145"/>
      <c r="BP33" s="48"/>
      <c r="BQ33" s="48"/>
      <c r="BR33" s="48"/>
      <c r="BS33" s="48"/>
      <c r="BT33" s="48"/>
      <c r="BU33" s="48"/>
      <c r="BV33" s="48"/>
      <c r="BW33" s="48"/>
      <c r="BX33" s="48"/>
      <c r="BY33" s="48"/>
      <c r="BZ33" s="48"/>
      <c r="CA33" s="48"/>
      <c r="CB33" s="48"/>
      <c r="CC33" s="48"/>
      <c r="CD33" s="214" t="s">
        <v>43</v>
      </c>
      <c r="CE33" s="213"/>
      <c r="CF33" s="48"/>
      <c r="CG33" s="48"/>
      <c r="CH33" s="48"/>
      <c r="CI33" s="215"/>
      <c r="CJ33" s="66"/>
      <c r="CK33" s="66"/>
      <c r="CL33" s="48"/>
      <c r="CM33" s="48"/>
      <c r="CN33" s="48"/>
      <c r="CO33" s="48"/>
      <c r="CP33" s="48"/>
      <c r="CQ33" s="48"/>
      <c r="CR33" s="48"/>
      <c r="CS33" s="48"/>
      <c r="CT33"/>
      <c r="CU33"/>
    </row>
    <row r="34" spans="2:99" ht="38.25" customHeight="1" thickTop="1" thickBot="1" x14ac:dyDescent="0.2">
      <c r="B34" s="277"/>
      <c r="C34" s="278"/>
      <c r="D34" s="278"/>
      <c r="E34" s="278"/>
      <c r="F34" s="278"/>
      <c r="G34" s="278"/>
      <c r="H34" s="278"/>
      <c r="I34" s="278"/>
      <c r="J34" s="278"/>
      <c r="K34" s="278"/>
      <c r="L34" s="278"/>
      <c r="M34" s="278"/>
      <c r="N34" s="278"/>
      <c r="O34" s="279"/>
      <c r="P34" s="95"/>
      <c r="Q34" s="289"/>
      <c r="R34" s="290"/>
      <c r="S34" s="290"/>
      <c r="T34" s="290"/>
      <c r="U34" s="290"/>
      <c r="V34" s="290"/>
      <c r="W34" s="290"/>
      <c r="X34" s="290"/>
      <c r="Y34" s="290"/>
      <c r="Z34" s="290"/>
      <c r="AA34" s="290"/>
      <c r="AB34" s="290"/>
      <c r="AC34" s="290"/>
      <c r="AD34" s="290"/>
      <c r="AE34" s="290"/>
      <c r="AF34" s="290"/>
      <c r="AG34" s="290"/>
      <c r="AH34" s="290"/>
      <c r="AI34" s="143"/>
      <c r="AJ34" s="95"/>
      <c r="AK34" s="95"/>
      <c r="AL34" s="48"/>
      <c r="AM34" s="216"/>
      <c r="AN34" s="48"/>
      <c r="AO34" s="48"/>
      <c r="AP34" s="48"/>
      <c r="AQ34" s="215"/>
      <c r="AR34" s="67"/>
      <c r="AS34" s="66"/>
      <c r="AT34" s="145"/>
      <c r="AU34" s="208"/>
      <c r="AV34" s="48"/>
      <c r="AW34" s="48"/>
      <c r="AX34" s="48"/>
      <c r="AY34" s="158"/>
      <c r="AZ34" s="158"/>
      <c r="BA34" s="198"/>
      <c r="BB34" s="48"/>
      <c r="BC34" s="48"/>
      <c r="BD34" s="48"/>
      <c r="BE34" s="48"/>
      <c r="BF34" s="48"/>
      <c r="BG34" s="48"/>
      <c r="BH34" s="48"/>
      <c r="BI34" s="48"/>
      <c r="BJ34" s="48"/>
      <c r="BK34" s="48"/>
      <c r="BL34" s="215"/>
      <c r="BM34" s="67"/>
      <c r="BN34" s="66"/>
      <c r="BO34" s="145"/>
      <c r="BP34" s="48"/>
      <c r="BQ34" s="48"/>
      <c r="BR34" s="48"/>
      <c r="BS34" s="48"/>
      <c r="BT34" s="48"/>
      <c r="BU34" s="48"/>
      <c r="BV34" s="48"/>
      <c r="BW34" s="48"/>
      <c r="BX34" s="48"/>
      <c r="BY34" s="48"/>
      <c r="BZ34" s="48"/>
      <c r="CA34" s="48"/>
      <c r="CB34" s="48"/>
      <c r="CC34" s="48"/>
      <c r="CD34" s="48"/>
      <c r="CE34" s="48"/>
      <c r="CF34" s="48"/>
      <c r="CG34" s="48"/>
      <c r="CH34" s="48"/>
      <c r="CI34" s="217"/>
      <c r="CJ34" s="67"/>
      <c r="CK34" s="66"/>
      <c r="CL34" s="48"/>
      <c r="CM34" s="48"/>
      <c r="CN34" s="48"/>
      <c r="CO34" s="48"/>
      <c r="CP34" s="48"/>
      <c r="CQ34" s="48"/>
      <c r="CR34" s="48"/>
      <c r="CS34" s="48"/>
      <c r="CT34"/>
      <c r="CU34"/>
    </row>
    <row r="35" spans="2:99" ht="24.75" customHeight="1" x14ac:dyDescent="0.15">
      <c r="B35" s="95"/>
      <c r="C35" s="95"/>
      <c r="D35" s="95"/>
      <c r="E35" s="95"/>
      <c r="F35" s="95"/>
      <c r="G35" s="95"/>
      <c r="H35" s="95"/>
      <c r="I35" s="95"/>
      <c r="J35" s="95"/>
      <c r="K35" s="96"/>
      <c r="L35" s="96"/>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48"/>
      <c r="AM35" s="218" t="str">
        <f>IF(AM32="A","10％以上で手入力して下さい",IF(AM32="B","30％以上で手入力して下さい",IF(AM32="C","50％以上で手入力して下さい",IF(AM32="D","70％以上で手入力して下さい",IF(AM32="E","90％以上で手入力して下さい","")))))</f>
        <v/>
      </c>
      <c r="AN35" s="48"/>
      <c r="AO35" s="219"/>
      <c r="AP35" s="48"/>
      <c r="AQ35" s="217"/>
      <c r="AR35" s="67"/>
      <c r="AS35" s="220"/>
      <c r="AT35" s="145"/>
      <c r="AU35" s="48"/>
      <c r="AV35" s="48"/>
      <c r="AW35" s="48"/>
      <c r="AX35" s="48"/>
      <c r="AY35" s="57"/>
      <c r="AZ35" s="57"/>
      <c r="BA35" s="198"/>
      <c r="BB35" s="48"/>
      <c r="BC35" s="48"/>
      <c r="BD35" s="48"/>
      <c r="BE35" s="48"/>
      <c r="BF35" s="48"/>
      <c r="BG35" s="48"/>
      <c r="BH35" s="218" t="str">
        <f>IF(BH32="A","10％以上で手入力して下さい",IF(BH32="B","30％以上で手入力して下さい",IF(BH32="C","50％以上で手入力して下さい",IF(BH32="D","70％以上で手入力して下さい",IF(BH32="E","90％以上で手入力して下さい","")))))</f>
        <v/>
      </c>
      <c r="BI35" s="48"/>
      <c r="BJ35" s="48"/>
      <c r="BK35" s="48"/>
      <c r="BL35" s="217"/>
      <c r="BM35" s="67"/>
      <c r="BN35" s="220"/>
      <c r="BO35" s="145"/>
      <c r="BP35" s="48"/>
      <c r="BQ35" s="48"/>
      <c r="BR35" s="48"/>
      <c r="BS35" s="48"/>
      <c r="BT35" s="48"/>
      <c r="BU35" s="48"/>
      <c r="BV35" s="48"/>
      <c r="BW35" s="48"/>
      <c r="BX35" s="48"/>
      <c r="BY35" s="48"/>
      <c r="BZ35" s="48"/>
      <c r="CA35" s="48"/>
      <c r="CB35" s="48"/>
      <c r="CC35" s="48"/>
      <c r="CD35" s="48"/>
      <c r="CE35" s="218" t="str">
        <f>IF(CE32="A","10％以上で手入力して下さい",IF(CE32="B","30％以上で手入力して下さい",IF(CE32="C","50％以上で手入力して下さい",IF(CE32="D","70％以上で手入力して下さい",IF(CE32="E","90％以上で手入力して下さい","")))))</f>
        <v/>
      </c>
      <c r="CF35" s="48"/>
      <c r="CG35" s="48"/>
      <c r="CH35" s="48"/>
      <c r="CI35" s="215"/>
      <c r="CJ35" s="67"/>
      <c r="CK35" s="220"/>
      <c r="CL35" s="48"/>
      <c r="CM35" s="48"/>
      <c r="CN35" s="48"/>
      <c r="CO35" s="48"/>
      <c r="CP35" s="48"/>
      <c r="CQ35" s="48"/>
      <c r="CR35" s="48"/>
      <c r="CS35" s="48"/>
      <c r="CT35"/>
      <c r="CU35"/>
    </row>
    <row r="36" spans="2:99" x14ac:dyDescent="0.15">
      <c r="AL36"/>
      <c r="AM36" s="4"/>
      <c r="AN36"/>
      <c r="AO36" s="5"/>
      <c r="AP36"/>
      <c r="AQ36" s="43"/>
      <c r="AR36" s="11"/>
      <c r="AS36" s="44"/>
      <c r="AT36" s="3"/>
      <c r="AU36" s="5"/>
      <c r="AV36"/>
      <c r="AW36"/>
      <c r="AX36"/>
      <c r="AY36" s="7"/>
      <c r="AZ36" s="7"/>
      <c r="BA36" s="8"/>
      <c r="BB36"/>
      <c r="BC36"/>
      <c r="BD36"/>
      <c r="BE36"/>
      <c r="BF36"/>
      <c r="BG36"/>
      <c r="BH36"/>
      <c r="BI36"/>
      <c r="BJ36"/>
      <c r="BK36"/>
      <c r="BL36" s="43"/>
      <c r="BM36" s="11"/>
      <c r="BN36" s="44"/>
      <c r="BO36" s="3"/>
      <c r="BP36"/>
      <c r="BQ36"/>
      <c r="BR36"/>
      <c r="BS36"/>
      <c r="BT36"/>
      <c r="BU36"/>
      <c r="BV36"/>
      <c r="BW36"/>
      <c r="BX36"/>
      <c r="BY36"/>
      <c r="BZ36"/>
      <c r="CA36"/>
      <c r="CB36"/>
      <c r="CC36"/>
      <c r="CD36"/>
      <c r="CE36"/>
      <c r="CF36"/>
      <c r="CG36"/>
      <c r="CH36"/>
      <c r="CI36" s="10"/>
      <c r="CJ36" s="11"/>
      <c r="CK36" s="44"/>
      <c r="CL36"/>
      <c r="CM36"/>
      <c r="CN36"/>
      <c r="CO36"/>
      <c r="CP36"/>
      <c r="CQ36"/>
      <c r="CR36"/>
      <c r="CS36"/>
      <c r="CT36"/>
      <c r="CU36"/>
    </row>
    <row r="37" spans="2:99" x14ac:dyDescent="0.15">
      <c r="AN37"/>
      <c r="AO37" s="5"/>
      <c r="AP37"/>
      <c r="AQ37" s="10"/>
      <c r="AR37" s="10"/>
      <c r="AS37" s="45"/>
      <c r="AT37" s="3"/>
      <c r="AU37" s="5"/>
      <c r="AV37"/>
      <c r="AW37"/>
      <c r="AX37"/>
      <c r="AY37" s="7"/>
      <c r="AZ37" s="7"/>
      <c r="BA37" s="8"/>
      <c r="BB37"/>
      <c r="BC37"/>
      <c r="BD37"/>
      <c r="BE37"/>
      <c r="BI37"/>
      <c r="BJ37"/>
      <c r="BK37"/>
      <c r="BL37" s="10"/>
      <c r="BM37" s="10"/>
      <c r="BN37" s="45"/>
      <c r="BO37" s="3"/>
      <c r="BP37"/>
      <c r="BQ37"/>
      <c r="BR37"/>
      <c r="BS37"/>
      <c r="BT37"/>
      <c r="BU37"/>
      <c r="BV37"/>
      <c r="BW37"/>
      <c r="BX37"/>
      <c r="BY37"/>
      <c r="BZ37"/>
      <c r="CA37"/>
      <c r="CB37"/>
      <c r="CJ37" s="10"/>
      <c r="CK37" s="45"/>
      <c r="CL37"/>
      <c r="CM37"/>
      <c r="CN37"/>
      <c r="CO37"/>
      <c r="CP37"/>
      <c r="CQ37"/>
      <c r="CR37"/>
      <c r="CS37"/>
      <c r="CT37"/>
      <c r="CU37"/>
    </row>
    <row r="39" spans="2:99" x14ac:dyDescent="0.15">
      <c r="J39" s="2"/>
      <c r="L39" s="1"/>
    </row>
  </sheetData>
  <sheetProtection password="D032" sheet="1"/>
  <mergeCells count="90">
    <mergeCell ref="B27:O27"/>
    <mergeCell ref="B29:O34"/>
    <mergeCell ref="AN32:AP32"/>
    <mergeCell ref="BI32:BK32"/>
    <mergeCell ref="CF32:CH32"/>
    <mergeCell ref="AN33:AP33"/>
    <mergeCell ref="BI33:BK33"/>
    <mergeCell ref="AO31:AP31"/>
    <mergeCell ref="CG16:CI16"/>
    <mergeCell ref="B17:O17"/>
    <mergeCell ref="Q17:S17"/>
    <mergeCell ref="BK17:BK21"/>
    <mergeCell ref="CG17:CG21"/>
    <mergeCell ref="CH17:CH21"/>
    <mergeCell ref="AP18:AP22"/>
    <mergeCell ref="B19:O19"/>
    <mergeCell ref="BJ22:BJ26"/>
    <mergeCell ref="BK22:BK26"/>
    <mergeCell ref="Q23:S23"/>
    <mergeCell ref="AO23:AO27"/>
    <mergeCell ref="AP23:AP27"/>
    <mergeCell ref="B24:O25"/>
    <mergeCell ref="Q24:S24"/>
    <mergeCell ref="Q25:T25"/>
    <mergeCell ref="B15:O15"/>
    <mergeCell ref="Q15:S15"/>
    <mergeCell ref="Q16:S16"/>
    <mergeCell ref="AO16:AO22"/>
    <mergeCell ref="BJ16:BJ21"/>
    <mergeCell ref="B21:O22"/>
    <mergeCell ref="Q22:S22"/>
    <mergeCell ref="CK12:CK14"/>
    <mergeCell ref="CL12:CP12"/>
    <mergeCell ref="AS13:AV13"/>
    <mergeCell ref="AW13:BA13"/>
    <mergeCell ref="BN13:BQ13"/>
    <mergeCell ref="BR13:BR14"/>
    <mergeCell ref="BS13:BW13"/>
    <mergeCell ref="CL13:CP13"/>
    <mergeCell ref="AW12:BA12"/>
    <mergeCell ref="BG12:BG13"/>
    <mergeCell ref="BN12:BQ12"/>
    <mergeCell ref="BR12:BW12"/>
    <mergeCell ref="CD12:CD13"/>
    <mergeCell ref="Q9:Q10"/>
    <mergeCell ref="T9:X9"/>
    <mergeCell ref="Y9:AB9"/>
    <mergeCell ref="AL12:AL13"/>
    <mergeCell ref="AS12:AV12"/>
    <mergeCell ref="Q26:AH34"/>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P8:P10"/>
    <mergeCell ref="AE2:AH2"/>
    <mergeCell ref="AE3:AH3"/>
    <mergeCell ref="AC9:AC10"/>
    <mergeCell ref="AG9:AH9"/>
    <mergeCell ref="R3:Z3"/>
    <mergeCell ref="R4:Z5"/>
    <mergeCell ref="R8:R10"/>
    <mergeCell ref="S8:S10"/>
    <mergeCell ref="T8:AB8"/>
    <mergeCell ref="AC2:AD2"/>
    <mergeCell ref="AC3:AD3"/>
    <mergeCell ref="AC4:AD4"/>
    <mergeCell ref="AC5:AD5"/>
    <mergeCell ref="AC6:AD6"/>
    <mergeCell ref="AE4:AH4"/>
    <mergeCell ref="AE5:AH5"/>
    <mergeCell ref="AE6:AH6"/>
    <mergeCell ref="V20:AH20"/>
    <mergeCell ref="V19:AH19"/>
    <mergeCell ref="V18:AH18"/>
    <mergeCell ref="V17:AH17"/>
    <mergeCell ref="V16:AH16"/>
    <mergeCell ref="AD9:AD10"/>
    <mergeCell ref="AC8:AH8"/>
    <mergeCell ref="AE9:AF9"/>
  </mergeCells>
  <phoneticPr fontId="18"/>
  <conditionalFormatting sqref="AS16:BA27">
    <cfRule type="expression" dxfId="44" priority="3" stopIfTrue="1">
      <formula>AND($AR16="○",AS$15="○")</formula>
    </cfRule>
  </conditionalFormatting>
  <conditionalFormatting sqref="BN16:CA26">
    <cfRule type="expression" dxfId="43" priority="2" stopIfTrue="1">
      <formula>AND($BM16="○",BN$15="○")</formula>
    </cfRule>
  </conditionalFormatting>
  <conditionalFormatting sqref="CK16:CP21">
    <cfRule type="expression" dxfId="42" priority="1" stopIfTrue="1">
      <formula>AND($CJ16="○",CK$15="○")</formula>
    </cfRule>
  </conditionalFormatting>
  <dataValidations count="8">
    <dataValidation type="list" allowBlank="1" showInputMessage="1" showErrorMessage="1" sqref="AG11 N11 H11" xr:uid="{019C9E8F-9317-4122-A5C4-785D4529EFF2}">
      <formula1>"1,2,3,4"</formula1>
    </dataValidation>
    <dataValidation type="list" allowBlank="1" showInputMessage="1" showErrorMessage="1" sqref="M11 O11 AC11:AD11" xr:uid="{C3D74BFC-EABE-4947-8DE5-B09F3E0DDA7D}">
      <formula1>"1,2"</formula1>
    </dataValidation>
    <dataValidation type="list" allowBlank="1" showInputMessage="1" showErrorMessage="1" sqref="L11" xr:uid="{A8AB4B7F-3E52-407C-9A22-C5347DF281BD}">
      <formula1>"1,2,3,4,5,6,7,8,9,10,11,12,13"</formula1>
    </dataValidation>
    <dataValidation type="list" allowBlank="1" showInputMessage="1" showErrorMessage="1" sqref="AE11 I11:J11" xr:uid="{DF63118E-0937-4C8E-96B4-F5BFAFE56AC9}">
      <formula1>"1,2,3,4,5"</formula1>
    </dataValidation>
    <dataValidation type="list" allowBlank="1" showInputMessage="1" showErrorMessage="1" sqref="G11 K11" xr:uid="{BB13BBB7-9F7C-41C4-9855-98EFC29D5CE3}">
      <formula1>"1,2,3,4,5,6"</formula1>
    </dataValidation>
    <dataValidation type="list" allowBlank="1" showInputMessage="1" showErrorMessage="1" sqref="F11" xr:uid="{0E113B75-C750-4379-B7AF-D494927C5B6D}">
      <formula1>"1,2,3"</formula1>
    </dataValidation>
    <dataValidation type="list" allowBlank="1" showInputMessage="1" showErrorMessage="1" sqref="E11" xr:uid="{017041E5-2EAD-4A03-9307-F5A38A1E2453}">
      <formula1>"1,2,3,4,5,6,7,8,9,10,11,12,13,14,15,16"</formula1>
    </dataValidation>
    <dataValidation type="list" imeMode="off" allowBlank="1" showInputMessage="1" showErrorMessage="1" sqref="AM31 BH31 CE31" xr:uid="{46E49356-1E5C-47E1-826E-4BD062C15678}">
      <formula1>"A,B,C,D,E"</formula1>
    </dataValidation>
  </dataValidations>
  <printOptions horizontalCentered="1"/>
  <pageMargins left="0.19685039370078741" right="0.19685039370078741" top="0.39370078740157483" bottom="0.39370078740157483" header="0.19685039370078741" footer="0.19685039370078741"/>
  <pageSetup paperSize="9" scale="39" orientation="landscape" r:id="rId1"/>
  <headerFooter>
    <oddFooter>&amp;R&amp;20&amp;A</oddFooter>
  </headerFooter>
  <colBreaks count="3" manualBreakCount="3">
    <brk id="35" max="36" man="1"/>
    <brk id="57" max="40" man="1"/>
    <brk id="80" max="4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4" ma:contentTypeDescription="新しいドキュメントを作成します。" ma:contentTypeScope="" ma:versionID="0c8e0403d9816f123129fd6ee4be8f7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c3e4dccf24a209fce4fa4f587d24716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30D5FF4-7690-4634-A26F-71E7184B5D2B}"/>
</file>

<file path=customXml/itemProps2.xml><?xml version="1.0" encoding="utf-8"?>
<ds:datastoreItem xmlns:ds="http://schemas.openxmlformats.org/officeDocument/2006/customXml" ds:itemID="{E4D20162-40DD-415F-9036-BAD725726D41}">
  <ds:schemaRefs>
    <ds:schemaRef ds:uri="http://schemas.microsoft.com/sharepoint/v3/contenttype/forms"/>
  </ds:schemaRefs>
</ds:datastoreItem>
</file>

<file path=customXml/itemProps3.xml><?xml version="1.0" encoding="utf-8"?>
<ds:datastoreItem xmlns:ds="http://schemas.openxmlformats.org/officeDocument/2006/customXml" ds:itemID="{465ABB1E-874F-4865-82A5-A1C72ACE40E7}">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4e28f63-7028-4a93-8047-9653a98e0e88"/>
    <ds:schemaRef ds:uri="http://purl.org/dc/elements/1.1/"/>
    <ds:schemaRef ds:uri="fd32c9f7-8932-4d07-b49b-91c8a1e26893"/>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C5BF1691-217B-4B87-8B39-B5C2C8F86D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記入要領（要確認）</vt:lpstr>
      <vt:lpstr>選択コード</vt:lpstr>
      <vt:lpstr>【総括表】○○県</vt:lpstr>
      <vt:lpstr>【標準（財務諸表）】1</vt:lpstr>
      <vt:lpstr>【標準（財務諸表）】2</vt:lpstr>
      <vt:lpstr>【標準（財務諸表）】3</vt:lpstr>
      <vt:lpstr>【標準（財務諸表）】4</vt:lpstr>
      <vt:lpstr>【標準（財務諸表）】5</vt:lpstr>
      <vt:lpstr>【標準（財務諸表）】6</vt:lpstr>
      <vt:lpstr>【標準（財務諸表）】7</vt:lpstr>
      <vt:lpstr>【標準（財務諸表）】8</vt:lpstr>
      <vt:lpstr>【標準（財務諸表）】9</vt:lpstr>
      <vt:lpstr>【標準（財務諸表）】10</vt:lpstr>
      <vt:lpstr>【標準（財務諸表）】11</vt:lpstr>
      <vt:lpstr>【標準（財務諸表）】12</vt:lpstr>
      <vt:lpstr>【標準（財務諸表）】13</vt:lpstr>
      <vt:lpstr>【標準（財務諸表）】14</vt:lpstr>
      <vt:lpstr>【標準（財務諸表）】15</vt:lpstr>
      <vt:lpstr>【標準（財務諸表）】16</vt:lpstr>
      <vt:lpstr>【標準（財務諸表）】17</vt:lpstr>
      <vt:lpstr>【標準（財務諸表）】18</vt:lpstr>
      <vt:lpstr>【標準（財務諸表）】19</vt:lpstr>
      <vt:lpstr>【標準（財務諸表）】20</vt:lpstr>
      <vt:lpstr>【総括表】○○県!Print_Area</vt:lpstr>
      <vt:lpstr>'【標準（財務諸表）】1'!Print_Area</vt:lpstr>
      <vt:lpstr>'【標準（財務諸表）】10'!Print_Area</vt:lpstr>
      <vt:lpstr>'【標準（財務諸表）】11'!Print_Area</vt:lpstr>
      <vt:lpstr>'【標準（財務諸表）】12'!Print_Area</vt:lpstr>
      <vt:lpstr>'【標準（財務諸表）】13'!Print_Area</vt:lpstr>
      <vt:lpstr>'【標準（財務諸表）】14'!Print_Area</vt:lpstr>
      <vt:lpstr>'【標準（財務諸表）】15'!Print_Area</vt:lpstr>
      <vt:lpstr>'【標準（財務諸表）】16'!Print_Area</vt:lpstr>
      <vt:lpstr>'【標準（財務諸表）】17'!Print_Area</vt:lpstr>
      <vt:lpstr>'【標準（財務諸表）】18'!Print_Area</vt:lpstr>
      <vt:lpstr>'【標準（財務諸表）】19'!Print_Area</vt:lpstr>
      <vt:lpstr>'【標準（財務諸表）】2'!Print_Area</vt:lpstr>
      <vt:lpstr>'【標準（財務諸表）】20'!Print_Area</vt:lpstr>
      <vt:lpstr>'【標準（財務諸表）】3'!Print_Area</vt:lpstr>
      <vt:lpstr>'【標準（財務諸表）】4'!Print_Area</vt:lpstr>
      <vt:lpstr>'【標準（財務諸表）】5'!Print_Area</vt:lpstr>
      <vt:lpstr>'【標準（財務諸表）】6'!Print_Area</vt:lpstr>
      <vt:lpstr>'【標準（財務諸表）】7'!Print_Area</vt:lpstr>
      <vt:lpstr>'【標準（財務諸表）】8'!Print_Area</vt:lpstr>
      <vt:lpstr>'【標準（財務諸表）】9'!Print_Area</vt:lpstr>
      <vt:lpstr>'記入要領（要確認）'!Print_Area</vt:lpstr>
      <vt:lpstr>選択コード!Print_Area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902382</dc:creator>
  <cp:lastModifiedBy>中筋 健人(NAKASUJI Kento)</cp:lastModifiedBy>
  <cp:lastPrinted>2017-05-15T03:04:17Z</cp:lastPrinted>
  <dcterms:created xsi:type="dcterms:W3CDTF">2008-04-03T00:43:54Z</dcterms:created>
  <dcterms:modified xsi:type="dcterms:W3CDTF">2025-05-08T07:24:59Z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酒井　郁哉</vt:lpwstr>
  </property>
  <property fmtid="{D5CDD505-2E9C-101B-9397-08002B2CF9AE}" pid="3" name="display_urn:schemas-microsoft-com:office:office#Author">
    <vt:lpwstr>902382</vt:lpwstr>
  </property>
  <property fmtid="{D5CDD505-2E9C-101B-9397-08002B2CF9AE}" pid="4" name="ContentTypeId">
    <vt:lpwstr>0x01010030BA604CFE067A42A23961E8A5FBDB76</vt:lpwstr>
  </property>
  <property fmtid="{D5CDD505-2E9C-101B-9397-08002B2CF9AE}" pid="5" name="MediaServiceImageTags">
    <vt:lpwstr/>
  </property>
</Properties>
</file>