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2865" windowWidth="15300" windowHeight="4815" tabRatio="840" firstSheet="4" activeTab="5"/>
  </bookViews>
  <sheets>
    <sheet name="Ⅰ　水稲の部" sheetId="1" r:id="rId1"/>
    <sheet name="1標高別銘柄品種" sheetId="2" r:id="rId2"/>
    <sheet name="2米の検査状況" sheetId="3" r:id="rId3"/>
    <sheet name="3水稲種子注文数量" sheetId="4" r:id="rId4"/>
    <sheet name="4地力・土改材" sheetId="5" r:id="rId5"/>
    <sheet name="5-1稲わら利用" sheetId="6" r:id="rId6"/>
    <sheet name="5-2もみがら利用" sheetId="7" r:id="rId7"/>
    <sheet name="5-3もみがら利用(CE等)" sheetId="8" r:id="rId8"/>
    <sheet name="6-1田植機・収穫機" sheetId="9" r:id="rId9"/>
    <sheet name="6-2育苗施設" sheetId="10" r:id="rId10"/>
    <sheet name="6-3共乾施設" sheetId="11" r:id="rId11"/>
    <sheet name="7直播普及状況" sheetId="12" r:id="rId12"/>
    <sheet name="8環境に配慮した" sheetId="13" r:id="rId13"/>
    <sheet name="9大規模稲作経営体" sheetId="14" r:id="rId14"/>
    <sheet name="10-1産地生産力強化" sheetId="15" r:id="rId15"/>
    <sheet name="10-2生産コスト削減支援" sheetId="16" r:id="rId16"/>
  </sheets>
  <externalReferences>
    <externalReference r:id="rId19"/>
  </externalReferences>
  <definedNames>
    <definedName name="P_A">'[1]1標高別銘柄品種'!$A$2:$Y$10</definedName>
    <definedName name="_xlnm.Print_Area" localSheetId="1">'1標高別銘柄品種'!$A$1:$K$101</definedName>
    <definedName name="_xlnm.Print_Area" localSheetId="2">'2米の検査状況'!$A$1:$J$54</definedName>
    <definedName name="_xlnm.Print_Area" localSheetId="3">'3水稲種子注文数量'!$A$1:$O$98</definedName>
    <definedName name="_xlnm.Print_Area" localSheetId="4">'4地力・土改材'!$A$1:$Y$32</definedName>
    <definedName name="_xlnm.Print_Area" localSheetId="5">'5-1稲わら利用'!$A$1:$P$33</definedName>
    <definedName name="_xlnm.Print_Area" localSheetId="6">'5-2もみがら利用'!$A$1:$P$33</definedName>
    <definedName name="_xlnm.Print_Area" localSheetId="7">'5-3もみがら利用(CE等)'!$A$1:$O$33</definedName>
    <definedName name="_xlnm.Print_Area" localSheetId="8">'6-1田植機・収穫機'!$A$1:$V$90</definedName>
    <definedName name="_xlnm.Print_Area" localSheetId="9">'6-2育苗施設'!$A$1:$AA$90</definedName>
    <definedName name="_xlnm.Print_Area" localSheetId="10">'6-3共乾施設'!$A$1:$Z$90</definedName>
    <definedName name="_xlnm.Print_Area" localSheetId="11">'7直播普及状況'!$A$1:$Y$90</definedName>
    <definedName name="_xlnm.Print_Area" localSheetId="12">'8環境に配慮した'!$A$1:$J$89</definedName>
    <definedName name="_xlnm.Print_Area" localSheetId="13">'9大規模稲作経営体'!$A$1:$J$102</definedName>
    <definedName name="_xlnm.Print_Area">'1標高別銘柄品種'!$A$1:$L$6</definedName>
    <definedName name="_xlnm.Print_Titles" localSheetId="1">'1標高別銘柄品種'!$3:$6</definedName>
    <definedName name="_xlnm.Print_Titles" localSheetId="3">'3水稲種子注文数量'!$2:$3</definedName>
    <definedName name="_xlnm.Print_Titles" localSheetId="4">'4地力・土改材'!$1:$7</definedName>
    <definedName name="_xlnm.Print_Titles" localSheetId="5">'5-1稲わら利用'!$1:$8</definedName>
    <definedName name="_xlnm.Print_Titles" localSheetId="6">'5-2もみがら利用'!$3:$8</definedName>
    <definedName name="_xlnm.Print_Titles" localSheetId="7">'5-3もみがら利用(CE等)'!$3:$8</definedName>
    <definedName name="_xlnm.Print_Titles" localSheetId="8">'6-1田植機・収穫機'!$4:$8</definedName>
    <definedName name="_xlnm.Print_Titles" localSheetId="9">'6-2育苗施設'!$4:$8</definedName>
    <definedName name="_xlnm.Print_Titles" localSheetId="10">'6-3共乾施設'!$4:$8</definedName>
    <definedName name="_xlnm.Print_Titles" localSheetId="11">'7直播普及状況'!$3:$7</definedName>
    <definedName name="_xlnm.Print_Titles" localSheetId="12">'8環境に配慮した'!$3:$6</definedName>
    <definedName name="_xlnm.Print_Titles" localSheetId="13">'9大規模稲作経営体'!$1:$3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7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ラウンド調整
</t>
        </r>
      </text>
    </comment>
    <comment ref="F7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ラウンド調整
</t>
        </r>
      </text>
    </comment>
    <comment ref="F7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ラウンド調整</t>
        </r>
      </text>
    </comment>
  </commentList>
</comments>
</file>

<file path=xl/sharedStrings.xml><?xml version="1.0" encoding="utf-8"?>
<sst xmlns="http://schemas.openxmlformats.org/spreadsheetml/2006/main" count="1871" uniqueCount="836">
  <si>
    <t>水稲</t>
  </si>
  <si>
    <t>作付</t>
  </si>
  <si>
    <t>　</t>
  </si>
  <si>
    <t>面積</t>
  </si>
  <si>
    <t xml:space="preserve"> </t>
  </si>
  <si>
    <t>小計</t>
  </si>
  <si>
    <t>合計</t>
  </si>
  <si>
    <t>同左</t>
  </si>
  <si>
    <t>有　機　物　の　施　用</t>
  </si>
  <si>
    <t>ケ　イ　カ　リ　ン</t>
  </si>
  <si>
    <t>施用</t>
  </si>
  <si>
    <t>施用量</t>
  </si>
  <si>
    <t>同左10ａ</t>
  </si>
  <si>
    <t>割合</t>
  </si>
  <si>
    <t>(風乾)</t>
  </si>
  <si>
    <t>比率</t>
  </si>
  <si>
    <t>収　　穫　　機</t>
  </si>
  <si>
    <t>植え</t>
  </si>
  <si>
    <t>湛　水</t>
  </si>
  <si>
    <t>乾　田</t>
  </si>
  <si>
    <t>以上</t>
  </si>
  <si>
    <t>直　播</t>
  </si>
  <si>
    <t>５条刈</t>
  </si>
  <si>
    <t>苗の種類別</t>
  </si>
  <si>
    <t>出荷段階別</t>
  </si>
  <si>
    <t>共同育苗施設数</t>
  </si>
  <si>
    <t>面　積</t>
  </si>
  <si>
    <t>50ha</t>
  </si>
  <si>
    <t>方式別箇所数及び処理面積、出荷数量</t>
  </si>
  <si>
    <t>処　理</t>
  </si>
  <si>
    <t>数</t>
  </si>
  <si>
    <t>(ha)</t>
  </si>
  <si>
    <t>不耕起</t>
  </si>
  <si>
    <t>乗　用</t>
  </si>
  <si>
    <t>播　種</t>
  </si>
  <si>
    <t>播種機</t>
  </si>
  <si>
    <t>条播</t>
  </si>
  <si>
    <t>点播</t>
  </si>
  <si>
    <t>ﾄﾞﾘﾙ播</t>
  </si>
  <si>
    <t>処理面積(ha)</t>
  </si>
  <si>
    <t>合計</t>
  </si>
  <si>
    <t>未満</t>
  </si>
  <si>
    <t>経営規模別内訳</t>
  </si>
  <si>
    <t>30ha以上</t>
  </si>
  <si>
    <t>加工</t>
  </si>
  <si>
    <t>その他</t>
  </si>
  <si>
    <t>堆肥</t>
  </si>
  <si>
    <t>マルチ</t>
  </si>
  <si>
    <t>飼料</t>
  </si>
  <si>
    <t>敷料</t>
  </si>
  <si>
    <t>利用量</t>
  </si>
  <si>
    <t>田植機利用面積(ha)</t>
  </si>
  <si>
    <t>導入計画面積</t>
  </si>
  <si>
    <t>認定者数</t>
  </si>
  <si>
    <t>発生量</t>
  </si>
  <si>
    <t>　　２　床土代替資材については、水稲の他、野菜等の床土として利用されているものも含む。</t>
  </si>
  <si>
    <t>　　３　「もみがら」欄には、「もみがら（共同乾燥調製（貯蔵）施設分）」欄の数値を含めて記入する。</t>
  </si>
  <si>
    <t>小計</t>
  </si>
  <si>
    <t>収穫量</t>
  </si>
  <si>
    <t>田植機</t>
  </si>
  <si>
    <t>利用</t>
  </si>
  <si>
    <t>面積</t>
  </si>
  <si>
    <t>汎用型ｺﾝﾊﾞｲﾝ</t>
  </si>
  <si>
    <t>台数</t>
  </si>
  <si>
    <t>導入</t>
  </si>
  <si>
    <t>(廃棄等）</t>
  </si>
  <si>
    <t>稲　　わ　　ら　　の　　利　　用</t>
  </si>
  <si>
    <t>稲わらの</t>
  </si>
  <si>
    <t>　　４　利用割合欄には、それぞれの利用量合計に占める利用割合を記入する。</t>
  </si>
  <si>
    <t>玄米</t>
  </si>
  <si>
    <t>注）１　稲わらの利用については、畜産担当者と調整した上で記入する。</t>
  </si>
  <si>
    <t>不耕起</t>
  </si>
  <si>
    <t>耕　　種</t>
  </si>
  <si>
    <t>畜　　産</t>
  </si>
  <si>
    <t>利用率</t>
  </si>
  <si>
    <t>調製（貯蔵）施設</t>
  </si>
  <si>
    <t>当たり</t>
  </si>
  <si>
    <t>機構別利用面積(ha)</t>
  </si>
  <si>
    <t>(人)</t>
  </si>
  <si>
    <t>稲わら及びもみがらの発生量については、玄米量に下表の係数を掛けて算出する。</t>
  </si>
  <si>
    <t>表：稲わら及びもみがらの発生量算出に用いる係数</t>
  </si>
  <si>
    <t>区分</t>
  </si>
  <si>
    <t>稲わら</t>
  </si>
  <si>
    <t>県北</t>
  </si>
  <si>
    <t>県中</t>
  </si>
  <si>
    <t>県南</t>
  </si>
  <si>
    <t>会津</t>
  </si>
  <si>
    <t>南会津</t>
  </si>
  <si>
    <t>相双</t>
  </si>
  <si>
    <t>小計</t>
  </si>
  <si>
    <t>地域区分</t>
  </si>
  <si>
    <t>標高別水稲作付面積(ha)</t>
  </si>
  <si>
    <t>当たり</t>
  </si>
  <si>
    <t>収量</t>
  </si>
  <si>
    <t>300m
未満</t>
  </si>
  <si>
    <t>600m
以上</t>
  </si>
  <si>
    <t>中 通 り</t>
  </si>
  <si>
    <t>県　　 計</t>
  </si>
  <si>
    <t>会　　 津</t>
  </si>
  <si>
    <t>浜 通 り</t>
  </si>
  <si>
    <t>県　　 北</t>
  </si>
  <si>
    <t>県 　　中</t>
  </si>
  <si>
    <t>県　　 南</t>
  </si>
  <si>
    <t>会 　　津</t>
  </si>
  <si>
    <t>南 会 津</t>
  </si>
  <si>
    <t>相 　　双</t>
  </si>
  <si>
    <t>農林事務所</t>
  </si>
  <si>
    <t>玄　 米
収穫量</t>
  </si>
  <si>
    <t>い わ き</t>
  </si>
  <si>
    <t>(ha)</t>
  </si>
  <si>
    <t>(%)</t>
  </si>
  <si>
    <t>(t)</t>
  </si>
  <si>
    <t>(kg)</t>
  </si>
  <si>
    <t>県　　 北</t>
  </si>
  <si>
    <t>農業普及部・農業普及所</t>
  </si>
  <si>
    <t>会津若松</t>
  </si>
  <si>
    <t>会津坂下</t>
  </si>
  <si>
    <t>双　　 葉</t>
  </si>
  <si>
    <t>伊　　 達</t>
  </si>
  <si>
    <t>安 　　達</t>
  </si>
  <si>
    <t>県　　 中</t>
  </si>
  <si>
    <t>田 　　村</t>
  </si>
  <si>
    <t>須 賀 川</t>
  </si>
  <si>
    <t>県 　　南</t>
  </si>
  <si>
    <t>喜 多 方</t>
  </si>
  <si>
    <t>量</t>
  </si>
  <si>
    <t>土　壌　改　良　資　材　の　活　用</t>
  </si>
  <si>
    <t>農 林 事 務 所</t>
  </si>
  <si>
    <t>玄米</t>
  </si>
  <si>
    <t>利用量</t>
  </si>
  <si>
    <t>利　　用　　の　　割　　合　　(％)</t>
  </si>
  <si>
    <t>その他</t>
  </si>
  <si>
    <t>収穫量</t>
  </si>
  <si>
    <t>発生量</t>
  </si>
  <si>
    <t>合計</t>
  </si>
  <si>
    <t>利用率</t>
  </si>
  <si>
    <t>(廃棄等）</t>
  </si>
  <si>
    <t>堆肥</t>
  </si>
  <si>
    <t>耕　　　種</t>
  </si>
  <si>
    <t>畜産</t>
  </si>
  <si>
    <t>くん炭</t>
  </si>
  <si>
    <t>燃料</t>
  </si>
  <si>
    <t>マルチ</t>
  </si>
  <si>
    <t>暗渠</t>
  </si>
  <si>
    <t>稲わら及びもみがらの発生量については、玄米量に下表の係数を掛けて算出する。</t>
  </si>
  <si>
    <t>表：稲わら及びもみがらの発生量算出に用いる係数</t>
  </si>
  <si>
    <t>区分</t>
  </si>
  <si>
    <t>県北</t>
  </si>
  <si>
    <t>県中</t>
  </si>
  <si>
    <t>県南</t>
  </si>
  <si>
    <t>会津</t>
  </si>
  <si>
    <t>南会津</t>
  </si>
  <si>
    <t>相双</t>
  </si>
  <si>
    <t>稲わら</t>
  </si>
  <si>
    <t>注）１　稲わらの利用については、畜産担当者と調整した上で記入する。</t>
  </si>
  <si>
    <t>　　２　床土代替資材については、水稲の他、野菜等の床土として利用されているものも含む。</t>
  </si>
  <si>
    <t>　　３　「もみがら」欄には、「もみがら（共同乾燥調製（貯蔵）施設分）」欄の数値を含めて記入する。</t>
  </si>
  <si>
    <t>　　４　利用割合欄には、それぞれの利用量合計に占める利用割合を記入する。</t>
  </si>
  <si>
    <t>込み</t>
  </si>
  <si>
    <t>地域区分</t>
  </si>
  <si>
    <t>中 通 り</t>
  </si>
  <si>
    <t>浜 通 り</t>
  </si>
  <si>
    <t>農 林 事 務 所</t>
  </si>
  <si>
    <t>南 会 津</t>
  </si>
  <si>
    <t>須 賀 川</t>
  </si>
  <si>
    <t>喜 多 方</t>
  </si>
  <si>
    <t>会津坂下</t>
  </si>
  <si>
    <t>資材</t>
  </si>
  <si>
    <t>暗渠</t>
  </si>
  <si>
    <t>代替</t>
  </si>
  <si>
    <t>床土</t>
  </si>
  <si>
    <t>(%)</t>
  </si>
  <si>
    <t>(t)</t>
  </si>
  <si>
    <t>共乾施設</t>
  </si>
  <si>
    <t xml:space="preserve">  </t>
  </si>
  <si>
    <t>における</t>
  </si>
  <si>
    <t>利用量</t>
  </si>
  <si>
    <t>その他</t>
  </si>
  <si>
    <t>利用率</t>
  </si>
  <si>
    <t>耕　　　種</t>
  </si>
  <si>
    <t>畜産</t>
  </si>
  <si>
    <t>くん炭</t>
  </si>
  <si>
    <t>燃料</t>
  </si>
  <si>
    <t>(廃棄等）</t>
  </si>
  <si>
    <t>発生量</t>
  </si>
  <si>
    <t>堆肥</t>
  </si>
  <si>
    <t>マルチ</t>
  </si>
  <si>
    <t>(t)</t>
  </si>
  <si>
    <t>(%)</t>
  </si>
  <si>
    <t>籾　　が　　ら　　の　　利　　用</t>
  </si>
  <si>
    <t>籾がらの</t>
  </si>
  <si>
    <t>処理量</t>
  </si>
  <si>
    <t>籾がらの利用（うち共同乾燥調製（貯蔵）</t>
  </si>
  <si>
    <t>施設分）</t>
  </si>
  <si>
    <t>台　数</t>
  </si>
  <si>
    <t>合計</t>
  </si>
  <si>
    <t>同左処理面積（ha）</t>
  </si>
  <si>
    <t>200ha</t>
  </si>
  <si>
    <t>個所</t>
  </si>
  <si>
    <t>数</t>
  </si>
  <si>
    <t>面積</t>
  </si>
  <si>
    <t>出芽苗</t>
  </si>
  <si>
    <t>数</t>
  </si>
  <si>
    <t>面積</t>
  </si>
  <si>
    <t>(ha)</t>
  </si>
  <si>
    <t>(t)</t>
  </si>
  <si>
    <t>直播</t>
  </si>
  <si>
    <t>合計</t>
  </si>
  <si>
    <t>乾田</t>
  </si>
  <si>
    <t>直播栽培実施状況（子実収穫）</t>
  </si>
  <si>
    <t>直播栽培実施状況</t>
  </si>
  <si>
    <t>5ha以上
経営体数
合計</t>
  </si>
  <si>
    <t>喜 久 田</t>
  </si>
  <si>
    <t>日 和 田</t>
  </si>
  <si>
    <t>利用量試算</t>
  </si>
  <si>
    <t>利　　用　　量　　(ｔ)</t>
  </si>
  <si>
    <t>利　用　量　の　内　訳　(％)</t>
  </si>
  <si>
    <t>300～
400m</t>
  </si>
  <si>
    <t>400～
500m</t>
  </si>
  <si>
    <t>500～
600m</t>
  </si>
  <si>
    <t>(t)</t>
  </si>
  <si>
    <t xml:space="preserve">  </t>
  </si>
  <si>
    <t>すき</t>
  </si>
  <si>
    <t>(%)</t>
  </si>
  <si>
    <t>いわき</t>
  </si>
  <si>
    <t>もみがら</t>
  </si>
  <si>
    <t>いわき</t>
  </si>
  <si>
    <t>もみがら</t>
  </si>
  <si>
    <t>玄米の</t>
  </si>
  <si>
    <t>床土</t>
  </si>
  <si>
    <t>バインダ</t>
  </si>
  <si>
    <t>自脱型ｺﾝﾊﾞｲﾝ</t>
  </si>
  <si>
    <t>６条</t>
  </si>
  <si>
    <t>８条</t>
  </si>
  <si>
    <t>施肥</t>
  </si>
  <si>
    <t>成苗</t>
  </si>
  <si>
    <t>稚苗</t>
  </si>
  <si>
    <t>(台)</t>
  </si>
  <si>
    <t>(ha)</t>
  </si>
  <si>
    <t>乳　苗</t>
  </si>
  <si>
    <t>稚　苗</t>
  </si>
  <si>
    <t>中  苗</t>
  </si>
  <si>
    <t>成  苗</t>
  </si>
  <si>
    <t>緑化苗</t>
  </si>
  <si>
    <t>硬化苗</t>
  </si>
  <si>
    <t>50～</t>
  </si>
  <si>
    <t>100～</t>
  </si>
  <si>
    <t>未満</t>
  </si>
  <si>
    <t>200ha</t>
  </si>
  <si>
    <t>(ha)</t>
  </si>
  <si>
    <t>無人</t>
  </si>
  <si>
    <t>動散</t>
  </si>
  <si>
    <t>播種</t>
  </si>
  <si>
    <t>直播</t>
  </si>
  <si>
    <t>郡 　山</t>
  </si>
  <si>
    <t>安　 積</t>
  </si>
  <si>
    <t>三 穂 田</t>
  </si>
  <si>
    <t>逢　 瀬</t>
  </si>
  <si>
    <t>片　 平</t>
  </si>
  <si>
    <t>富 久 山</t>
  </si>
  <si>
    <t>熱 　海</t>
  </si>
  <si>
    <t>湖 　南</t>
  </si>
  <si>
    <t>西 　田</t>
  </si>
  <si>
    <t>田　 村</t>
  </si>
  <si>
    <t>中　 田</t>
  </si>
  <si>
    <t>田 村 市</t>
  </si>
  <si>
    <t>三 春 町</t>
  </si>
  <si>
    <t>小 野 町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</si>
  <si>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</si>
  <si>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</si>
  <si>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</si>
  <si>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</si>
  <si>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</si>
  <si>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</si>
  <si>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</si>
  <si>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会津美里町</t>
  </si>
  <si>
    <t>南 会 津 町</t>
  </si>
  <si>
    <t>南 相 馬 市</t>
  </si>
  <si>
    <t>郡 山 市</t>
  </si>
  <si>
    <t>郡　 山　 市</t>
  </si>
  <si>
    <t>有機栽培</t>
  </si>
  <si>
    <t>特別栽培</t>
  </si>
  <si>
    <t>農林事務所</t>
  </si>
  <si>
    <t>猪 苗 代 町</t>
  </si>
  <si>
    <t>喜 多 方 市</t>
  </si>
  <si>
    <t>浪 江 町</t>
  </si>
  <si>
    <t>葛 尾 村</t>
  </si>
  <si>
    <t>いわき</t>
  </si>
  <si>
    <t>い　わ　き　市</t>
  </si>
  <si>
    <t>うち
「福島県特別栽培農産物認証制度」に基づく面積</t>
  </si>
  <si>
    <t>うち　
A以外の認証機関に
よる認証面積</t>
  </si>
  <si>
    <t>うち
A,B以外でガイドライン
に合致している面積</t>
  </si>
  <si>
    <t>特栽</t>
  </si>
  <si>
    <t>うち
A,B,C以外で実態
確認されている面積</t>
  </si>
  <si>
    <t>標高別　計</t>
  </si>
  <si>
    <t>標高別計
－作付面積計</t>
  </si>
  <si>
    <t>伊 達 市</t>
  </si>
  <si>
    <t>泉 崎 村</t>
  </si>
  <si>
    <t>中 島 村</t>
  </si>
  <si>
    <t>矢 吹 町</t>
  </si>
  <si>
    <t>会津坂下町</t>
  </si>
  <si>
    <t>湯 川 村</t>
  </si>
  <si>
    <t>広 野 町</t>
  </si>
  <si>
    <t>楢 葉 町</t>
  </si>
  <si>
    <t>富 岡 町</t>
  </si>
  <si>
    <t>川 内 村</t>
  </si>
  <si>
    <t>大 熊 町</t>
  </si>
  <si>
    <t>双 葉 町</t>
  </si>
  <si>
    <t>玄米の</t>
  </si>
  <si>
    <t>本 宮 市</t>
  </si>
  <si>
    <t>大 玉 村</t>
  </si>
  <si>
    <t>県</t>
  </si>
  <si>
    <t>有機＋特栽
＋エコ</t>
  </si>
  <si>
    <t xml:space="preserve"> 大 玉 村</t>
  </si>
  <si>
    <t>１等</t>
  </si>
  <si>
    <t>２等</t>
  </si>
  <si>
    <t>３等</t>
  </si>
  <si>
    <t>規格外</t>
  </si>
  <si>
    <t>福島</t>
  </si>
  <si>
    <t>（単位：トン、％）</t>
  </si>
  <si>
    <t>春陽</t>
  </si>
  <si>
    <t>瑞穂黄金</t>
  </si>
  <si>
    <t>夢ごこち</t>
  </si>
  <si>
    <t>朝紫</t>
  </si>
  <si>
    <t>五百万石</t>
  </si>
  <si>
    <t>特上</t>
  </si>
  <si>
    <t>特等</t>
  </si>
  <si>
    <t>華吹雪</t>
  </si>
  <si>
    <t>美山錦</t>
  </si>
  <si>
    <t>夢の香</t>
  </si>
  <si>
    <t>あきたこまち</t>
  </si>
  <si>
    <t>コシヒカリ</t>
  </si>
  <si>
    <t>ササニシキ</t>
  </si>
  <si>
    <t>スノーパール</t>
  </si>
  <si>
    <t>たかねみのり</t>
  </si>
  <si>
    <t>ひとめぼれ</t>
  </si>
  <si>
    <t>ふくみらい</t>
  </si>
  <si>
    <t>まいひめ</t>
  </si>
  <si>
    <t>ミルキークィーン</t>
  </si>
  <si>
    <t>ミルキープリンセス</t>
  </si>
  <si>
    <t>ゆめさやか</t>
  </si>
  <si>
    <t>こがねもち</t>
  </si>
  <si>
    <t>ヒメノモチ</t>
  </si>
  <si>
    <t>うち
特定
農業
団体</t>
  </si>
  <si>
    <t>品  種</t>
  </si>
  <si>
    <t>産  地</t>
  </si>
  <si>
    <t>水稲うるち玄米</t>
  </si>
  <si>
    <t>醸造用玄米</t>
  </si>
  <si>
    <t>　　　うち１等数量</t>
  </si>
  <si>
    <t>１等比率</t>
  </si>
  <si>
    <t>福　　島　</t>
  </si>
  <si>
    <t>水稲もち玄米</t>
  </si>
  <si>
    <t>総　　計</t>
  </si>
  <si>
    <t>桑 折 町</t>
  </si>
  <si>
    <t>棚 倉 町</t>
  </si>
  <si>
    <t>磐 梯 町</t>
  </si>
  <si>
    <t>喜 多 方 市</t>
  </si>
  <si>
    <t>下 郷 町</t>
  </si>
  <si>
    <t>新 地 町</t>
  </si>
  <si>
    <t>県　北</t>
  </si>
  <si>
    <t>伊　達</t>
  </si>
  <si>
    <t>安　達</t>
  </si>
  <si>
    <t>県　中</t>
  </si>
  <si>
    <t>田　村</t>
  </si>
  <si>
    <t>須　賀　川</t>
  </si>
  <si>
    <t>県　南</t>
  </si>
  <si>
    <t>会　津</t>
  </si>
  <si>
    <t>会　津　坂　下</t>
  </si>
  <si>
    <t>相　双</t>
  </si>
  <si>
    <t>南会津</t>
  </si>
  <si>
    <t>喜多方</t>
  </si>
  <si>
    <t>双　葉</t>
  </si>
  <si>
    <t>伊　達</t>
  </si>
  <si>
    <t>安　達</t>
  </si>
  <si>
    <t>県　南</t>
  </si>
  <si>
    <t>喜多方</t>
  </si>
  <si>
    <t>南会津</t>
  </si>
  <si>
    <t>会　津　坂　下</t>
  </si>
  <si>
    <t>相　双</t>
  </si>
  <si>
    <t>１０ａ</t>
  </si>
  <si>
    <t>(ha)</t>
  </si>
  <si>
    <t>(kg)</t>
  </si>
  <si>
    <t>(t)</t>
  </si>
  <si>
    <t>福 島 市</t>
  </si>
  <si>
    <t>川 俣 町</t>
  </si>
  <si>
    <t>国 見 町</t>
  </si>
  <si>
    <t>二 本 松 市</t>
  </si>
  <si>
    <t>大 玉 村</t>
  </si>
  <si>
    <t>須 賀 川 市</t>
  </si>
  <si>
    <t>白 河 市</t>
  </si>
  <si>
    <t>西 郷 村</t>
  </si>
  <si>
    <t>矢 祭 町</t>
  </si>
  <si>
    <t>塙   町</t>
  </si>
  <si>
    <t>鮫 川 村</t>
  </si>
  <si>
    <t>会津若松市</t>
  </si>
  <si>
    <t>猪 苗 代 町</t>
  </si>
  <si>
    <t>北 塩 原 村</t>
  </si>
  <si>
    <t>西 会 津 町</t>
  </si>
  <si>
    <t>柳 津 町</t>
  </si>
  <si>
    <t>三 島 町</t>
  </si>
  <si>
    <t>金 山 町</t>
  </si>
  <si>
    <t>昭 和 村</t>
  </si>
  <si>
    <t>只 見 町</t>
  </si>
  <si>
    <t>相 馬 市</t>
  </si>
  <si>
    <t>飯 舘 村</t>
  </si>
  <si>
    <t>浪 江 町</t>
  </si>
  <si>
    <t>葛 尾 村</t>
  </si>
  <si>
    <t>県　　計</t>
  </si>
  <si>
    <t>会　　津</t>
  </si>
  <si>
    <t>県　　北</t>
  </si>
  <si>
    <t>県　　中</t>
  </si>
  <si>
    <t>県　　南</t>
  </si>
  <si>
    <t>相　　双</t>
  </si>
  <si>
    <t>い わ き 市</t>
  </si>
  <si>
    <t>堆　き　ゅ　う  肥</t>
  </si>
  <si>
    <t>珪　カ　ル</t>
  </si>
  <si>
    <t>よ　う　り　ん</t>
  </si>
  <si>
    <t>施用</t>
  </si>
  <si>
    <t>(ha)</t>
  </si>
  <si>
    <t>県　　北</t>
  </si>
  <si>
    <t>伊　　達</t>
  </si>
  <si>
    <t>安　　達</t>
  </si>
  <si>
    <t>県　　中</t>
  </si>
  <si>
    <t>田　　村</t>
  </si>
  <si>
    <t>県　　南</t>
  </si>
  <si>
    <t>双　　葉</t>
  </si>
  <si>
    <t>農業振興普及部・農業普及所</t>
  </si>
  <si>
    <t>わ　　　ら</t>
  </si>
  <si>
    <t>施用</t>
  </si>
  <si>
    <t>同左
10ａ
当たり
(kg)</t>
  </si>
  <si>
    <t>耕　種</t>
  </si>
  <si>
    <t>畜　産</t>
  </si>
  <si>
    <t>い わ き</t>
  </si>
  <si>
    <t>県　　計</t>
  </si>
  <si>
    <t>会　　津</t>
  </si>
  <si>
    <t>県　　北</t>
  </si>
  <si>
    <t>県　　中</t>
  </si>
  <si>
    <t>県　　南</t>
  </si>
  <si>
    <t>相　　双</t>
  </si>
  <si>
    <t>県　　北</t>
  </si>
  <si>
    <t>伊　　達</t>
  </si>
  <si>
    <t>安　　達</t>
  </si>
  <si>
    <t>田　　村</t>
  </si>
  <si>
    <t>双　　葉</t>
  </si>
  <si>
    <t>農業振興普及部・農業普及所</t>
  </si>
  <si>
    <t>マルチ</t>
  </si>
  <si>
    <t>(t)</t>
  </si>
  <si>
    <t>(%)</t>
  </si>
  <si>
    <t>籾がらの利用（うち共同乾燥調製（貯蔵）施設分）</t>
  </si>
  <si>
    <t>利 用 量 の 内 訳（％）</t>
  </si>
  <si>
    <t>福 島 市</t>
  </si>
  <si>
    <t>川 俣 町</t>
  </si>
  <si>
    <t>飯 野 町</t>
  </si>
  <si>
    <t>国 見 町</t>
  </si>
  <si>
    <t>二 本 松 市</t>
  </si>
  <si>
    <t>須 賀 川 市</t>
  </si>
  <si>
    <t>白 河 市</t>
  </si>
  <si>
    <t>棚 倉 町</t>
  </si>
  <si>
    <t>矢 祭 町</t>
  </si>
  <si>
    <t>塙   町</t>
  </si>
  <si>
    <t>鮫 川 村</t>
  </si>
  <si>
    <t>会津若松市</t>
  </si>
  <si>
    <t>北 塩 原 村</t>
  </si>
  <si>
    <t>西 会 津 町</t>
  </si>
  <si>
    <t>柳 津 町</t>
  </si>
  <si>
    <t>三 島 町</t>
  </si>
  <si>
    <t>金 山 町</t>
  </si>
  <si>
    <t>昭 和 村</t>
  </si>
  <si>
    <t>只 見 町</t>
  </si>
  <si>
    <t>相 馬 市</t>
  </si>
  <si>
    <t>飯 舘 村</t>
  </si>
  <si>
    <t>広 野 町</t>
  </si>
  <si>
    <t>楢 葉 町</t>
  </si>
  <si>
    <t>いわき</t>
  </si>
  <si>
    <t>い わ き 市</t>
  </si>
  <si>
    <t>（１）田植機及び収穫機</t>
  </si>
  <si>
    <t>喜多方</t>
  </si>
  <si>
    <t>伊　達</t>
  </si>
  <si>
    <t>安　達</t>
  </si>
  <si>
    <t>会　津</t>
  </si>
  <si>
    <t>相　双</t>
  </si>
  <si>
    <t>苗別機械移植面積(ha)</t>
  </si>
  <si>
    <t>台数</t>
  </si>
  <si>
    <t>(台)</t>
  </si>
  <si>
    <t>以上</t>
  </si>
  <si>
    <t>台数</t>
  </si>
  <si>
    <t>(台)</t>
  </si>
  <si>
    <t>乳苗</t>
  </si>
  <si>
    <t>成苗</t>
  </si>
  <si>
    <t>中苗</t>
  </si>
  <si>
    <t>（２）　共同育苗施設</t>
  </si>
  <si>
    <t>西 郷 村</t>
  </si>
  <si>
    <t>矢 祭 町</t>
  </si>
  <si>
    <t>塙   町</t>
  </si>
  <si>
    <t>鮫 川 村</t>
  </si>
  <si>
    <t>会津若松市</t>
  </si>
  <si>
    <t>喜多方</t>
  </si>
  <si>
    <t>南会津</t>
  </si>
  <si>
    <t>伊　達</t>
  </si>
  <si>
    <t>安　達</t>
  </si>
  <si>
    <t>県　南</t>
  </si>
  <si>
    <t>会　津</t>
  </si>
  <si>
    <t>相　双</t>
  </si>
  <si>
    <t>50～</t>
  </si>
  <si>
    <t>100ha</t>
  </si>
  <si>
    <t>共同乾燥</t>
  </si>
  <si>
    <t>国 見 町</t>
  </si>
  <si>
    <t>飯 舘 村</t>
  </si>
  <si>
    <t>（３）共同乾燥調製（貯蔵）施設</t>
  </si>
  <si>
    <t>南会津</t>
  </si>
  <si>
    <t>二本松市</t>
  </si>
  <si>
    <t>猪苗代町</t>
  </si>
  <si>
    <t>喜多方市</t>
  </si>
  <si>
    <t>北塩原村</t>
  </si>
  <si>
    <t>南会津町</t>
  </si>
  <si>
    <t>南相馬市</t>
  </si>
  <si>
    <t>いわき市</t>
  </si>
  <si>
    <t>能力別箇所数及び処理面積</t>
  </si>
  <si>
    <t>※</t>
  </si>
  <si>
    <t>南会津</t>
  </si>
  <si>
    <t>直播栽培用機器整備状況</t>
  </si>
  <si>
    <t>乾田直播用播種機</t>
  </si>
  <si>
    <t>湛水直播用播種機</t>
  </si>
  <si>
    <t>須賀川市</t>
  </si>
  <si>
    <t>西会津町</t>
  </si>
  <si>
    <t>会津若松市</t>
  </si>
  <si>
    <t>会津坂下町</t>
  </si>
  <si>
    <t>ヘリ</t>
  </si>
  <si>
    <t>ＷＣＳ</t>
  </si>
  <si>
    <t>※１</t>
  </si>
  <si>
    <t>※２</t>
  </si>
  <si>
    <t>A＋B＋C＋D</t>
  </si>
  <si>
    <t>(a)</t>
  </si>
  <si>
    <t>A</t>
  </si>
  <si>
    <t>B</t>
  </si>
  <si>
    <t>C</t>
  </si>
  <si>
    <t>D</t>
  </si>
  <si>
    <t>(a)</t>
  </si>
  <si>
    <t>大 玉 村</t>
  </si>
  <si>
    <t>　</t>
  </si>
  <si>
    <t>会津坂下町</t>
  </si>
  <si>
    <t>県　北</t>
  </si>
  <si>
    <t>田　村</t>
  </si>
  <si>
    <t>須　賀　川</t>
  </si>
  <si>
    <t>会　津　坂　下</t>
  </si>
  <si>
    <t>双　葉</t>
  </si>
  <si>
    <t>喜 多 方 市</t>
  </si>
  <si>
    <t>北 塩 原 村</t>
  </si>
  <si>
    <t>西 会 津 町</t>
  </si>
  <si>
    <t>い わ き 市</t>
  </si>
  <si>
    <t>喜多方</t>
  </si>
  <si>
    <t>南会津</t>
  </si>
  <si>
    <t>い わ き 市</t>
  </si>
  <si>
    <t>夢の香</t>
  </si>
  <si>
    <t>五百万石</t>
  </si>
  <si>
    <t>華吹雪</t>
  </si>
  <si>
    <t>県中</t>
  </si>
  <si>
    <t>郡 山 市</t>
  </si>
  <si>
    <t>合　計</t>
  </si>
  <si>
    <t>福島県</t>
  </si>
  <si>
    <t>品　　種</t>
  </si>
  <si>
    <t>作付面積
（ha）</t>
  </si>
  <si>
    <t>10a当たり収量
（kg）</t>
  </si>
  <si>
    <t>収穫量
（t）</t>
  </si>
  <si>
    <t>割合
（%）</t>
  </si>
  <si>
    <t>チヨニシキ</t>
  </si>
  <si>
    <t>＊醸造用玄米については、１等数量、１等比率に「特上」、「特等」を含む。</t>
  </si>
  <si>
    <t>等級比率（%）</t>
  </si>
  <si>
    <t xml:space="preserve">総  計
（t） </t>
  </si>
  <si>
    <t>総　計
（t）</t>
  </si>
  <si>
    <t>総  計
（t）</t>
  </si>
  <si>
    <t>含　鉄　資　材</t>
  </si>
  <si>
    <t>秋　耕</t>
  </si>
  <si>
    <t>会　　津</t>
  </si>
  <si>
    <t>稲　わ　ら　の　利　用</t>
  </si>
  <si>
    <t>籾　が　ら　の　利　用</t>
  </si>
  <si>
    <t>5ha～
10ha</t>
  </si>
  <si>
    <t>10ha～
20ha</t>
  </si>
  <si>
    <t>20ha～
30ha</t>
  </si>
  <si>
    <t>（２）銘柄別検査数量</t>
  </si>
  <si>
    <t>（１）種類別検査数量</t>
  </si>
  <si>
    <t>　　ア　水稲うるち玄米</t>
  </si>
  <si>
    <t>　　イ　水稲もち玄米</t>
  </si>
  <si>
    <t>　　ウ　醸造用玄米</t>
  </si>
  <si>
    <t>総　　計</t>
  </si>
  <si>
    <t>（単位：kg）</t>
  </si>
  <si>
    <t>ＬＧＣソフト</t>
  </si>
  <si>
    <t>水稲
作付
面積
(ha)</t>
  </si>
  <si>
    <t>１０ａ
当たり
収量
(kg)</t>
  </si>
  <si>
    <t>玄　米
収穫量
(t)</t>
  </si>
  <si>
    <t>１　水稲生産状況と標高別作付面積（平成２１年産）</t>
  </si>
  <si>
    <t>焼却</t>
  </si>
  <si>
    <t>(t)　</t>
  </si>
  <si>
    <t>焼却</t>
  </si>
  <si>
    <t>(t)</t>
  </si>
  <si>
    <t>もみがらの利用（平成２１年）</t>
  </si>
  <si>
    <t>福 島 市</t>
  </si>
  <si>
    <t>川 俣 町</t>
  </si>
  <si>
    <t>６　農業機械，施設の普及と利用状況（平成２１年）</t>
  </si>
  <si>
    <t>６　農業機械，施設の普及と利用状況（平成２１年）</t>
  </si>
  <si>
    <t>６　農業機械、施設の普及と利用状況（平成２１年）</t>
  </si>
  <si>
    <t>４　地力の維持増強（平成２１年）</t>
  </si>
  <si>
    <t>５　　稲わら・もみがらの発生量及び利用状況（平成２１年）</t>
  </si>
  <si>
    <t>稲わらの利用（平成２１年）</t>
  </si>
  <si>
    <t>福 島 市</t>
  </si>
  <si>
    <t>川 俣 町</t>
  </si>
  <si>
    <t>伊　　達</t>
  </si>
  <si>
    <t>　</t>
  </si>
  <si>
    <t xml:space="preserve"> </t>
  </si>
  <si>
    <t>もみがらの利用（共同乾燥調製（貯蔵）施設分)（平成２１年)</t>
  </si>
  <si>
    <t>いわき</t>
  </si>
  <si>
    <t>８　環境に配慮した稲作の状況（平成21年）</t>
  </si>
  <si>
    <r>
      <t>エコファーマー　</t>
    </r>
    <r>
      <rPr>
        <b/>
        <sz val="11"/>
        <rFont val="ＭＳ 明朝"/>
        <family val="1"/>
      </rPr>
      <t>※３</t>
    </r>
    <r>
      <rPr>
        <sz val="11"/>
        <rFont val="ＭＳ 明朝"/>
        <family val="1"/>
      </rPr>
      <t>　　
（平成22年3月末現在）</t>
    </r>
  </si>
  <si>
    <t>いわき</t>
  </si>
  <si>
    <t>県　北</t>
  </si>
  <si>
    <t>県　中</t>
  </si>
  <si>
    <t>いわき</t>
  </si>
  <si>
    <t>須賀川</t>
  </si>
  <si>
    <t>喜多方</t>
  </si>
  <si>
    <t>７　直播栽培実施状況（平成２１年）</t>
  </si>
  <si>
    <t>ｺ-ﾃｨﾝｸﾞﾏｼﾝ</t>
  </si>
  <si>
    <t>桑 折 町</t>
  </si>
  <si>
    <t>国 見 町</t>
  </si>
  <si>
    <t>３　平成２０年産水稲種子の品種別配付実績</t>
  </si>
  <si>
    <t>平成２１年播種用として、福島県米改良協会から配付した種子の数量を
事業所の所在する市町村別に集計したもの。</t>
  </si>
  <si>
    <t xml:space="preserve"> </t>
  </si>
  <si>
    <r>
      <t xml:space="preserve">      ※   
</t>
    </r>
    <r>
      <rPr>
        <sz val="10"/>
        <color indexed="8"/>
        <rFont val="ＭＳ 明朝"/>
        <family val="1"/>
      </rPr>
      <t>うち
認定
農業
者数</t>
    </r>
  </si>
  <si>
    <r>
      <t xml:space="preserve">     ※</t>
    </r>
    <r>
      <rPr>
        <sz val="10"/>
        <color indexed="8"/>
        <rFont val="ＭＳ 明朝"/>
        <family val="1"/>
      </rPr>
      <t xml:space="preserve">
うち
農業
生産
法人</t>
    </r>
  </si>
  <si>
    <t>コシヒカリ</t>
  </si>
  <si>
    <t>ひとめぼれ</t>
  </si>
  <si>
    <t>ふくみらい</t>
  </si>
  <si>
    <t>あきた
こまち</t>
  </si>
  <si>
    <t>チヨニシキ</t>
  </si>
  <si>
    <t>まいひめ</t>
  </si>
  <si>
    <t>たかね
みのり</t>
  </si>
  <si>
    <t>こがねもち</t>
  </si>
  <si>
    <t>ヒメノモチ</t>
  </si>
  <si>
    <t>い わ き</t>
  </si>
  <si>
    <t>福 島 市</t>
  </si>
  <si>
    <t>川 俣 町</t>
  </si>
  <si>
    <t>飯 野 町</t>
  </si>
  <si>
    <t>二 本 松 市</t>
  </si>
  <si>
    <t>大 玉 村</t>
  </si>
  <si>
    <t>須 賀 川 市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</si>
  <si>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</si>
  <si>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</si>
  <si>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</si>
  <si>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</si>
  <si>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</si>
  <si>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</si>
  <si>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</si>
  <si>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</si>
  <si>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</si>
  <si>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会津若松市</t>
  </si>
  <si>
    <t>磐 梯 町</t>
  </si>
  <si>
    <t>猪 苗 代 町</t>
  </si>
  <si>
    <t>喜 多 方 市</t>
  </si>
  <si>
    <t>北 塩 原 村</t>
  </si>
  <si>
    <t>西 会 津 町</t>
  </si>
  <si>
    <t>湯 川 村</t>
  </si>
  <si>
    <t>柳 津 町</t>
  </si>
  <si>
    <t>三 島 町</t>
  </si>
  <si>
    <t>金 山 町</t>
  </si>
  <si>
    <t>昭 和 村</t>
  </si>
  <si>
    <t>下 郷 町</t>
  </si>
  <si>
    <t>只 見 町</t>
  </si>
  <si>
    <t>相 馬 市</t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</si>
  <si>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</si>
  <si>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</si>
  <si>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</si>
  <si>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</si>
  <si>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</si>
  <si>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</si>
  <si>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</si>
  <si>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</si>
  <si>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</si>
  <si>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</si>
  <si>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いわき</t>
  </si>
  <si>
    <t>コシヒカリ</t>
  </si>
  <si>
    <t>ひとめぼれ</t>
  </si>
  <si>
    <t>93.9％
251,280</t>
  </si>
  <si>
    <t>5.2％
13,982</t>
  </si>
  <si>
    <t>0.4％
1,136</t>
  </si>
  <si>
    <t>0.4％
1,128</t>
  </si>
  <si>
    <t>0.4%
6</t>
  </si>
  <si>
    <t>72.5%
995</t>
  </si>
  <si>
    <t>23.8%
326</t>
  </si>
  <si>
    <t>3.0%
41</t>
  </si>
  <si>
    <t>２　平成２１年産米の検査結果（平成２２年６月末日現在）</t>
  </si>
  <si>
    <t>バラ出荷</t>
  </si>
  <si>
    <t>20ha未満</t>
  </si>
  <si>
    <t>20～50ha</t>
  </si>
  <si>
    <t>50～100ha</t>
  </si>
  <si>
    <t>100～200ha</t>
  </si>
  <si>
    <t>200ha以上</t>
  </si>
  <si>
    <t>総箇</t>
  </si>
  <si>
    <t>処理</t>
  </si>
  <si>
    <t>出荷</t>
  </si>
  <si>
    <t>ＲＣ</t>
  </si>
  <si>
    <t>ＤＳ</t>
  </si>
  <si>
    <t>ＣＥ</t>
  </si>
  <si>
    <t>箇所</t>
  </si>
  <si>
    <t>数量</t>
  </si>
  <si>
    <t>所数</t>
  </si>
  <si>
    <t>面積</t>
  </si>
  <si>
    <t>　</t>
  </si>
  <si>
    <t xml:space="preserve"> </t>
  </si>
  <si>
    <t>二本松市</t>
  </si>
  <si>
    <t>須賀川市</t>
  </si>
  <si>
    <t>猪苗代町</t>
  </si>
  <si>
    <t>喜多方市</t>
  </si>
  <si>
    <t>北塩原村</t>
  </si>
  <si>
    <t>西会津町</t>
  </si>
  <si>
    <t>湯 川 村</t>
  </si>
  <si>
    <t>柳 津 町</t>
  </si>
  <si>
    <t>三 島 町</t>
  </si>
  <si>
    <t>金 山 町</t>
  </si>
  <si>
    <t>昭 和 村</t>
  </si>
  <si>
    <t>いわき市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</si>
  <si>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</si>
  <si>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</si>
  <si>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</si>
  <si>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</si>
  <si>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</si>
  <si>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</si>
  <si>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</si>
  <si>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</si>
  <si>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※「平成21年産米の検査結果（速報値）（平成22年6月末日現在）」
（平成22年7月20日農林水産省総合食料局食糧部公表）より作成した。</t>
  </si>
  <si>
    <t>おきにいり</t>
  </si>
  <si>
    <t>会津坂下</t>
  </si>
  <si>
    <t>Ⅰ　水稲の部</t>
  </si>
  <si>
    <t xml:space="preserve"> </t>
  </si>
  <si>
    <t>67.3%
3,992</t>
  </si>
  <si>
    <t>27.0
1,601</t>
  </si>
  <si>
    <t>2.8%
166</t>
  </si>
  <si>
    <t>0.3%
4</t>
  </si>
  <si>
    <t>3.0%
177</t>
  </si>
  <si>
    <t>１０　平成２１年度稲作振興関係事業実績</t>
  </si>
  <si>
    <t>（１）産地生産力強化総合支援事業（水田フル活用自給力向上支援対策(水稲)）</t>
  </si>
  <si>
    <t>地 域 区 分</t>
  </si>
  <si>
    <t>事業実施主体名</t>
  </si>
  <si>
    <t>受　益</t>
  </si>
  <si>
    <t>タ イ プ 名</t>
  </si>
  <si>
    <t xml:space="preserve">事　業　量 </t>
  </si>
  <si>
    <t>事業費
（千円）</t>
  </si>
  <si>
    <t>負　担　区　分　（千円）</t>
  </si>
  <si>
    <t>補助率</t>
  </si>
  <si>
    <t>戸数
(戸)</t>
  </si>
  <si>
    <t>面積
(ha)</t>
  </si>
  <si>
    <t>県補助金</t>
  </si>
  <si>
    <t>市 町 村</t>
  </si>
  <si>
    <t>資　　金</t>
  </si>
  <si>
    <t>そ の 他</t>
  </si>
  <si>
    <t>県中</t>
  </si>
  <si>
    <t>田村市</t>
  </si>
  <si>
    <t>滝根町
菅谷</t>
  </si>
  <si>
    <t>菅谷機械利用組合</t>
  </si>
  <si>
    <t>需要動向に即した
米づくりタイプ（環境）</t>
  </si>
  <si>
    <t>側条施肥田植機（８条）１台</t>
  </si>
  <si>
    <t>3/10</t>
  </si>
  <si>
    <t>小　　　　　計</t>
  </si>
  <si>
    <t>西郷村</t>
  </si>
  <si>
    <t>山下</t>
  </si>
  <si>
    <t>山下・中島農業生産組合</t>
  </si>
  <si>
    <t>水田用中耕除草機　　　１台</t>
  </si>
  <si>
    <t>3/10</t>
  </si>
  <si>
    <t>マニュアスプレッダ　　１台</t>
  </si>
  <si>
    <t>3/10</t>
  </si>
  <si>
    <t>白河市</t>
  </si>
  <si>
    <t>表郷</t>
  </si>
  <si>
    <t>（認定農業者）</t>
  </si>
  <si>
    <t>会　津</t>
  </si>
  <si>
    <t>昭和村</t>
  </si>
  <si>
    <t>需要動向に即した
米づくりタイプ（品質）</t>
  </si>
  <si>
    <t>色彩選別機　　　　　　１台</t>
  </si>
  <si>
    <t>3/10</t>
  </si>
  <si>
    <t>会津若松</t>
  </si>
  <si>
    <t>大戸町
下雨屋</t>
  </si>
  <si>
    <t>側条施肥田植機（６条）１台</t>
  </si>
  <si>
    <t>猪苗代町</t>
  </si>
  <si>
    <t>烏帽子</t>
  </si>
  <si>
    <t>有限会社ニューべるりばあ</t>
  </si>
  <si>
    <t>側条施肥田植機（８条）１台</t>
  </si>
  <si>
    <t>喜多方市</t>
  </si>
  <si>
    <t>豊川町
下高額</t>
  </si>
  <si>
    <t>下高額稲作組合</t>
  </si>
  <si>
    <t>相双</t>
  </si>
  <si>
    <t>南相馬市</t>
  </si>
  <si>
    <t>小高区</t>
  </si>
  <si>
    <t>株式会社アグリファームみらい</t>
  </si>
  <si>
    <t>米生産コスト
削減支援タイプ</t>
  </si>
  <si>
    <t>レーザーレベラー　　　１台</t>
  </si>
  <si>
    <t>県　　　　　計</t>
  </si>
  <si>
    <t>　　（２）　生産コスト削減支援対策事業</t>
  </si>
  <si>
    <t>地域区分</t>
  </si>
  <si>
    <t>団地
数</t>
  </si>
  <si>
    <t>新規担い手助成数</t>
  </si>
  <si>
    <t>団地面積
合計
（ha）</t>
  </si>
  <si>
    <t>新規導入
農 業 者
面積
（ha）</t>
  </si>
  <si>
    <t>県助成額（千円）</t>
  </si>
  <si>
    <t>合計額</t>
  </si>
  <si>
    <t>集落営農支援助成(1年目)</t>
  </si>
  <si>
    <t>集落営農支援助成(2年目)</t>
  </si>
  <si>
    <t>新規導入担い手支援助成
(1年目)</t>
  </si>
  <si>
    <t>新規導入担い手支援助成
(2年目)</t>
  </si>
  <si>
    <t>農林事務所</t>
  </si>
  <si>
    <t>県　  北</t>
  </si>
  <si>
    <t>県　  中</t>
  </si>
  <si>
    <t>県　  南</t>
  </si>
  <si>
    <t>会　　津</t>
  </si>
  <si>
    <t>南 会 津</t>
  </si>
  <si>
    <t>相　　双</t>
  </si>
  <si>
    <t>い わ き</t>
  </si>
  <si>
    <t>県北</t>
  </si>
  <si>
    <t>二本松市</t>
  </si>
  <si>
    <t>小　　計</t>
  </si>
  <si>
    <t>県中</t>
  </si>
  <si>
    <t>石 川 町</t>
  </si>
  <si>
    <t>小 野 町</t>
  </si>
  <si>
    <t>田 村 市</t>
  </si>
  <si>
    <t>平 田 村</t>
  </si>
  <si>
    <t>県　　南</t>
  </si>
  <si>
    <t>白 河 市</t>
  </si>
  <si>
    <t>西 郷 村</t>
  </si>
  <si>
    <t>会津</t>
  </si>
  <si>
    <t>会津坂下町</t>
  </si>
  <si>
    <t>南会津</t>
  </si>
  <si>
    <t>南 会 津 町</t>
  </si>
  <si>
    <t>相　　双</t>
  </si>
  <si>
    <t>相馬市</t>
  </si>
  <si>
    <t>南相馬市</t>
  </si>
  <si>
    <t>楢 葉 町</t>
  </si>
  <si>
    <t>飯 舘 村</t>
  </si>
  <si>
    <t>いわき</t>
  </si>
  <si>
    <t>い わ き 市</t>
  </si>
  <si>
    <t>県　　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</si>
</sst>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 "/>
    <numFmt numFmtId="178" formatCode="0.0_ "/>
    <numFmt numFmtId="179" formatCode="0.0%"/>
    <numFmt numFmtId="180" formatCode="0_);[Red]\(0\)"/>
    <numFmt numFmtId="181" formatCode="0_ ;[Red]\-0\ "/>
    <numFmt numFmtId="182" formatCode="#,##0_ "/>
    <numFmt numFmtId="183" formatCode="0.0_);[Red]\(0.0\)"/>
    <numFmt numFmtId="184" formatCode="0.00_);[Red]\(0.00\)"/>
    <numFmt numFmtId="185" formatCode="#,##0_ ;[Red]\-#,##0\ "/>
    <numFmt numFmtId="186" formatCode="#,##0_);[Red]\(#,##0\)"/>
    <numFmt numFmtId="187" formatCode="#,##0.0_ "/>
    <numFmt numFmtId="188" formatCode="#,##0.0_);[Red]\(#,##0.0\)"/>
    <numFmt numFmtId="189" formatCode="0;_찀"/>
    <numFmt numFmtId="190" formatCode="0;_ "/>
    <numFmt numFmtId="191" formatCode="0;_㄀"/>
    <numFmt numFmtId="192" formatCode="#,##0.00_);[Red]\(#,##0.00\)"/>
    <numFmt numFmtId="193" formatCode="#,##0.0;[Red]\-#,##0.0"/>
    <numFmt numFmtId="194" formatCode="0.0"/>
    <numFmt numFmtId="195" formatCode="#,##0&quot;件&quot;"/>
    <numFmt numFmtId="196" formatCode="0_);\(0\)"/>
    <numFmt numFmtId="197" formatCode="yyyy/m/d\ h:mm;@"/>
    <numFmt numFmtId="198" formatCode="#,##0.0;[Red]#,##0.0"/>
    <numFmt numFmtId="199" formatCode="#,##0;[Red]#,##0"/>
    <numFmt numFmtId="200" formatCode="0;[Red]0"/>
    <numFmt numFmtId="201" formatCode="#,##0_);\(#,##0\)"/>
    <numFmt numFmtId="202" formatCode="#,##0;&quot;▲ &quot;#,##0"/>
  </numFmts>
  <fonts count="71">
    <font>
      <sz val="11"/>
      <name val="ＭＳ Ｐゴシック"/>
      <family val="3"/>
    </font>
    <font>
      <sz val="14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2"/>
      <name val="System"/>
      <family val="0"/>
    </font>
    <font>
      <sz val="8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b/>
      <sz val="10"/>
      <name val="ＭＳ 明朝"/>
      <family val="1"/>
    </font>
    <font>
      <sz val="11"/>
      <color indexed="48"/>
      <name val="ＭＳ 明朝"/>
      <family val="1"/>
    </font>
    <font>
      <b/>
      <sz val="10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thin">
        <color indexed="8"/>
      </left>
      <right style="medium"/>
      <top style="double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69" fillId="32" borderId="0" applyNumberFormat="0" applyBorder="0" applyAlignment="0" applyProtection="0"/>
  </cellStyleXfs>
  <cellXfs count="1895">
    <xf numFmtId="0" fontId="0" fillId="0" borderId="0" xfId="0" applyAlignment="1">
      <alignment/>
    </xf>
    <xf numFmtId="182" fontId="12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187" fontId="12" fillId="0" borderId="0" xfId="0" applyNumberFormat="1" applyFont="1" applyAlignment="1">
      <alignment horizontal="right"/>
    </xf>
    <xf numFmtId="182" fontId="12" fillId="0" borderId="0" xfId="0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182" fontId="12" fillId="0" borderId="10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2" fillId="0" borderId="12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 horizontal="right" vertical="center"/>
    </xf>
    <xf numFmtId="187" fontId="12" fillId="0" borderId="0" xfId="0" applyNumberFormat="1" applyFont="1" applyAlignment="1">
      <alignment horizontal="left" vertical="center"/>
    </xf>
    <xf numFmtId="182" fontId="12" fillId="0" borderId="0" xfId="0" applyNumberFormat="1" applyFont="1" applyBorder="1" applyAlignment="1">
      <alignment vertical="center"/>
    </xf>
    <xf numFmtId="182" fontId="27" fillId="0" borderId="0" xfId="0" applyNumberFormat="1" applyFont="1" applyBorder="1" applyAlignment="1">
      <alignment vertical="center"/>
    </xf>
    <xf numFmtId="182" fontId="27" fillId="0" borderId="0" xfId="0" applyNumberFormat="1" applyFont="1" applyAlignment="1">
      <alignment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182" fontId="12" fillId="0" borderId="15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vertical="center"/>
    </xf>
    <xf numFmtId="182" fontId="12" fillId="0" borderId="17" xfId="0" applyNumberFormat="1" applyFont="1" applyBorder="1" applyAlignment="1">
      <alignment vertical="center"/>
    </xf>
    <xf numFmtId="182" fontId="12" fillId="0" borderId="18" xfId="0" applyNumberFormat="1" applyFont="1" applyBorder="1" applyAlignment="1">
      <alignment vertical="center"/>
    </xf>
    <xf numFmtId="182" fontId="12" fillId="0" borderId="18" xfId="0" applyNumberFormat="1" applyFont="1" applyBorder="1" applyAlignment="1">
      <alignment horizontal="right" vertical="center"/>
    </xf>
    <xf numFmtId="182" fontId="12" fillId="0" borderId="19" xfId="0" applyNumberFormat="1" applyFont="1" applyBorder="1" applyAlignment="1">
      <alignment horizontal="right" vertical="center"/>
    </xf>
    <xf numFmtId="182" fontId="12" fillId="0" borderId="16" xfId="0" applyNumberFormat="1" applyFont="1" applyBorder="1" applyAlignment="1">
      <alignment horizontal="right" vertical="center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182" fontId="12" fillId="0" borderId="20" xfId="0" applyNumberFormat="1" applyFont="1" applyBorder="1" applyAlignment="1">
      <alignment vertical="center"/>
    </xf>
    <xf numFmtId="182" fontId="12" fillId="0" borderId="21" xfId="0" applyNumberFormat="1" applyFont="1" applyBorder="1" applyAlignment="1">
      <alignment vertical="center"/>
    </xf>
    <xf numFmtId="182" fontId="12" fillId="0" borderId="22" xfId="0" applyNumberFormat="1" applyFont="1" applyBorder="1" applyAlignment="1">
      <alignment vertical="center"/>
    </xf>
    <xf numFmtId="182" fontId="12" fillId="0" borderId="23" xfId="0" applyNumberFormat="1" applyFont="1" applyBorder="1" applyAlignment="1">
      <alignment horizontal="right" vertical="center"/>
    </xf>
    <xf numFmtId="182" fontId="12" fillId="0" borderId="24" xfId="0" applyNumberFormat="1" applyFont="1" applyBorder="1" applyAlignment="1">
      <alignment vertical="center"/>
    </xf>
    <xf numFmtId="182" fontId="12" fillId="0" borderId="22" xfId="0" applyNumberFormat="1" applyFont="1" applyBorder="1" applyAlignment="1">
      <alignment horizontal="right" vertical="center"/>
    </xf>
    <xf numFmtId="182" fontId="12" fillId="0" borderId="24" xfId="0" applyNumberFormat="1" applyFont="1" applyBorder="1" applyAlignment="1">
      <alignment horizontal="right" vertical="center" wrapText="1"/>
    </xf>
    <xf numFmtId="182" fontId="12" fillId="0" borderId="24" xfId="0" applyNumberFormat="1" applyFont="1" applyBorder="1" applyAlignment="1">
      <alignment horizontal="right" vertical="center"/>
    </xf>
    <xf numFmtId="182" fontId="12" fillId="0" borderId="25" xfId="0" applyNumberFormat="1" applyFont="1" applyBorder="1" applyAlignment="1">
      <alignment horizontal="right" vertical="center" wrapText="1"/>
    </xf>
    <xf numFmtId="182" fontId="12" fillId="0" borderId="21" xfId="0" applyNumberFormat="1" applyFont="1" applyBorder="1" applyAlignment="1">
      <alignment horizontal="center" vertical="center"/>
    </xf>
    <xf numFmtId="186" fontId="5" fillId="33" borderId="0" xfId="62" applyNumberFormat="1" applyFont="1" applyFill="1" applyBorder="1" applyAlignment="1">
      <alignment vertical="center"/>
      <protection/>
    </xf>
    <xf numFmtId="0" fontId="5" fillId="33" borderId="26" xfId="62" applyFont="1" applyFill="1" applyBorder="1" applyAlignment="1" applyProtection="1">
      <alignment horizontal="center" vertical="center"/>
      <protection/>
    </xf>
    <xf numFmtId="186" fontId="5" fillId="33" borderId="27" xfId="62" applyNumberFormat="1" applyFont="1" applyFill="1" applyBorder="1" applyAlignment="1">
      <alignment vertical="center"/>
      <protection/>
    </xf>
    <xf numFmtId="186" fontId="5" fillId="33" borderId="26" xfId="62" applyNumberFormat="1" applyFont="1" applyFill="1" applyBorder="1" applyAlignment="1">
      <alignment vertical="center"/>
      <protection/>
    </xf>
    <xf numFmtId="186" fontId="5" fillId="33" borderId="28" xfId="62" applyNumberFormat="1" applyFont="1" applyFill="1" applyBorder="1" applyAlignment="1">
      <alignment vertical="center"/>
      <protection/>
    </xf>
    <xf numFmtId="186" fontId="5" fillId="33" borderId="29" xfId="62" applyNumberFormat="1" applyFont="1" applyFill="1" applyBorder="1" applyAlignment="1">
      <alignment vertical="center"/>
      <protection/>
    </xf>
    <xf numFmtId="0" fontId="5" fillId="33" borderId="0" xfId="62" applyFont="1" applyFill="1" applyProtection="1">
      <alignment/>
      <protection/>
    </xf>
    <xf numFmtId="0" fontId="5" fillId="33" borderId="0" xfId="62" applyFont="1" applyFill="1" applyAlignment="1" applyProtection="1">
      <alignment horizontal="left"/>
      <protection/>
    </xf>
    <xf numFmtId="0" fontId="5" fillId="33" borderId="0" xfId="62" applyFont="1" applyFill="1">
      <alignment/>
      <protection/>
    </xf>
    <xf numFmtId="0" fontId="1" fillId="33" borderId="0" xfId="62" applyFont="1" applyFill="1">
      <alignment/>
      <protection/>
    </xf>
    <xf numFmtId="0" fontId="13" fillId="33" borderId="0" xfId="62" applyFont="1" applyFill="1" applyBorder="1" applyAlignment="1" applyProtection="1">
      <alignment/>
      <protection/>
    </xf>
    <xf numFmtId="0" fontId="5" fillId="33" borderId="0" xfId="62" applyFont="1" applyFill="1" applyBorder="1" applyProtection="1">
      <alignment/>
      <protection/>
    </xf>
    <xf numFmtId="22" fontId="5" fillId="33" borderId="0" xfId="62" applyNumberFormat="1" applyFont="1" applyFill="1" applyAlignment="1" applyProtection="1">
      <alignment horizontal="center"/>
      <protection/>
    </xf>
    <xf numFmtId="0" fontId="5" fillId="33" borderId="0" xfId="62" applyFont="1" applyFill="1" applyBorder="1" applyAlignment="1" applyProtection="1">
      <alignment horizontal="left"/>
      <protection/>
    </xf>
    <xf numFmtId="0" fontId="1" fillId="33" borderId="0" xfId="62" applyFont="1" applyFill="1" applyAlignment="1">
      <alignment horizontal="left"/>
      <protection/>
    </xf>
    <xf numFmtId="0" fontId="5" fillId="33" borderId="30" xfId="62" applyFont="1" applyFill="1" applyBorder="1" applyAlignment="1" applyProtection="1">
      <alignment horizontal="center" vertical="center"/>
      <protection/>
    </xf>
    <xf numFmtId="0" fontId="5" fillId="33" borderId="31" xfId="62" applyFont="1" applyFill="1" applyBorder="1" applyAlignment="1">
      <alignment horizontal="center" vertical="center"/>
      <protection/>
    </xf>
    <xf numFmtId="0" fontId="5" fillId="33" borderId="27" xfId="62" applyFont="1" applyFill="1" applyBorder="1" applyAlignment="1">
      <alignment vertical="center"/>
      <protection/>
    </xf>
    <xf numFmtId="0" fontId="5" fillId="33" borderId="30" xfId="62" applyFont="1" applyFill="1" applyBorder="1" applyAlignment="1">
      <alignment horizontal="center" vertical="center"/>
      <protection/>
    </xf>
    <xf numFmtId="0" fontId="5" fillId="33" borderId="32" xfId="62" applyFont="1" applyFill="1" applyBorder="1" applyAlignment="1">
      <alignment horizontal="center" vertical="center"/>
      <protection/>
    </xf>
    <xf numFmtId="0" fontId="5" fillId="33" borderId="30" xfId="62" applyFont="1" applyFill="1" applyBorder="1" applyAlignment="1" applyProtection="1">
      <alignment vertical="center"/>
      <protection/>
    </xf>
    <xf numFmtId="0" fontId="5" fillId="33" borderId="30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  <xf numFmtId="186" fontId="12" fillId="33" borderId="0" xfId="62" applyNumberFormat="1" applyFont="1" applyFill="1" applyAlignment="1">
      <alignment horizontal="left"/>
      <protection/>
    </xf>
    <xf numFmtId="0" fontId="5" fillId="33" borderId="34" xfId="0" applyFont="1" applyFill="1" applyBorder="1" applyAlignment="1">
      <alignment horizontal="center" vertical="center"/>
    </xf>
    <xf numFmtId="182" fontId="5" fillId="33" borderId="35" xfId="62" applyNumberFormat="1" applyFont="1" applyFill="1" applyBorder="1" applyAlignment="1">
      <alignment vertical="center"/>
      <protection/>
    </xf>
    <xf numFmtId="182" fontId="5" fillId="33" borderId="34" xfId="62" applyNumberFormat="1" applyFont="1" applyFill="1" applyBorder="1" applyAlignment="1">
      <alignment vertical="center"/>
      <protection/>
    </xf>
    <xf numFmtId="182" fontId="5" fillId="33" borderId="36" xfId="62" applyNumberFormat="1" applyFont="1" applyFill="1" applyBorder="1" applyAlignment="1">
      <alignment vertical="center"/>
      <protection/>
    </xf>
    <xf numFmtId="0" fontId="5" fillId="33" borderId="27" xfId="0" applyFont="1" applyFill="1" applyBorder="1" applyAlignment="1">
      <alignment horizontal="center" vertical="center"/>
    </xf>
    <xf numFmtId="182" fontId="5" fillId="33" borderId="26" xfId="62" applyNumberFormat="1" applyFont="1" applyFill="1" applyBorder="1" applyAlignment="1">
      <alignment vertical="center"/>
      <protection/>
    </xf>
    <xf numFmtId="182" fontId="5" fillId="33" borderId="27" xfId="62" applyNumberFormat="1" applyFont="1" applyFill="1" applyBorder="1" applyAlignment="1">
      <alignment vertical="center"/>
      <protection/>
    </xf>
    <xf numFmtId="182" fontId="5" fillId="33" borderId="37" xfId="62" applyNumberFormat="1" applyFont="1" applyFill="1" applyBorder="1" applyAlignment="1">
      <alignment vertical="center"/>
      <protection/>
    </xf>
    <xf numFmtId="182" fontId="5" fillId="33" borderId="38" xfId="62" applyNumberFormat="1" applyFont="1" applyFill="1" applyBorder="1" applyAlignment="1">
      <alignment vertical="center"/>
      <protection/>
    </xf>
    <xf numFmtId="182" fontId="5" fillId="33" borderId="39" xfId="62" applyNumberFormat="1" applyFont="1" applyFill="1" applyBorder="1" applyAlignment="1">
      <alignment vertical="center"/>
      <protection/>
    </xf>
    <xf numFmtId="182" fontId="5" fillId="33" borderId="40" xfId="62" applyNumberFormat="1" applyFont="1" applyFill="1" applyBorder="1" applyAlignment="1">
      <alignment vertical="center"/>
      <protection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186" fontId="5" fillId="33" borderId="34" xfId="49" applyNumberFormat="1" applyFont="1" applyFill="1" applyBorder="1" applyAlignment="1" applyProtection="1">
      <alignment vertical="center"/>
      <protection/>
    </xf>
    <xf numFmtId="186" fontId="5" fillId="33" borderId="35" xfId="62" applyNumberFormat="1" applyFont="1" applyFill="1" applyBorder="1" applyAlignment="1">
      <alignment vertical="center"/>
      <protection/>
    </xf>
    <xf numFmtId="186" fontId="5" fillId="33" borderId="43" xfId="62" applyNumberFormat="1" applyFont="1" applyFill="1" applyBorder="1" applyAlignment="1">
      <alignment vertical="center"/>
      <protection/>
    </xf>
    <xf numFmtId="186" fontId="5" fillId="33" borderId="27" xfId="0" applyNumberFormat="1" applyFont="1" applyFill="1" applyBorder="1" applyAlignment="1">
      <alignment vertical="center"/>
    </xf>
    <xf numFmtId="0" fontId="5" fillId="33" borderId="26" xfId="62" applyFont="1" applyFill="1" applyBorder="1" applyAlignment="1">
      <alignment horizontal="center" vertical="center"/>
      <protection/>
    </xf>
    <xf numFmtId="186" fontId="5" fillId="33" borderId="44" xfId="62" applyNumberFormat="1" applyFont="1" applyFill="1" applyBorder="1" applyAlignment="1">
      <alignment vertical="center"/>
      <protection/>
    </xf>
    <xf numFmtId="0" fontId="5" fillId="33" borderId="38" xfId="62" applyFont="1" applyFill="1" applyBorder="1" applyAlignment="1">
      <alignment horizontal="center" vertical="center"/>
      <protection/>
    </xf>
    <xf numFmtId="186" fontId="5" fillId="33" borderId="39" xfId="0" applyNumberFormat="1" applyFont="1" applyFill="1" applyBorder="1" applyAlignment="1">
      <alignment vertical="center"/>
    </xf>
    <xf numFmtId="186" fontId="5" fillId="33" borderId="38" xfId="62" applyNumberFormat="1" applyFont="1" applyFill="1" applyBorder="1" applyAlignment="1">
      <alignment vertical="center"/>
      <protection/>
    </xf>
    <xf numFmtId="186" fontId="5" fillId="33" borderId="45" xfId="62" applyNumberFormat="1" applyFont="1" applyFill="1" applyBorder="1" applyAlignment="1">
      <alignment vertical="center"/>
      <protection/>
    </xf>
    <xf numFmtId="186" fontId="5" fillId="33" borderId="46" xfId="62" applyNumberFormat="1" applyFont="1" applyFill="1" applyBorder="1" applyAlignment="1">
      <alignment vertical="center"/>
      <protection/>
    </xf>
    <xf numFmtId="0" fontId="5" fillId="33" borderId="0" xfId="62" applyFont="1" applyFill="1" applyAlignment="1">
      <alignment horizontal="left"/>
      <protection/>
    </xf>
    <xf numFmtId="0" fontId="5" fillId="33" borderId="18" xfId="62" applyFont="1" applyFill="1" applyBorder="1">
      <alignment/>
      <protection/>
    </xf>
    <xf numFmtId="0" fontId="5" fillId="33" borderId="18" xfId="62" applyFont="1" applyFill="1" applyBorder="1" applyProtection="1">
      <alignment/>
      <protection/>
    </xf>
    <xf numFmtId="0" fontId="5" fillId="33" borderId="42" xfId="62" applyFont="1" applyFill="1" applyBorder="1" applyAlignment="1" applyProtection="1">
      <alignment horizontal="center" vertical="center"/>
      <protection/>
    </xf>
    <xf numFmtId="0" fontId="5" fillId="33" borderId="47" xfId="62" applyFont="1" applyFill="1" applyBorder="1" applyAlignment="1">
      <alignment vertical="center"/>
      <protection/>
    </xf>
    <xf numFmtId="0" fontId="5" fillId="33" borderId="48" xfId="62" applyFont="1" applyFill="1" applyBorder="1" applyAlignment="1">
      <alignment vertical="center"/>
      <protection/>
    </xf>
    <xf numFmtId="0" fontId="5" fillId="33" borderId="49" xfId="62" applyFont="1" applyFill="1" applyBorder="1" applyAlignment="1">
      <alignment vertical="center"/>
      <protection/>
    </xf>
    <xf numFmtId="0" fontId="1" fillId="33" borderId="28" xfId="62" applyFont="1" applyFill="1" applyBorder="1" applyAlignment="1">
      <alignment vertical="center"/>
      <protection/>
    </xf>
    <xf numFmtId="0" fontId="5" fillId="33" borderId="37" xfId="62" applyFont="1" applyFill="1" applyBorder="1" applyAlignment="1">
      <alignment vertical="center"/>
      <protection/>
    </xf>
    <xf numFmtId="0" fontId="1" fillId="33" borderId="37" xfId="62" applyFont="1" applyFill="1" applyBorder="1" applyAlignment="1">
      <alignment vertical="center"/>
      <protection/>
    </xf>
    <xf numFmtId="0" fontId="1" fillId="33" borderId="27" xfId="62" applyFont="1" applyFill="1" applyBorder="1" applyAlignment="1">
      <alignment vertical="center"/>
      <protection/>
    </xf>
    <xf numFmtId="0" fontId="1" fillId="33" borderId="0" xfId="62" applyFont="1" applyFill="1" applyBorder="1" applyAlignment="1">
      <alignment vertical="center"/>
      <protection/>
    </xf>
    <xf numFmtId="0" fontId="5" fillId="33" borderId="50" xfId="62" applyFont="1" applyFill="1" applyBorder="1" applyAlignment="1">
      <alignment horizontal="center" vertical="center"/>
      <protection/>
    </xf>
    <xf numFmtId="0" fontId="5" fillId="33" borderId="28" xfId="62" applyFont="1" applyFill="1" applyBorder="1" applyAlignment="1">
      <alignment vertical="center"/>
      <protection/>
    </xf>
    <xf numFmtId="0" fontId="5" fillId="33" borderId="51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horizontal="center" vertical="center"/>
      <protection/>
    </xf>
    <xf numFmtId="0" fontId="5" fillId="33" borderId="50" xfId="62" applyFont="1" applyFill="1" applyBorder="1" applyAlignment="1">
      <alignment vertical="center"/>
      <protection/>
    </xf>
    <xf numFmtId="182" fontId="5" fillId="33" borderId="52" xfId="62" applyNumberFormat="1" applyFont="1" applyFill="1" applyBorder="1" applyAlignment="1">
      <alignment vertical="center"/>
      <protection/>
    </xf>
    <xf numFmtId="182" fontId="5" fillId="33" borderId="53" xfId="62" applyNumberFormat="1" applyFont="1" applyFill="1" applyBorder="1" applyAlignment="1">
      <alignment vertical="center"/>
      <protection/>
    </xf>
    <xf numFmtId="182" fontId="5" fillId="33" borderId="54" xfId="62" applyNumberFormat="1" applyFont="1" applyFill="1" applyBorder="1" applyAlignment="1">
      <alignment vertical="center"/>
      <protection/>
    </xf>
    <xf numFmtId="182" fontId="5" fillId="33" borderId="55" xfId="62" applyNumberFormat="1" applyFont="1" applyFill="1" applyBorder="1" applyAlignment="1">
      <alignment vertical="center"/>
      <protection/>
    </xf>
    <xf numFmtId="182" fontId="5" fillId="33" borderId="44" xfId="62" applyNumberFormat="1" applyFont="1" applyFill="1" applyBorder="1" applyAlignment="1">
      <alignment vertical="center"/>
      <protection/>
    </xf>
    <xf numFmtId="182" fontId="5" fillId="33" borderId="29" xfId="62" applyNumberFormat="1" applyFont="1" applyFill="1" applyBorder="1" applyAlignment="1">
      <alignment vertical="center"/>
      <protection/>
    </xf>
    <xf numFmtId="182" fontId="5" fillId="33" borderId="46" xfId="62" applyNumberFormat="1" applyFont="1" applyFill="1" applyBorder="1" applyAlignment="1">
      <alignment vertical="center"/>
      <protection/>
    </xf>
    <xf numFmtId="186" fontId="12" fillId="33" borderId="0" xfId="62" applyNumberFormat="1" applyFont="1" applyFill="1">
      <alignment/>
      <protection/>
    </xf>
    <xf numFmtId="186" fontId="5" fillId="33" borderId="29" xfId="62" applyNumberFormat="1" applyFont="1" applyFill="1" applyBorder="1" applyAlignment="1">
      <alignment horizontal="center" vertical="center"/>
      <protection/>
    </xf>
    <xf numFmtId="0" fontId="19" fillId="33" borderId="56" xfId="62" applyFont="1" applyFill="1" applyBorder="1">
      <alignment/>
      <protection/>
    </xf>
    <xf numFmtId="180" fontId="19" fillId="33" borderId="0" xfId="62" applyNumberFormat="1" applyFont="1" applyFill="1">
      <alignment/>
      <protection/>
    </xf>
    <xf numFmtId="0" fontId="19" fillId="33" borderId="0" xfId="62" applyFont="1" applyFill="1">
      <alignment/>
      <protection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8" fillId="33" borderId="0" xfId="0" applyFont="1" applyFill="1" applyAlignment="1">
      <alignment/>
    </xf>
    <xf numFmtId="182" fontId="5" fillId="33" borderId="0" xfId="0" applyNumberFormat="1" applyFont="1" applyFill="1" applyAlignment="1" applyProtection="1">
      <alignment/>
      <protection locked="0"/>
    </xf>
    <xf numFmtId="182" fontId="5" fillId="33" borderId="20" xfId="0" applyNumberFormat="1" applyFont="1" applyFill="1" applyBorder="1" applyAlignment="1" applyProtection="1">
      <alignment/>
      <protection locked="0"/>
    </xf>
    <xf numFmtId="0" fontId="5" fillId="33" borderId="57" xfId="62" applyFont="1" applyFill="1" applyBorder="1" applyAlignment="1" applyProtection="1">
      <alignment horizontal="center" vertical="center"/>
      <protection/>
    </xf>
    <xf numFmtId="49" fontId="12" fillId="33" borderId="57" xfId="62" applyNumberFormat="1" applyFont="1" applyFill="1" applyBorder="1" applyAlignment="1" applyProtection="1">
      <alignment horizontal="center" vertical="center"/>
      <protection/>
    </xf>
    <xf numFmtId="0" fontId="12" fillId="33" borderId="57" xfId="62" applyFont="1" applyFill="1" applyBorder="1" applyAlignment="1" applyProtection="1">
      <alignment horizontal="center" vertical="center" wrapText="1"/>
      <protection/>
    </xf>
    <xf numFmtId="0" fontId="12" fillId="33" borderId="57" xfId="62" applyFont="1" applyFill="1" applyBorder="1" applyAlignment="1" applyProtection="1">
      <alignment horizontal="center" vertical="center"/>
      <protection/>
    </xf>
    <xf numFmtId="0" fontId="12" fillId="33" borderId="57" xfId="62" applyFont="1" applyFill="1" applyBorder="1" applyAlignment="1">
      <alignment horizontal="center" vertical="center"/>
      <protection/>
    </xf>
    <xf numFmtId="0" fontId="12" fillId="33" borderId="58" xfId="62" applyFont="1" applyFill="1" applyBorder="1" applyAlignment="1">
      <alignment horizontal="center" vertical="center"/>
      <protection/>
    </xf>
    <xf numFmtId="186" fontId="12" fillId="33" borderId="59" xfId="62" applyNumberFormat="1" applyFont="1" applyFill="1" applyBorder="1" applyAlignment="1" applyProtection="1">
      <alignment vertical="center"/>
      <protection/>
    </xf>
    <xf numFmtId="186" fontId="12" fillId="33" borderId="60" xfId="62" applyNumberFormat="1" applyFont="1" applyFill="1" applyBorder="1" applyAlignment="1" applyProtection="1">
      <alignment vertical="center"/>
      <protection/>
    </xf>
    <xf numFmtId="186" fontId="12" fillId="33" borderId="16" xfId="49" applyNumberFormat="1" applyFont="1" applyFill="1" applyBorder="1" applyAlignment="1" applyProtection="1">
      <alignment vertical="center"/>
      <protection/>
    </xf>
    <xf numFmtId="186" fontId="12" fillId="33" borderId="61" xfId="49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>
      <alignment horizontal="center" vertical="center"/>
    </xf>
    <xf numFmtId="186" fontId="12" fillId="33" borderId="18" xfId="49" applyNumberFormat="1" applyFont="1" applyFill="1" applyBorder="1" applyAlignment="1" applyProtection="1">
      <alignment vertical="center"/>
      <protection/>
    </xf>
    <xf numFmtId="186" fontId="12" fillId="33" borderId="19" xfId="49" applyNumberFormat="1" applyFont="1" applyFill="1" applyBorder="1" applyAlignment="1" applyProtection="1">
      <alignment vertical="center"/>
      <protection/>
    </xf>
    <xf numFmtId="186" fontId="12" fillId="33" borderId="22" xfId="49" applyNumberFormat="1" applyFont="1" applyFill="1" applyBorder="1" applyAlignment="1" applyProtection="1">
      <alignment vertical="center"/>
      <protection/>
    </xf>
    <xf numFmtId="186" fontId="12" fillId="33" borderId="23" xfId="49" applyNumberFormat="1" applyFont="1" applyFill="1" applyBorder="1" applyAlignment="1" applyProtection="1">
      <alignment vertical="center"/>
      <protection/>
    </xf>
    <xf numFmtId="0" fontId="5" fillId="33" borderId="62" xfId="0" applyFont="1" applyFill="1" applyBorder="1" applyAlignment="1">
      <alignment horizontal="center" vertical="center"/>
    </xf>
    <xf numFmtId="186" fontId="12" fillId="33" borderId="62" xfId="62" applyNumberFormat="1" applyFont="1" applyFill="1" applyBorder="1" applyAlignment="1" applyProtection="1">
      <alignment vertical="center"/>
      <protection/>
    </xf>
    <xf numFmtId="186" fontId="12" fillId="33" borderId="63" xfId="62" applyNumberFormat="1" applyFont="1" applyFill="1" applyBorder="1" applyAlignment="1" applyProtection="1">
      <alignment vertical="center"/>
      <protection/>
    </xf>
    <xf numFmtId="186" fontId="12" fillId="33" borderId="18" xfId="62" applyNumberFormat="1" applyFont="1" applyFill="1" applyBorder="1" applyAlignment="1" applyProtection="1">
      <alignment vertical="center"/>
      <protection/>
    </xf>
    <xf numFmtId="186" fontId="12" fillId="33" borderId="19" xfId="62" applyNumberFormat="1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>
      <alignment horizontal="center" vertical="center"/>
    </xf>
    <xf numFmtId="186" fontId="12" fillId="33" borderId="13" xfId="62" applyNumberFormat="1" applyFont="1" applyFill="1" applyBorder="1" applyAlignment="1" applyProtection="1">
      <alignment vertical="center"/>
      <protection/>
    </xf>
    <xf numFmtId="186" fontId="12" fillId="33" borderId="14" xfId="62" applyNumberFormat="1" applyFont="1" applyFill="1" applyBorder="1" applyAlignment="1" applyProtection="1">
      <alignment vertical="center"/>
      <protection/>
    </xf>
    <xf numFmtId="0" fontId="5" fillId="33" borderId="16" xfId="63" applyNumberFormat="1" applyFont="1" applyFill="1" applyBorder="1" applyAlignment="1">
      <alignment horizontal="center" vertical="center"/>
      <protection/>
    </xf>
    <xf numFmtId="186" fontId="12" fillId="33" borderId="16" xfId="62" applyNumberFormat="1" applyFont="1" applyFill="1" applyBorder="1" applyAlignment="1" applyProtection="1">
      <alignment vertical="center"/>
      <protection/>
    </xf>
    <xf numFmtId="186" fontId="12" fillId="33" borderId="16" xfId="62" applyNumberFormat="1" applyFont="1" applyFill="1" applyBorder="1" applyAlignment="1">
      <alignment vertical="center"/>
      <protection/>
    </xf>
    <xf numFmtId="186" fontId="12" fillId="33" borderId="61" xfId="62" applyNumberFormat="1" applyFont="1" applyFill="1" applyBorder="1" applyAlignment="1">
      <alignment vertical="center"/>
      <protection/>
    </xf>
    <xf numFmtId="0" fontId="5" fillId="33" borderId="18" xfId="63" applyNumberFormat="1" applyFont="1" applyFill="1" applyBorder="1" applyAlignment="1">
      <alignment horizontal="center" vertical="center"/>
      <protection/>
    </xf>
    <xf numFmtId="186" fontId="12" fillId="33" borderId="18" xfId="62" applyNumberFormat="1" applyFont="1" applyFill="1" applyBorder="1" applyAlignment="1">
      <alignment vertical="center"/>
      <protection/>
    </xf>
    <xf numFmtId="186" fontId="12" fillId="33" borderId="19" xfId="62" applyNumberFormat="1" applyFont="1" applyFill="1" applyBorder="1" applyAlignment="1">
      <alignment vertical="center"/>
      <protection/>
    </xf>
    <xf numFmtId="0" fontId="5" fillId="33" borderId="22" xfId="63" applyNumberFormat="1" applyFont="1" applyFill="1" applyBorder="1" applyAlignment="1">
      <alignment horizontal="center" vertical="center"/>
      <protection/>
    </xf>
    <xf numFmtId="186" fontId="12" fillId="33" borderId="22" xfId="62" applyNumberFormat="1" applyFont="1" applyFill="1" applyBorder="1" applyAlignment="1" applyProtection="1">
      <alignment vertical="center"/>
      <protection/>
    </xf>
    <xf numFmtId="186" fontId="12" fillId="33" borderId="22" xfId="62" applyNumberFormat="1" applyFont="1" applyFill="1" applyBorder="1" applyAlignment="1">
      <alignment vertical="center"/>
      <protection/>
    </xf>
    <xf numFmtId="186" fontId="12" fillId="33" borderId="23" xfId="62" applyNumberFormat="1" applyFont="1" applyFill="1" applyBorder="1" applyAlignment="1">
      <alignment vertical="center"/>
      <protection/>
    </xf>
    <xf numFmtId="182" fontId="5" fillId="33" borderId="64" xfId="0" applyNumberFormat="1" applyFont="1" applyFill="1" applyBorder="1" applyAlignment="1" applyProtection="1">
      <alignment horizontal="center" vertical="center" wrapText="1"/>
      <protection locked="0"/>
    </xf>
    <xf numFmtId="186" fontId="12" fillId="33" borderId="64" xfId="49" applyNumberFormat="1" applyFont="1" applyFill="1" applyBorder="1" applyAlignment="1" applyProtection="1">
      <alignment vertical="center"/>
      <protection/>
    </xf>
    <xf numFmtId="186" fontId="12" fillId="33" borderId="65" xfId="49" applyNumberFormat="1" applyFont="1" applyFill="1" applyBorder="1" applyAlignment="1" applyProtection="1">
      <alignment vertical="center"/>
      <protection/>
    </xf>
    <xf numFmtId="0" fontId="5" fillId="33" borderId="62" xfId="63" applyNumberFormat="1" applyFont="1" applyFill="1" applyBorder="1" applyAlignment="1">
      <alignment horizontal="center" vertical="center"/>
      <protection/>
    </xf>
    <xf numFmtId="186" fontId="12" fillId="33" borderId="62" xfId="49" applyNumberFormat="1" applyFont="1" applyFill="1" applyBorder="1" applyAlignment="1" applyProtection="1">
      <alignment vertical="center"/>
      <protection/>
    </xf>
    <xf numFmtId="186" fontId="12" fillId="33" borderId="62" xfId="62" applyNumberFormat="1" applyFont="1" applyFill="1" applyBorder="1" applyAlignment="1">
      <alignment vertical="center"/>
      <protection/>
    </xf>
    <xf numFmtId="186" fontId="12" fillId="33" borderId="63" xfId="62" applyNumberFormat="1" applyFont="1" applyFill="1" applyBorder="1" applyAlignment="1">
      <alignment vertical="center"/>
      <protection/>
    </xf>
    <xf numFmtId="0" fontId="5" fillId="33" borderId="66" xfId="63" applyNumberFormat="1" applyFont="1" applyFill="1" applyBorder="1" applyAlignment="1">
      <alignment horizontal="center" vertical="center"/>
      <protection/>
    </xf>
    <xf numFmtId="186" fontId="12" fillId="33" borderId="66" xfId="62" applyNumberFormat="1" applyFont="1" applyFill="1" applyBorder="1" applyAlignment="1" applyProtection="1">
      <alignment vertical="center"/>
      <protection/>
    </xf>
    <xf numFmtId="186" fontId="12" fillId="33" borderId="66" xfId="49" applyNumberFormat="1" applyFont="1" applyFill="1" applyBorder="1" applyAlignment="1" applyProtection="1">
      <alignment vertical="center"/>
      <protection/>
    </xf>
    <xf numFmtId="186" fontId="12" fillId="33" borderId="66" xfId="62" applyNumberFormat="1" applyFont="1" applyFill="1" applyBorder="1" applyAlignment="1">
      <alignment vertical="center"/>
      <protection/>
    </xf>
    <xf numFmtId="186" fontId="12" fillId="33" borderId="67" xfId="62" applyNumberFormat="1" applyFont="1" applyFill="1" applyBorder="1" applyAlignment="1">
      <alignment vertical="center"/>
      <protection/>
    </xf>
    <xf numFmtId="182" fontId="5" fillId="33" borderId="68" xfId="0" applyNumberFormat="1" applyFont="1" applyFill="1" applyBorder="1" applyAlignment="1" applyProtection="1">
      <alignment horizontal="center" vertical="center" wrapText="1"/>
      <protection locked="0"/>
    </xf>
    <xf numFmtId="186" fontId="12" fillId="33" borderId="24" xfId="49" applyNumberFormat="1" applyFont="1" applyFill="1" applyBorder="1" applyAlignment="1" applyProtection="1">
      <alignment vertical="center"/>
      <protection/>
    </xf>
    <xf numFmtId="186" fontId="12" fillId="33" borderId="25" xfId="49" applyNumberFormat="1" applyFont="1" applyFill="1" applyBorder="1" applyAlignment="1" applyProtection="1">
      <alignment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69" xfId="0" applyFont="1" applyFill="1" applyBorder="1" applyAlignment="1">
      <alignment horizontal="center" vertical="center"/>
    </xf>
    <xf numFmtId="182" fontId="5" fillId="33" borderId="59" xfId="0" applyNumberFormat="1" applyFont="1" applyFill="1" applyBorder="1" applyAlignment="1" applyProtection="1">
      <alignment horizontal="center" vertical="center" wrapText="1"/>
      <protection locked="0"/>
    </xf>
    <xf numFmtId="186" fontId="12" fillId="33" borderId="59" xfId="49" applyNumberFormat="1" applyFont="1" applyFill="1" applyBorder="1" applyAlignment="1" applyProtection="1">
      <alignment vertical="center"/>
      <protection/>
    </xf>
    <xf numFmtId="186" fontId="12" fillId="33" borderId="59" xfId="62" applyNumberFormat="1" applyFont="1" applyFill="1" applyBorder="1" applyAlignment="1">
      <alignment vertical="center"/>
      <protection/>
    </xf>
    <xf numFmtId="186" fontId="12" fillId="33" borderId="60" xfId="62" applyNumberFormat="1" applyFont="1" applyFill="1" applyBorder="1" applyAlignment="1">
      <alignment vertical="center"/>
      <protection/>
    </xf>
    <xf numFmtId="186" fontId="21" fillId="33" borderId="62" xfId="62" applyNumberFormat="1" applyFont="1" applyFill="1" applyBorder="1" applyAlignment="1" applyProtection="1">
      <alignment vertical="center"/>
      <protection/>
    </xf>
    <xf numFmtId="186" fontId="21" fillId="33" borderId="18" xfId="62" applyNumberFormat="1" applyFont="1" applyFill="1" applyBorder="1" applyAlignment="1" applyProtection="1">
      <alignment vertical="center"/>
      <protection/>
    </xf>
    <xf numFmtId="186" fontId="21" fillId="33" borderId="18" xfId="49" applyNumberFormat="1" applyFont="1" applyFill="1" applyBorder="1" applyAlignment="1" applyProtection="1">
      <alignment vertical="center"/>
      <protection/>
    </xf>
    <xf numFmtId="186" fontId="21" fillId="33" borderId="66" xfId="62" applyNumberFormat="1" applyFont="1" applyFill="1" applyBorder="1" applyAlignment="1" applyProtection="1">
      <alignment vertical="center"/>
      <protection/>
    </xf>
    <xf numFmtId="186" fontId="21" fillId="33" borderId="66" xfId="49" applyNumberFormat="1" applyFont="1" applyFill="1" applyBorder="1" applyAlignment="1" applyProtection="1">
      <alignment vertical="center"/>
      <protection/>
    </xf>
    <xf numFmtId="186" fontId="12" fillId="33" borderId="68" xfId="49" applyNumberFormat="1" applyFont="1" applyFill="1" applyBorder="1" applyAlignment="1" applyProtection="1">
      <alignment vertical="center"/>
      <protection/>
    </xf>
    <xf numFmtId="186" fontId="12" fillId="33" borderId="70" xfId="49" applyNumberFormat="1" applyFont="1" applyFill="1" applyBorder="1" applyAlignment="1" applyProtection="1">
      <alignment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0" fontId="5" fillId="33" borderId="66" xfId="63" applyFont="1" applyFill="1" applyBorder="1" applyAlignment="1">
      <alignment horizontal="center" vertical="center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5" fillId="33" borderId="62" xfId="63" applyFont="1" applyFill="1" applyBorder="1" applyAlignment="1">
      <alignment horizontal="center" vertical="center"/>
      <protection/>
    </xf>
    <xf numFmtId="186" fontId="11" fillId="33" borderId="66" xfId="62" applyNumberFormat="1" applyFont="1" applyFill="1" applyBorder="1" applyAlignment="1">
      <alignment vertical="center"/>
      <protection/>
    </xf>
    <xf numFmtId="182" fontId="20" fillId="33" borderId="12" xfId="0" applyNumberFormat="1" applyFont="1" applyFill="1" applyBorder="1" applyAlignment="1" applyProtection="1">
      <alignment horizontal="center" vertical="center"/>
      <protection locked="0"/>
    </xf>
    <xf numFmtId="186" fontId="12" fillId="33" borderId="68" xfId="62" applyNumberFormat="1" applyFont="1" applyFill="1" applyBorder="1" applyAlignment="1" applyProtection="1">
      <alignment vertical="center"/>
      <protection/>
    </xf>
    <xf numFmtId="186" fontId="12" fillId="33" borderId="68" xfId="62" applyNumberFormat="1" applyFont="1" applyFill="1" applyBorder="1" applyAlignment="1">
      <alignment vertical="center"/>
      <protection/>
    </xf>
    <xf numFmtId="186" fontId="12" fillId="33" borderId="70" xfId="62" applyNumberFormat="1" applyFont="1" applyFill="1" applyBorder="1" applyAlignment="1">
      <alignment vertical="center"/>
      <protection/>
    </xf>
    <xf numFmtId="182" fontId="5" fillId="33" borderId="0" xfId="0" applyNumberFormat="1" applyFont="1" applyFill="1" applyBorder="1" applyAlignment="1" applyProtection="1">
      <alignment/>
      <protection locked="0"/>
    </xf>
    <xf numFmtId="0" fontId="5" fillId="33" borderId="0" xfId="62" applyFont="1" applyFill="1" applyBorder="1">
      <alignment/>
      <protection/>
    </xf>
    <xf numFmtId="182" fontId="1" fillId="33" borderId="0" xfId="0" applyNumberFormat="1" applyFont="1" applyFill="1" applyAlignment="1" applyProtection="1">
      <alignment/>
      <protection locked="0"/>
    </xf>
    <xf numFmtId="0" fontId="5" fillId="33" borderId="71" xfId="62" applyFont="1" applyFill="1" applyBorder="1">
      <alignment/>
      <protection/>
    </xf>
    <xf numFmtId="0" fontId="5" fillId="33" borderId="19" xfId="62" applyFont="1" applyFill="1" applyBorder="1" applyAlignment="1">
      <alignment horizontal="center" wrapText="1"/>
      <protection/>
    </xf>
    <xf numFmtId="182" fontId="5" fillId="33" borderId="18" xfId="62" applyNumberFormat="1" applyFont="1" applyFill="1" applyBorder="1" applyAlignment="1">
      <alignment vertical="center"/>
      <protection/>
    </xf>
    <xf numFmtId="187" fontId="5" fillId="33" borderId="19" xfId="62" applyNumberFormat="1" applyFont="1" applyFill="1" applyBorder="1" applyAlignment="1">
      <alignment vertical="center"/>
      <protection/>
    </xf>
    <xf numFmtId="182" fontId="5" fillId="33" borderId="72" xfId="0" applyNumberFormat="1" applyFont="1" applyFill="1" applyBorder="1" applyAlignment="1" applyProtection="1">
      <alignment vertical="center"/>
      <protection locked="0"/>
    </xf>
    <xf numFmtId="182" fontId="5" fillId="33" borderId="18" xfId="0" applyNumberFormat="1" applyFont="1" applyFill="1" applyBorder="1" applyAlignment="1" applyProtection="1">
      <alignment vertical="center"/>
      <protection locked="0"/>
    </xf>
    <xf numFmtId="182" fontId="5" fillId="33" borderId="12" xfId="0" applyNumberFormat="1" applyFont="1" applyFill="1" applyBorder="1" applyAlignment="1" applyProtection="1">
      <alignment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 locked="0"/>
    </xf>
    <xf numFmtId="182" fontId="5" fillId="33" borderId="13" xfId="62" applyNumberFormat="1" applyFont="1" applyFill="1" applyBorder="1" applyAlignment="1">
      <alignment vertical="center"/>
      <protection/>
    </xf>
    <xf numFmtId="187" fontId="5" fillId="33" borderId="14" xfId="62" applyNumberFormat="1" applyFont="1" applyFill="1" applyBorder="1" applyAlignment="1">
      <alignment vertical="center"/>
      <protection/>
    </xf>
    <xf numFmtId="0" fontId="19" fillId="33" borderId="0" xfId="62" applyFont="1" applyFill="1" applyProtection="1">
      <alignment/>
      <protection/>
    </xf>
    <xf numFmtId="0" fontId="6" fillId="33" borderId="47" xfId="62" applyFont="1" applyFill="1" applyBorder="1" applyAlignment="1" applyProtection="1">
      <alignment horizontal="center" vertical="center"/>
      <protection/>
    </xf>
    <xf numFmtId="49" fontId="6" fillId="33" borderId="47" xfId="62" applyNumberFormat="1" applyFont="1" applyFill="1" applyBorder="1" applyAlignment="1" applyProtection="1">
      <alignment horizontal="center" vertical="center"/>
      <protection/>
    </xf>
    <xf numFmtId="0" fontId="6" fillId="33" borderId="43" xfId="62" applyFont="1" applyFill="1" applyBorder="1" applyAlignment="1" applyProtection="1">
      <alignment vertical="center"/>
      <protection/>
    </xf>
    <xf numFmtId="0" fontId="6" fillId="33" borderId="36" xfId="62" applyFont="1" applyFill="1" applyBorder="1" applyAlignment="1" applyProtection="1">
      <alignment horizontal="center" vertical="center"/>
      <protection/>
    </xf>
    <xf numFmtId="0" fontId="6" fillId="33" borderId="73" xfId="62" applyFont="1" applyFill="1" applyBorder="1" applyAlignment="1" applyProtection="1">
      <alignment vertical="center"/>
      <protection/>
    </xf>
    <xf numFmtId="0" fontId="6" fillId="33" borderId="33" xfId="62" applyFont="1" applyFill="1" applyBorder="1" applyAlignment="1" applyProtection="1">
      <alignment horizontal="center" vertical="center"/>
      <protection/>
    </xf>
    <xf numFmtId="37" fontId="19" fillId="33" borderId="0" xfId="62" applyNumberFormat="1" applyFont="1" applyFill="1" applyProtection="1">
      <alignment/>
      <protection/>
    </xf>
    <xf numFmtId="0" fontId="6" fillId="33" borderId="74" xfId="62" applyFont="1" applyFill="1" applyBorder="1" applyAlignment="1" applyProtection="1">
      <alignment horizontal="center" vertical="center"/>
      <protection/>
    </xf>
    <xf numFmtId="0" fontId="6" fillId="33" borderId="75" xfId="62" applyFont="1" applyFill="1" applyBorder="1" applyAlignment="1" applyProtection="1">
      <alignment horizontal="center" vertical="center"/>
      <protection/>
    </xf>
    <xf numFmtId="185" fontId="5" fillId="33" borderId="52" xfId="62" applyNumberFormat="1" applyFont="1" applyFill="1" applyBorder="1" applyAlignment="1" applyProtection="1">
      <alignment vertical="center"/>
      <protection/>
    </xf>
    <xf numFmtId="186" fontId="5" fillId="33" borderId="76" xfId="62" applyNumberFormat="1" applyFont="1" applyFill="1" applyBorder="1" applyAlignment="1" applyProtection="1">
      <alignment vertical="center"/>
      <protection/>
    </xf>
    <xf numFmtId="185" fontId="5" fillId="33" borderId="55" xfId="62" applyNumberFormat="1" applyFont="1" applyFill="1" applyBorder="1" applyAlignment="1" applyProtection="1">
      <alignment vertical="center"/>
      <protection/>
    </xf>
    <xf numFmtId="185" fontId="5" fillId="33" borderId="77" xfId="62" applyNumberFormat="1" applyFont="1" applyFill="1" applyBorder="1" applyAlignment="1" applyProtection="1">
      <alignment vertical="center"/>
      <protection/>
    </xf>
    <xf numFmtId="185" fontId="5" fillId="33" borderId="76" xfId="62" applyNumberFormat="1" applyFont="1" applyFill="1" applyBorder="1" applyAlignment="1" applyProtection="1">
      <alignment vertical="center"/>
      <protection/>
    </xf>
    <xf numFmtId="0" fontId="6" fillId="33" borderId="0" xfId="62" applyFont="1" applyFill="1" applyProtection="1">
      <alignment/>
      <protection/>
    </xf>
    <xf numFmtId="185" fontId="6" fillId="33" borderId="0" xfId="62" applyNumberFormat="1" applyFont="1" applyFill="1" applyAlignment="1" applyProtection="1">
      <alignment vertical="center"/>
      <protection/>
    </xf>
    <xf numFmtId="185" fontId="6" fillId="33" borderId="33" xfId="62" applyNumberFormat="1" applyFont="1" applyFill="1" applyBorder="1" applyAlignment="1" applyProtection="1">
      <alignment vertical="center"/>
      <protection/>
    </xf>
    <xf numFmtId="186" fontId="6" fillId="33" borderId="33" xfId="62" applyNumberFormat="1" applyFont="1" applyFill="1" applyBorder="1" applyAlignment="1" applyProtection="1">
      <alignment vertical="center"/>
      <protection/>
    </xf>
    <xf numFmtId="185" fontId="6" fillId="33" borderId="50" xfId="62" applyNumberFormat="1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>
      <alignment horizontal="center" vertical="center"/>
    </xf>
    <xf numFmtId="185" fontId="5" fillId="33" borderId="43" xfId="49" applyNumberFormat="1" applyFont="1" applyFill="1" applyBorder="1" applyAlignment="1" applyProtection="1">
      <alignment vertical="center"/>
      <protection/>
    </xf>
    <xf numFmtId="186" fontId="5" fillId="33" borderId="43" xfId="62" applyNumberFormat="1" applyFont="1" applyFill="1" applyBorder="1" applyAlignment="1" applyProtection="1">
      <alignment vertical="center"/>
      <protection/>
    </xf>
    <xf numFmtId="185" fontId="5" fillId="33" borderId="44" xfId="49" applyNumberFormat="1" applyFont="1" applyFill="1" applyBorder="1" applyAlignment="1" applyProtection="1">
      <alignment vertical="center"/>
      <protection/>
    </xf>
    <xf numFmtId="185" fontId="6" fillId="33" borderId="43" xfId="49" applyNumberFormat="1" applyFont="1" applyFill="1" applyBorder="1" applyAlignment="1" applyProtection="1">
      <alignment vertical="center"/>
      <protection/>
    </xf>
    <xf numFmtId="186" fontId="6" fillId="33" borderId="43" xfId="62" applyNumberFormat="1" applyFont="1" applyFill="1" applyBorder="1" applyAlignment="1" applyProtection="1">
      <alignment vertical="center"/>
      <protection/>
    </xf>
    <xf numFmtId="185" fontId="6" fillId="33" borderId="44" xfId="49" applyNumberFormat="1" applyFont="1" applyFill="1" applyBorder="1" applyAlignment="1" applyProtection="1">
      <alignment vertical="center"/>
      <protection/>
    </xf>
    <xf numFmtId="185" fontId="5" fillId="33" borderId="28" xfId="49" applyNumberFormat="1" applyFont="1" applyFill="1" applyBorder="1" applyAlignment="1" applyProtection="1">
      <alignment vertical="center"/>
      <protection/>
    </xf>
    <xf numFmtId="186" fontId="5" fillId="33" borderId="28" xfId="62" applyNumberFormat="1" applyFont="1" applyFill="1" applyBorder="1" applyAlignment="1" applyProtection="1">
      <alignment vertical="center"/>
      <protection/>
    </xf>
    <xf numFmtId="185" fontId="5" fillId="33" borderId="29" xfId="49" applyNumberFormat="1" applyFont="1" applyFill="1" applyBorder="1" applyAlignment="1" applyProtection="1">
      <alignment vertical="center"/>
      <protection/>
    </xf>
    <xf numFmtId="185" fontId="6" fillId="33" borderId="28" xfId="49" applyNumberFormat="1" applyFont="1" applyFill="1" applyBorder="1" applyAlignment="1" applyProtection="1">
      <alignment vertical="center"/>
      <protection/>
    </xf>
    <xf numFmtId="186" fontId="6" fillId="33" borderId="28" xfId="62" applyNumberFormat="1" applyFont="1" applyFill="1" applyBorder="1" applyAlignment="1" applyProtection="1">
      <alignment vertical="center"/>
      <protection/>
    </xf>
    <xf numFmtId="185" fontId="6" fillId="33" borderId="29" xfId="49" applyNumberFormat="1" applyFont="1" applyFill="1" applyBorder="1" applyAlignment="1" applyProtection="1">
      <alignment vertical="center"/>
      <protection/>
    </xf>
    <xf numFmtId="185" fontId="5" fillId="33" borderId="45" xfId="49" applyNumberFormat="1" applyFont="1" applyFill="1" applyBorder="1" applyAlignment="1" applyProtection="1">
      <alignment vertical="center"/>
      <protection/>
    </xf>
    <xf numFmtId="186" fontId="5" fillId="33" borderId="45" xfId="62" applyNumberFormat="1" applyFont="1" applyFill="1" applyBorder="1" applyAlignment="1" applyProtection="1">
      <alignment vertical="center"/>
      <protection/>
    </xf>
    <xf numFmtId="185" fontId="5" fillId="33" borderId="46" xfId="49" applyNumberFormat="1" applyFont="1" applyFill="1" applyBorder="1" applyAlignment="1" applyProtection="1">
      <alignment vertical="center"/>
      <protection/>
    </xf>
    <xf numFmtId="185" fontId="6" fillId="33" borderId="45" xfId="49" applyNumberFormat="1" applyFont="1" applyFill="1" applyBorder="1" applyAlignment="1" applyProtection="1">
      <alignment vertical="center"/>
      <protection/>
    </xf>
    <xf numFmtId="186" fontId="6" fillId="33" borderId="45" xfId="62" applyNumberFormat="1" applyFont="1" applyFill="1" applyBorder="1" applyAlignment="1" applyProtection="1">
      <alignment vertical="center"/>
      <protection/>
    </xf>
    <xf numFmtId="185" fontId="6" fillId="33" borderId="46" xfId="49" applyNumberFormat="1" applyFont="1" applyFill="1" applyBorder="1" applyAlignment="1" applyProtection="1">
      <alignment vertical="center"/>
      <protection/>
    </xf>
    <xf numFmtId="0" fontId="5" fillId="33" borderId="47" xfId="0" applyFont="1" applyFill="1" applyBorder="1" applyAlignment="1">
      <alignment horizontal="center" vertical="center"/>
    </xf>
    <xf numFmtId="186" fontId="5" fillId="33" borderId="44" xfId="62" applyNumberFormat="1" applyFont="1" applyFill="1" applyBorder="1" applyAlignment="1" applyProtection="1">
      <alignment vertical="center"/>
      <protection/>
    </xf>
    <xf numFmtId="186" fontId="1" fillId="33" borderId="0" xfId="62" applyNumberFormat="1" applyFont="1" applyFill="1">
      <alignment/>
      <protection/>
    </xf>
    <xf numFmtId="0" fontId="5" fillId="33" borderId="28" xfId="0" applyFont="1" applyFill="1" applyBorder="1" applyAlignment="1">
      <alignment horizontal="center" vertical="center"/>
    </xf>
    <xf numFmtId="186" fontId="5" fillId="33" borderId="29" xfId="62" applyNumberFormat="1" applyFont="1" applyFill="1" applyBorder="1" applyAlignment="1" applyProtection="1">
      <alignment vertical="center"/>
      <protection/>
    </xf>
    <xf numFmtId="186" fontId="5" fillId="33" borderId="46" xfId="62" applyNumberFormat="1" applyFont="1" applyFill="1" applyBorder="1" applyAlignment="1" applyProtection="1">
      <alignment vertical="center"/>
      <protection/>
    </xf>
    <xf numFmtId="186" fontId="5" fillId="33" borderId="35" xfId="49" applyNumberFormat="1" applyFont="1" applyFill="1" applyBorder="1" applyAlignment="1" applyProtection="1">
      <alignment/>
      <protection/>
    </xf>
    <xf numFmtId="186" fontId="5" fillId="33" borderId="43" xfId="62" applyNumberFormat="1" applyFont="1" applyFill="1" applyBorder="1" applyProtection="1">
      <alignment/>
      <protection/>
    </xf>
    <xf numFmtId="186" fontId="5" fillId="33" borderId="44" xfId="49" applyNumberFormat="1" applyFont="1" applyFill="1" applyBorder="1" applyAlignment="1" applyProtection="1">
      <alignment/>
      <protection/>
    </xf>
    <xf numFmtId="186" fontId="5" fillId="33" borderId="44" xfId="62" applyNumberFormat="1" applyFont="1" applyFill="1" applyBorder="1" applyProtection="1">
      <alignment/>
      <protection/>
    </xf>
    <xf numFmtId="186" fontId="5" fillId="33" borderId="78" xfId="49" applyNumberFormat="1" applyFont="1" applyFill="1" applyBorder="1" applyAlignment="1" applyProtection="1">
      <alignment/>
      <protection/>
    </xf>
    <xf numFmtId="186" fontId="5" fillId="33" borderId="79" xfId="62" applyNumberFormat="1" applyFont="1" applyFill="1" applyBorder="1" applyProtection="1">
      <alignment/>
      <protection/>
    </xf>
    <xf numFmtId="186" fontId="5" fillId="33" borderId="80" xfId="49" applyNumberFormat="1" applyFont="1" applyFill="1" applyBorder="1" applyAlignment="1" applyProtection="1">
      <alignment/>
      <protection/>
    </xf>
    <xf numFmtId="186" fontId="5" fillId="33" borderId="80" xfId="62" applyNumberFormat="1" applyFont="1" applyFill="1" applyBorder="1" applyProtection="1">
      <alignment/>
      <protection/>
    </xf>
    <xf numFmtId="182" fontId="5" fillId="33" borderId="81" xfId="0" applyNumberFormat="1" applyFont="1" applyFill="1" applyBorder="1" applyAlignment="1" applyProtection="1">
      <alignment horizontal="center" vertical="center" wrapText="1"/>
      <protection locked="0"/>
    </xf>
    <xf numFmtId="186" fontId="5" fillId="33" borderId="81" xfId="49" applyNumberFormat="1" applyFont="1" applyFill="1" applyBorder="1" applyAlignment="1" applyProtection="1">
      <alignment/>
      <protection/>
    </xf>
    <xf numFmtId="186" fontId="5" fillId="33" borderId="82" xfId="62" applyNumberFormat="1" applyFont="1" applyFill="1" applyBorder="1" applyProtection="1">
      <alignment/>
      <protection/>
    </xf>
    <xf numFmtId="186" fontId="5" fillId="33" borderId="83" xfId="49" applyNumberFormat="1" applyFont="1" applyFill="1" applyBorder="1" applyAlignment="1" applyProtection="1">
      <alignment/>
      <protection/>
    </xf>
    <xf numFmtId="186" fontId="5" fillId="33" borderId="82" xfId="49" applyNumberFormat="1" applyFont="1" applyFill="1" applyBorder="1" applyAlignment="1" applyProtection="1">
      <alignment/>
      <protection/>
    </xf>
    <xf numFmtId="186" fontId="5" fillId="33" borderId="84" xfId="49" applyNumberFormat="1" applyFont="1" applyFill="1" applyBorder="1" applyAlignment="1" applyProtection="1">
      <alignment/>
      <protection/>
    </xf>
    <xf numFmtId="0" fontId="5" fillId="33" borderId="33" xfId="0" applyFont="1" applyFill="1" applyBorder="1" applyAlignment="1">
      <alignment horizontal="center" vertical="center"/>
    </xf>
    <xf numFmtId="186" fontId="5" fillId="33" borderId="30" xfId="49" applyNumberFormat="1" applyFont="1" applyFill="1" applyBorder="1" applyAlignment="1" applyProtection="1">
      <alignment/>
      <protection/>
    </xf>
    <xf numFmtId="186" fontId="5" fillId="33" borderId="33" xfId="62" applyNumberFormat="1" applyFont="1" applyFill="1" applyBorder="1" applyProtection="1">
      <alignment/>
      <protection/>
    </xf>
    <xf numFmtId="186" fontId="5" fillId="33" borderId="50" xfId="49" applyNumberFormat="1" applyFont="1" applyFill="1" applyBorder="1" applyAlignment="1" applyProtection="1">
      <alignment/>
      <protection/>
    </xf>
    <xf numFmtId="186" fontId="5" fillId="33" borderId="50" xfId="62" applyNumberFormat="1" applyFont="1" applyFill="1" applyBorder="1" applyProtection="1">
      <alignment/>
      <protection/>
    </xf>
    <xf numFmtId="186" fontId="6" fillId="33" borderId="43" xfId="62" applyNumberFormat="1" applyFont="1" applyFill="1" applyBorder="1" applyProtection="1">
      <alignment/>
      <protection/>
    </xf>
    <xf numFmtId="186" fontId="6" fillId="33" borderId="44" xfId="62" applyNumberFormat="1" applyFont="1" applyFill="1" applyBorder="1" applyProtection="1">
      <alignment/>
      <protection/>
    </xf>
    <xf numFmtId="186" fontId="6" fillId="33" borderId="79" xfId="62" applyNumberFormat="1" applyFont="1" applyFill="1" applyBorder="1" applyProtection="1">
      <alignment/>
      <protection/>
    </xf>
    <xf numFmtId="186" fontId="6" fillId="33" borderId="80" xfId="62" applyNumberFormat="1" applyFont="1" applyFill="1" applyBorder="1" applyProtection="1">
      <alignment/>
      <protection/>
    </xf>
    <xf numFmtId="186" fontId="5" fillId="33" borderId="81" xfId="62" applyNumberFormat="1" applyFont="1" applyFill="1" applyBorder="1" applyProtection="1">
      <alignment/>
      <protection/>
    </xf>
    <xf numFmtId="186" fontId="5" fillId="33" borderId="85" xfId="49" applyNumberFormat="1" applyFont="1" applyFill="1" applyBorder="1" applyAlignment="1" applyProtection="1">
      <alignment/>
      <protection/>
    </xf>
    <xf numFmtId="186" fontId="5" fillId="33" borderId="86" xfId="49" applyNumberFormat="1" applyFont="1" applyFill="1" applyBorder="1" applyAlignment="1" applyProtection="1">
      <alignment/>
      <protection/>
    </xf>
    <xf numFmtId="186" fontId="5" fillId="33" borderId="87" xfId="62" applyNumberFormat="1" applyFont="1" applyFill="1" applyBorder="1" applyProtection="1">
      <alignment/>
      <protection/>
    </xf>
    <xf numFmtId="186" fontId="5" fillId="33" borderId="88" xfId="49" applyNumberFormat="1" applyFont="1" applyFill="1" applyBorder="1" applyAlignment="1" applyProtection="1">
      <alignment/>
      <protection/>
    </xf>
    <xf numFmtId="186" fontId="5" fillId="33" borderId="89" xfId="62" applyNumberFormat="1" applyFont="1" applyFill="1" applyBorder="1" applyProtection="1">
      <alignment/>
      <protection/>
    </xf>
    <xf numFmtId="186" fontId="5" fillId="33" borderId="90" xfId="62" applyNumberFormat="1" applyFont="1" applyFill="1" applyBorder="1" applyProtection="1">
      <alignment/>
      <protection/>
    </xf>
    <xf numFmtId="186" fontId="5" fillId="33" borderId="91" xfId="49" applyNumberFormat="1" applyFont="1" applyFill="1" applyBorder="1" applyAlignment="1" applyProtection="1">
      <alignment/>
      <protection/>
    </xf>
    <xf numFmtId="186" fontId="5" fillId="33" borderId="92" xfId="62" applyNumberFormat="1" applyFont="1" applyFill="1" applyBorder="1" applyProtection="1">
      <alignment/>
      <protection/>
    </xf>
    <xf numFmtId="186" fontId="5" fillId="33" borderId="93" xfId="62" applyNumberFormat="1" applyFont="1" applyFill="1" applyBorder="1" applyProtection="1">
      <alignment/>
      <protection/>
    </xf>
    <xf numFmtId="186" fontId="5" fillId="33" borderId="94" xfId="49" applyNumberFormat="1" applyFont="1" applyFill="1" applyBorder="1" applyAlignment="1" applyProtection="1">
      <alignment/>
      <protection/>
    </xf>
    <xf numFmtId="186" fontId="5" fillId="33" borderId="95" xfId="62" applyNumberFormat="1" applyFont="1" applyFill="1" applyBorder="1" applyProtection="1">
      <alignment/>
      <protection/>
    </xf>
    <xf numFmtId="186" fontId="5" fillId="33" borderId="96" xfId="62" applyNumberFormat="1" applyFont="1" applyFill="1" applyBorder="1" applyProtection="1">
      <alignment/>
      <protection/>
    </xf>
    <xf numFmtId="186" fontId="5" fillId="33" borderId="18" xfId="62" applyNumberFormat="1" applyFont="1" applyFill="1" applyBorder="1" applyProtection="1">
      <alignment/>
      <protection/>
    </xf>
    <xf numFmtId="186" fontId="5" fillId="33" borderId="97" xfId="62" applyNumberFormat="1" applyFont="1" applyFill="1" applyBorder="1" applyProtection="1">
      <alignment/>
      <protection/>
    </xf>
    <xf numFmtId="186" fontId="5" fillId="33" borderId="98" xfId="49" applyNumberFormat="1" applyFont="1" applyFill="1" applyBorder="1" applyAlignment="1" applyProtection="1">
      <alignment/>
      <protection/>
    </xf>
    <xf numFmtId="186" fontId="5" fillId="33" borderId="97" xfId="49" applyNumberFormat="1" applyFont="1" applyFill="1" applyBorder="1" applyAlignment="1" applyProtection="1">
      <alignment/>
      <protection/>
    </xf>
    <xf numFmtId="186" fontId="5" fillId="33" borderId="88" xfId="62" applyNumberFormat="1" applyFont="1" applyFill="1" applyBorder="1" applyProtection="1">
      <alignment/>
      <protection/>
    </xf>
    <xf numFmtId="0" fontId="3" fillId="33" borderId="0" xfId="62" applyFont="1" applyFill="1">
      <alignment/>
      <protection/>
    </xf>
    <xf numFmtId="186" fontId="5" fillId="33" borderId="99" xfId="62" applyNumberFormat="1" applyFont="1" applyFill="1" applyBorder="1" applyProtection="1">
      <alignment/>
      <protection/>
    </xf>
    <xf numFmtId="186" fontId="5" fillId="33" borderId="100" xfId="49" applyNumberFormat="1" applyFont="1" applyFill="1" applyBorder="1" applyAlignment="1" applyProtection="1">
      <alignment/>
      <protection/>
    </xf>
    <xf numFmtId="186" fontId="5" fillId="33" borderId="99" xfId="49" applyNumberFormat="1" applyFont="1" applyFill="1" applyBorder="1" applyAlignment="1" applyProtection="1">
      <alignment/>
      <protection/>
    </xf>
    <xf numFmtId="186" fontId="5" fillId="33" borderId="101" xfId="49" applyNumberFormat="1" applyFont="1" applyFill="1" applyBorder="1" applyAlignment="1" applyProtection="1">
      <alignment/>
      <protection/>
    </xf>
    <xf numFmtId="186" fontId="5" fillId="33" borderId="102" xfId="49" applyNumberFormat="1" applyFont="1" applyFill="1" applyBorder="1" applyAlignment="1" applyProtection="1">
      <alignment/>
      <protection/>
    </xf>
    <xf numFmtId="182" fontId="20" fillId="33" borderId="103" xfId="0" applyNumberFormat="1" applyFont="1" applyFill="1" applyBorder="1" applyAlignment="1" applyProtection="1">
      <alignment horizontal="center" vertical="center"/>
      <protection locked="0"/>
    </xf>
    <xf numFmtId="186" fontId="5" fillId="33" borderId="104" xfId="62" applyNumberFormat="1" applyFont="1" applyFill="1" applyBorder="1" applyProtection="1">
      <alignment/>
      <protection/>
    </xf>
    <xf numFmtId="186" fontId="5" fillId="33" borderId="105" xfId="49" applyNumberFormat="1" applyFont="1" applyFill="1" applyBorder="1" applyAlignment="1" applyProtection="1">
      <alignment/>
      <protection/>
    </xf>
    <xf numFmtId="186" fontId="5" fillId="33" borderId="105" xfId="62" applyNumberFormat="1" applyFont="1" applyFill="1" applyBorder="1" applyProtection="1">
      <alignment/>
      <protection/>
    </xf>
    <xf numFmtId="182" fontId="1" fillId="33" borderId="56" xfId="0" applyNumberFormat="1" applyFont="1" applyFill="1" applyBorder="1" applyAlignment="1" applyProtection="1">
      <alignment/>
      <protection locked="0"/>
    </xf>
    <xf numFmtId="0" fontId="1" fillId="33" borderId="56" xfId="62" applyFont="1" applyFill="1" applyBorder="1">
      <alignment/>
      <protection/>
    </xf>
    <xf numFmtId="0" fontId="6" fillId="33" borderId="0" xfId="62" applyFont="1" applyFill="1" applyBorder="1" applyProtection="1">
      <alignment/>
      <protection/>
    </xf>
    <xf numFmtId="0" fontId="6" fillId="33" borderId="42" xfId="62" applyFont="1" applyFill="1" applyBorder="1" applyAlignment="1" applyProtection="1">
      <alignment horizontal="center" vertical="center"/>
      <protection/>
    </xf>
    <xf numFmtId="0" fontId="1" fillId="33" borderId="0" xfId="62" applyFont="1" applyFill="1" applyAlignment="1">
      <alignment vertical="center"/>
      <protection/>
    </xf>
    <xf numFmtId="0" fontId="6" fillId="33" borderId="30" xfId="62" applyFont="1" applyFill="1" applyBorder="1" applyAlignment="1" applyProtection="1">
      <alignment horizontal="center" vertical="center"/>
      <protection/>
    </xf>
    <xf numFmtId="0" fontId="6" fillId="33" borderId="33" xfId="62" applyFont="1" applyFill="1" applyBorder="1" applyAlignment="1" applyProtection="1">
      <alignment vertical="center"/>
      <protection/>
    </xf>
    <xf numFmtId="0" fontId="21" fillId="33" borderId="33" xfId="62" applyFont="1" applyFill="1" applyBorder="1" applyAlignment="1" applyProtection="1">
      <alignment horizontal="center" vertical="center" shrinkToFit="1"/>
      <protection/>
    </xf>
    <xf numFmtId="0" fontId="22" fillId="33" borderId="33" xfId="62" applyFont="1" applyFill="1" applyBorder="1" applyAlignment="1" applyProtection="1">
      <alignment horizontal="center" vertical="center"/>
      <protection/>
    </xf>
    <xf numFmtId="0" fontId="22" fillId="33" borderId="32" xfId="62" applyFont="1" applyFill="1" applyBorder="1" applyAlignment="1" applyProtection="1">
      <alignment horizontal="center" vertical="center"/>
      <protection/>
    </xf>
    <xf numFmtId="0" fontId="21" fillId="33" borderId="32" xfId="62" applyFont="1" applyFill="1" applyBorder="1" applyAlignment="1" applyProtection="1">
      <alignment horizontal="center" vertical="center" shrinkToFit="1"/>
      <protection/>
    </xf>
    <xf numFmtId="0" fontId="6" fillId="33" borderId="30" xfId="62" applyFont="1" applyFill="1" applyBorder="1" applyAlignment="1" applyProtection="1">
      <alignment vertical="center"/>
      <protection/>
    </xf>
    <xf numFmtId="0" fontId="22" fillId="33" borderId="30" xfId="62" applyFont="1" applyFill="1" applyBorder="1" applyAlignment="1" applyProtection="1">
      <alignment horizontal="center" vertical="center"/>
      <protection/>
    </xf>
    <xf numFmtId="0" fontId="21" fillId="33" borderId="30" xfId="62" applyFont="1" applyFill="1" applyBorder="1" applyAlignment="1" applyProtection="1">
      <alignment horizontal="center" vertical="center" shrinkToFit="1"/>
      <protection/>
    </xf>
    <xf numFmtId="0" fontId="21" fillId="33" borderId="33" xfId="62" applyFont="1" applyFill="1" applyBorder="1" applyAlignment="1" applyProtection="1">
      <alignment vertical="center" shrinkToFit="1"/>
      <protection/>
    </xf>
    <xf numFmtId="0" fontId="6" fillId="33" borderId="106" xfId="62" applyFont="1" applyFill="1" applyBorder="1" applyAlignment="1" applyProtection="1">
      <alignment horizontal="center" vertical="center"/>
      <protection/>
    </xf>
    <xf numFmtId="0" fontId="21" fillId="33" borderId="33" xfId="62" applyFont="1" applyFill="1" applyBorder="1" applyAlignment="1" applyProtection="1">
      <alignment horizontal="center" vertical="center"/>
      <protection/>
    </xf>
    <xf numFmtId="0" fontId="21" fillId="33" borderId="106" xfId="62" applyFont="1" applyFill="1" applyBorder="1" applyAlignment="1" applyProtection="1">
      <alignment horizontal="center" vertical="center" shrinkToFit="1"/>
      <protection/>
    </xf>
    <xf numFmtId="0" fontId="21" fillId="33" borderId="30" xfId="62" applyFont="1" applyFill="1" applyBorder="1" applyAlignment="1" applyProtection="1">
      <alignment horizontal="center" vertical="center"/>
      <protection/>
    </xf>
    <xf numFmtId="186" fontId="5" fillId="33" borderId="0" xfId="62" applyNumberFormat="1" applyFont="1" applyFill="1" applyAlignment="1">
      <alignment vertical="center"/>
      <protection/>
    </xf>
    <xf numFmtId="186" fontId="5" fillId="33" borderId="76" xfId="62" applyNumberFormat="1" applyFont="1" applyFill="1" applyBorder="1" applyAlignment="1">
      <alignment vertical="center"/>
      <protection/>
    </xf>
    <xf numFmtId="186" fontId="5" fillId="33" borderId="52" xfId="62" applyNumberFormat="1" applyFont="1" applyFill="1" applyBorder="1" applyAlignment="1">
      <alignment vertical="center"/>
      <protection/>
    </xf>
    <xf numFmtId="186" fontId="25" fillId="33" borderId="76" xfId="62" applyNumberFormat="1" applyFont="1" applyFill="1" applyBorder="1" applyAlignment="1">
      <alignment vertical="center"/>
      <protection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186" fontId="5" fillId="33" borderId="42" xfId="62" applyNumberFormat="1" applyFont="1" applyFill="1" applyBorder="1" applyAlignment="1" applyProtection="1">
      <alignment vertical="center"/>
      <protection/>
    </xf>
    <xf numFmtId="186" fontId="5" fillId="33" borderId="47" xfId="62" applyNumberFormat="1" applyFont="1" applyFill="1" applyBorder="1" applyAlignment="1" applyProtection="1">
      <alignment vertical="center"/>
      <protection/>
    </xf>
    <xf numFmtId="186" fontId="6" fillId="33" borderId="47" xfId="62" applyNumberFormat="1" applyFont="1" applyFill="1" applyBorder="1" applyAlignment="1" applyProtection="1">
      <alignment vertical="center"/>
      <protection/>
    </xf>
    <xf numFmtId="0" fontId="19" fillId="33" borderId="107" xfId="62" applyFont="1" applyFill="1" applyBorder="1" applyProtection="1">
      <alignment/>
      <protection/>
    </xf>
    <xf numFmtId="0" fontId="1" fillId="33" borderId="0" xfId="62" applyFont="1" applyFill="1" applyBorder="1">
      <alignment/>
      <protection/>
    </xf>
    <xf numFmtId="0" fontId="6" fillId="33" borderId="26" xfId="62" applyFont="1" applyFill="1" applyBorder="1" applyAlignment="1" applyProtection="1">
      <alignment horizontal="center" vertical="center"/>
      <protection/>
    </xf>
    <xf numFmtId="186" fontId="6" fillId="33" borderId="26" xfId="62" applyNumberFormat="1" applyFont="1" applyFill="1" applyBorder="1" applyAlignment="1" applyProtection="1">
      <alignment vertical="center"/>
      <protection/>
    </xf>
    <xf numFmtId="186" fontId="6" fillId="33" borderId="26" xfId="62" applyNumberFormat="1" applyFont="1" applyFill="1" applyBorder="1" applyAlignment="1" applyProtection="1">
      <alignment horizontal="right" vertical="center"/>
      <protection/>
    </xf>
    <xf numFmtId="186" fontId="6" fillId="33" borderId="26" xfId="62" applyNumberFormat="1" applyFont="1" applyFill="1" applyBorder="1" applyAlignment="1" applyProtection="1">
      <alignment vertical="center" shrinkToFit="1"/>
      <protection/>
    </xf>
    <xf numFmtId="0" fontId="5" fillId="33" borderId="108" xfId="62" applyFont="1" applyFill="1" applyBorder="1" applyAlignment="1" applyProtection="1">
      <alignment horizontal="center" vertical="center"/>
      <protection/>
    </xf>
    <xf numFmtId="0" fontId="5" fillId="33" borderId="57" xfId="62" applyFont="1" applyFill="1" applyBorder="1" applyAlignment="1">
      <alignment horizontal="center" vertical="center"/>
      <protection/>
    </xf>
    <xf numFmtId="0" fontId="5" fillId="33" borderId="109" xfId="62" applyFont="1" applyFill="1" applyBorder="1" applyAlignment="1">
      <alignment vertical="center"/>
      <protection/>
    </xf>
    <xf numFmtId="0" fontId="5" fillId="33" borderId="110" xfId="62" applyFont="1" applyFill="1" applyBorder="1" applyAlignment="1">
      <alignment horizontal="center" vertical="center"/>
      <protection/>
    </xf>
    <xf numFmtId="0" fontId="5" fillId="33" borderId="111" xfId="62" applyFont="1" applyFill="1" applyBorder="1" applyAlignment="1">
      <alignment horizontal="center" vertical="center"/>
      <protection/>
    </xf>
    <xf numFmtId="0" fontId="17" fillId="33" borderId="30" xfId="62" applyFont="1" applyFill="1" applyBorder="1" applyAlignment="1">
      <alignment horizontal="center" vertical="center"/>
      <protection/>
    </xf>
    <xf numFmtId="0" fontId="17" fillId="33" borderId="111" xfId="62" applyFont="1" applyFill="1" applyBorder="1" applyAlignment="1">
      <alignment horizontal="center" vertical="center"/>
      <protection/>
    </xf>
    <xf numFmtId="0" fontId="5" fillId="33" borderId="110" xfId="62" applyFont="1" applyFill="1" applyBorder="1" applyAlignment="1">
      <alignment vertical="center"/>
      <protection/>
    </xf>
    <xf numFmtId="0" fontId="5" fillId="33" borderId="111" xfId="62" applyFont="1" applyFill="1" applyBorder="1" applyAlignment="1">
      <alignment vertical="center"/>
      <protection/>
    </xf>
    <xf numFmtId="0" fontId="5" fillId="33" borderId="101" xfId="62" applyFont="1" applyFill="1" applyBorder="1" applyAlignment="1">
      <alignment horizontal="center" vertical="center"/>
      <protection/>
    </xf>
    <xf numFmtId="0" fontId="5" fillId="33" borderId="104" xfId="62" applyFont="1" applyFill="1" applyBorder="1" applyAlignment="1">
      <alignment horizontal="center" vertical="center"/>
      <protection/>
    </xf>
    <xf numFmtId="0" fontId="5" fillId="33" borderId="68" xfId="62" applyFont="1" applyFill="1" applyBorder="1" applyAlignment="1">
      <alignment vertical="center"/>
      <protection/>
    </xf>
    <xf numFmtId="0" fontId="5" fillId="33" borderId="112" xfId="62" applyFont="1" applyFill="1" applyBorder="1" applyAlignment="1">
      <alignment horizontal="center" vertical="center"/>
      <protection/>
    </xf>
    <xf numFmtId="182" fontId="5" fillId="33" borderId="106" xfId="62" applyNumberFormat="1" applyFont="1" applyFill="1" applyBorder="1" applyAlignment="1">
      <alignment vertical="center"/>
      <protection/>
    </xf>
    <xf numFmtId="182" fontId="5" fillId="33" borderId="113" xfId="62" applyNumberFormat="1" applyFont="1" applyFill="1" applyBorder="1" applyAlignment="1">
      <alignment vertical="center"/>
      <protection/>
    </xf>
    <xf numFmtId="182" fontId="5" fillId="33" borderId="114" xfId="62" applyNumberFormat="1" applyFont="1" applyFill="1" applyBorder="1" applyAlignment="1">
      <alignment vertical="center"/>
      <protection/>
    </xf>
    <xf numFmtId="182" fontId="5" fillId="33" borderId="115" xfId="62" applyNumberFormat="1" applyFont="1" applyFill="1" applyBorder="1" applyAlignment="1">
      <alignment vertical="center"/>
      <protection/>
    </xf>
    <xf numFmtId="182" fontId="5" fillId="33" borderId="116" xfId="62" applyNumberFormat="1" applyFont="1" applyFill="1" applyBorder="1" applyAlignment="1">
      <alignment vertical="center"/>
      <protection/>
    </xf>
    <xf numFmtId="182" fontId="5" fillId="33" borderId="117" xfId="62" applyNumberFormat="1" applyFont="1" applyFill="1" applyBorder="1" applyAlignment="1">
      <alignment vertical="center"/>
      <protection/>
    </xf>
    <xf numFmtId="182" fontId="5" fillId="33" borderId="73" xfId="62" applyNumberFormat="1" applyFont="1" applyFill="1" applyBorder="1" applyAlignment="1">
      <alignment vertical="center"/>
      <protection/>
    </xf>
    <xf numFmtId="182" fontId="5" fillId="33" borderId="118" xfId="62" applyNumberFormat="1" applyFont="1" applyFill="1" applyBorder="1" applyAlignment="1">
      <alignment vertical="center"/>
      <protection/>
    </xf>
    <xf numFmtId="182" fontId="5" fillId="33" borderId="119" xfId="62" applyNumberFormat="1" applyFont="1" applyFill="1" applyBorder="1" applyAlignment="1">
      <alignment vertical="center"/>
      <protection/>
    </xf>
    <xf numFmtId="182" fontId="5" fillId="33" borderId="120" xfId="62" applyNumberFormat="1" applyFont="1" applyFill="1" applyBorder="1" applyAlignment="1">
      <alignment vertical="center"/>
      <protection/>
    </xf>
    <xf numFmtId="182" fontId="5" fillId="33" borderId="121" xfId="62" applyNumberFormat="1" applyFont="1" applyFill="1" applyBorder="1" applyAlignment="1">
      <alignment vertical="center"/>
      <protection/>
    </xf>
    <xf numFmtId="186" fontId="5" fillId="33" borderId="27" xfId="62" applyNumberFormat="1" applyFont="1" applyFill="1" applyBorder="1" applyAlignment="1">
      <alignment horizontal="right" vertical="center"/>
      <protection/>
    </xf>
    <xf numFmtId="186" fontId="5" fillId="33" borderId="26" xfId="62" applyNumberFormat="1" applyFont="1" applyFill="1" applyBorder="1" applyAlignment="1">
      <alignment horizontal="right" vertical="center"/>
      <protection/>
    </xf>
    <xf numFmtId="186" fontId="5" fillId="33" borderId="28" xfId="62" applyNumberFormat="1" applyFont="1" applyFill="1" applyBorder="1" applyAlignment="1">
      <alignment horizontal="right" vertical="center"/>
      <protection/>
    </xf>
    <xf numFmtId="186" fontId="5" fillId="33" borderId="32" xfId="62" applyNumberFormat="1" applyFont="1" applyFill="1" applyBorder="1" applyAlignment="1">
      <alignment horizontal="right" vertical="center"/>
      <protection/>
    </xf>
    <xf numFmtId="186" fontId="5" fillId="33" borderId="31" xfId="62" applyNumberFormat="1" applyFont="1" applyFill="1" applyBorder="1" applyAlignment="1">
      <alignment horizontal="right" vertical="center"/>
      <protection/>
    </xf>
    <xf numFmtId="186" fontId="5" fillId="33" borderId="18" xfId="62" applyNumberFormat="1" applyFont="1" applyFill="1" applyBorder="1" applyAlignment="1">
      <alignment horizontal="right" vertical="center"/>
      <protection/>
    </xf>
    <xf numFmtId="186" fontId="5" fillId="33" borderId="119" xfId="62" applyNumberFormat="1" applyFont="1" applyFill="1" applyBorder="1" applyAlignment="1">
      <alignment horizontal="right" vertical="center"/>
      <protection/>
    </xf>
    <xf numFmtId="186" fontId="5" fillId="33" borderId="18" xfId="62" applyNumberFormat="1" applyFont="1" applyFill="1" applyBorder="1" applyAlignment="1">
      <alignment vertical="center"/>
      <protection/>
    </xf>
    <xf numFmtId="186" fontId="5" fillId="33" borderId="119" xfId="62" applyNumberFormat="1" applyFont="1" applyFill="1" applyBorder="1" applyAlignment="1">
      <alignment vertical="center"/>
      <protection/>
    </xf>
    <xf numFmtId="186" fontId="5" fillId="33" borderId="78" xfId="62" applyNumberFormat="1" applyFont="1" applyFill="1" applyBorder="1" applyAlignment="1">
      <alignment vertical="center"/>
      <protection/>
    </xf>
    <xf numFmtId="186" fontId="5" fillId="33" borderId="33" xfId="62" applyNumberFormat="1" applyFont="1" applyFill="1" applyBorder="1" applyAlignment="1">
      <alignment vertical="center"/>
      <protection/>
    </xf>
    <xf numFmtId="186" fontId="5" fillId="33" borderId="79" xfId="62" applyNumberFormat="1" applyFont="1" applyFill="1" applyBorder="1" applyAlignment="1">
      <alignment vertical="center"/>
      <protection/>
    </xf>
    <xf numFmtId="186" fontId="5" fillId="33" borderId="122" xfId="62" applyNumberFormat="1" applyFont="1" applyFill="1" applyBorder="1" applyAlignment="1">
      <alignment vertical="center"/>
      <protection/>
    </xf>
    <xf numFmtId="0" fontId="5" fillId="33" borderId="108" xfId="62" applyFont="1" applyFill="1" applyBorder="1" applyAlignment="1" applyProtection="1">
      <alignment horizontal="center"/>
      <protection/>
    </xf>
    <xf numFmtId="0" fontId="5" fillId="33" borderId="109" xfId="62" applyFont="1" applyFill="1" applyBorder="1">
      <alignment/>
      <protection/>
    </xf>
    <xf numFmtId="0" fontId="5" fillId="33" borderId="30" xfId="62" applyFont="1" applyFill="1" applyBorder="1" applyAlignment="1" applyProtection="1">
      <alignment horizontal="center"/>
      <protection/>
    </xf>
    <xf numFmtId="0" fontId="5" fillId="33" borderId="31" xfId="62" applyFont="1" applyFill="1" applyBorder="1" applyAlignment="1">
      <alignment horizontal="center"/>
      <protection/>
    </xf>
    <xf numFmtId="0" fontId="5" fillId="33" borderId="27" xfId="62" applyFont="1" applyFill="1" applyBorder="1">
      <alignment/>
      <protection/>
    </xf>
    <xf numFmtId="0" fontId="5" fillId="33" borderId="111" xfId="62" applyFont="1" applyFill="1" applyBorder="1" applyAlignment="1">
      <alignment horizontal="center"/>
      <protection/>
    </xf>
    <xf numFmtId="0" fontId="5" fillId="33" borderId="30" xfId="62" applyFont="1" applyFill="1" applyBorder="1" applyAlignment="1">
      <alignment horizontal="center"/>
      <protection/>
    </xf>
    <xf numFmtId="0" fontId="17" fillId="33" borderId="30" xfId="62" applyFont="1" applyFill="1" applyBorder="1" applyAlignment="1">
      <alignment horizontal="center"/>
      <protection/>
    </xf>
    <xf numFmtId="0" fontId="5" fillId="33" borderId="32" xfId="62" applyFont="1" applyFill="1" applyBorder="1" applyAlignment="1">
      <alignment horizontal="center"/>
      <protection/>
    </xf>
    <xf numFmtId="0" fontId="17" fillId="33" borderId="32" xfId="62" applyFont="1" applyFill="1" applyBorder="1" applyAlignment="1">
      <alignment horizontal="center"/>
      <protection/>
    </xf>
    <xf numFmtId="0" fontId="5" fillId="33" borderId="51" xfId="62" applyFont="1" applyFill="1" applyBorder="1" applyAlignment="1">
      <alignment horizontal="center"/>
      <protection/>
    </xf>
    <xf numFmtId="0" fontId="5" fillId="33" borderId="110" xfId="62" applyFont="1" applyFill="1" applyBorder="1" applyAlignment="1">
      <alignment horizontal="center"/>
      <protection/>
    </xf>
    <xf numFmtId="0" fontId="17" fillId="33" borderId="111" xfId="62" applyFont="1" applyFill="1" applyBorder="1" applyAlignment="1">
      <alignment horizontal="center"/>
      <protection/>
    </xf>
    <xf numFmtId="0" fontId="5" fillId="33" borderId="30" xfId="62" applyFont="1" applyFill="1" applyBorder="1" applyProtection="1">
      <alignment/>
      <protection/>
    </xf>
    <xf numFmtId="0" fontId="5" fillId="33" borderId="30" xfId="62" applyFont="1" applyFill="1" applyBorder="1">
      <alignment/>
      <protection/>
    </xf>
    <xf numFmtId="0" fontId="5" fillId="33" borderId="33" xfId="62" applyFont="1" applyFill="1" applyBorder="1">
      <alignment/>
      <protection/>
    </xf>
    <xf numFmtId="0" fontId="5" fillId="33" borderId="110" xfId="62" applyFont="1" applyFill="1" applyBorder="1">
      <alignment/>
      <protection/>
    </xf>
    <xf numFmtId="0" fontId="5" fillId="33" borderId="111" xfId="62" applyFont="1" applyFill="1" applyBorder="1">
      <alignment/>
      <protection/>
    </xf>
    <xf numFmtId="0" fontId="5" fillId="33" borderId="101" xfId="62" applyFont="1" applyFill="1" applyBorder="1" applyAlignment="1">
      <alignment horizontal="center"/>
      <protection/>
    </xf>
    <xf numFmtId="0" fontId="5" fillId="33" borderId="104" xfId="62" applyFont="1" applyFill="1" applyBorder="1" applyAlignment="1">
      <alignment horizontal="center"/>
      <protection/>
    </xf>
    <xf numFmtId="0" fontId="5" fillId="33" borderId="68" xfId="62" applyFont="1" applyFill="1" applyBorder="1" applyAlignment="1">
      <alignment horizontal="center"/>
      <protection/>
    </xf>
    <xf numFmtId="0" fontId="5" fillId="33" borderId="112" xfId="62" applyFont="1" applyFill="1" applyBorder="1" applyAlignment="1">
      <alignment horizontal="center"/>
      <protection/>
    </xf>
    <xf numFmtId="182" fontId="5" fillId="33" borderId="32" xfId="62" applyNumberFormat="1" applyFont="1" applyFill="1" applyBorder="1" applyAlignment="1">
      <alignment vertical="center"/>
      <protection/>
    </xf>
    <xf numFmtId="182" fontId="5" fillId="33" borderId="41" xfId="62" applyNumberFormat="1" applyFont="1" applyFill="1" applyBorder="1" applyAlignment="1">
      <alignment vertical="center"/>
      <protection/>
    </xf>
    <xf numFmtId="182" fontId="5" fillId="33" borderId="51" xfId="62" applyNumberFormat="1" applyFont="1" applyFill="1" applyBorder="1" applyAlignment="1">
      <alignment vertical="center"/>
      <protection/>
    </xf>
    <xf numFmtId="182" fontId="5" fillId="33" borderId="123" xfId="62" applyNumberFormat="1" applyFont="1" applyFill="1" applyBorder="1" applyAlignment="1">
      <alignment vertical="center"/>
      <protection/>
    </xf>
    <xf numFmtId="182" fontId="5" fillId="33" borderId="124" xfId="62" applyNumberFormat="1" applyFont="1" applyFill="1" applyBorder="1" applyAlignment="1">
      <alignment vertical="center"/>
      <protection/>
    </xf>
    <xf numFmtId="0" fontId="5" fillId="33" borderId="125" xfId="0" applyFont="1" applyFill="1" applyBorder="1" applyAlignment="1">
      <alignment horizontal="center" vertical="center"/>
    </xf>
    <xf numFmtId="182" fontId="5" fillId="33" borderId="86" xfId="62" applyNumberFormat="1" applyFont="1" applyFill="1" applyBorder="1" applyAlignment="1">
      <alignment vertical="center"/>
      <protection/>
    </xf>
    <xf numFmtId="182" fontId="5" fillId="33" borderId="125" xfId="62" applyNumberFormat="1" applyFont="1" applyFill="1" applyBorder="1" applyAlignment="1">
      <alignment vertical="center"/>
      <protection/>
    </xf>
    <xf numFmtId="182" fontId="5" fillId="33" borderId="126" xfId="62" applyNumberFormat="1" applyFont="1" applyFill="1" applyBorder="1" applyAlignment="1">
      <alignment vertical="center"/>
      <protection/>
    </xf>
    <xf numFmtId="182" fontId="5" fillId="33" borderId="127" xfId="62" applyNumberFormat="1" applyFont="1" applyFill="1" applyBorder="1" applyAlignment="1">
      <alignment vertical="center"/>
      <protection/>
    </xf>
    <xf numFmtId="182" fontId="5" fillId="33" borderId="128" xfId="62" applyNumberFormat="1" applyFont="1" applyFill="1" applyBorder="1" applyAlignment="1">
      <alignment vertical="center"/>
      <protection/>
    </xf>
    <xf numFmtId="182" fontId="5" fillId="33" borderId="129" xfId="62" applyNumberFormat="1" applyFont="1" applyFill="1" applyBorder="1" applyAlignment="1">
      <alignment vertical="center"/>
      <protection/>
    </xf>
    <xf numFmtId="182" fontId="5" fillId="33" borderId="130" xfId="62" applyNumberFormat="1" applyFont="1" applyFill="1" applyBorder="1" applyAlignment="1">
      <alignment vertical="center"/>
      <protection/>
    </xf>
    <xf numFmtId="186" fontId="5" fillId="33" borderId="117" xfId="62" applyNumberFormat="1" applyFont="1" applyFill="1" applyBorder="1" applyAlignment="1">
      <alignment vertical="center"/>
      <protection/>
    </xf>
    <xf numFmtId="186" fontId="5" fillId="33" borderId="131" xfId="62" applyNumberFormat="1" applyFont="1" applyFill="1" applyBorder="1" applyAlignment="1">
      <alignment vertical="center"/>
      <protection/>
    </xf>
    <xf numFmtId="186" fontId="5" fillId="33" borderId="29" xfId="62" applyNumberFormat="1" applyFont="1" applyFill="1" applyBorder="1" applyAlignment="1">
      <alignment horizontal="right" vertical="center"/>
      <protection/>
    </xf>
    <xf numFmtId="186" fontId="5" fillId="33" borderId="118" xfId="62" applyNumberFormat="1" applyFont="1" applyFill="1" applyBorder="1" applyAlignment="1">
      <alignment horizontal="right" vertical="center"/>
      <protection/>
    </xf>
    <xf numFmtId="186" fontId="5" fillId="33" borderId="129" xfId="62" applyNumberFormat="1" applyFont="1" applyFill="1" applyBorder="1" applyAlignment="1">
      <alignment horizontal="right" vertical="center"/>
      <protection/>
    </xf>
    <xf numFmtId="186" fontId="5" fillId="33" borderId="118" xfId="62" applyNumberFormat="1" applyFont="1" applyFill="1" applyBorder="1" applyAlignment="1">
      <alignment vertical="center"/>
      <protection/>
    </xf>
    <xf numFmtId="186" fontId="5" fillId="33" borderId="129" xfId="62" applyNumberFormat="1" applyFont="1" applyFill="1" applyBorder="1" applyAlignment="1">
      <alignment vertical="center"/>
      <protection/>
    </xf>
    <xf numFmtId="186" fontId="5" fillId="33" borderId="27" xfId="0" applyNumberFormat="1" applyFont="1" applyFill="1" applyBorder="1" applyAlignment="1">
      <alignment vertical="center"/>
    </xf>
    <xf numFmtId="186" fontId="5" fillId="33" borderId="26" xfId="62" applyNumberFormat="1" applyFont="1" applyFill="1" applyBorder="1" applyAlignment="1">
      <alignment vertical="center"/>
      <protection/>
    </xf>
    <xf numFmtId="0" fontId="5" fillId="33" borderId="132" xfId="62" applyFont="1" applyFill="1" applyBorder="1" applyAlignment="1">
      <alignment horizontal="center" vertical="center"/>
      <protection/>
    </xf>
    <xf numFmtId="0" fontId="5" fillId="33" borderId="42" xfId="62" applyFont="1" applyFill="1" applyBorder="1" applyAlignment="1" applyProtection="1">
      <alignment horizontal="center"/>
      <protection/>
    </xf>
    <xf numFmtId="0" fontId="5" fillId="33" borderId="47" xfId="62" applyFont="1" applyFill="1" applyBorder="1">
      <alignment/>
      <protection/>
    </xf>
    <xf numFmtId="0" fontId="5" fillId="33" borderId="48" xfId="62" applyFont="1" applyFill="1" applyBorder="1">
      <alignment/>
      <protection/>
    </xf>
    <xf numFmtId="0" fontId="5" fillId="33" borderId="49" xfId="62" applyFont="1" applyFill="1" applyBorder="1">
      <alignment/>
      <protection/>
    </xf>
    <xf numFmtId="0" fontId="1" fillId="33" borderId="28" xfId="62" applyFont="1" applyFill="1" applyBorder="1">
      <alignment/>
      <protection/>
    </xf>
    <xf numFmtId="0" fontId="5" fillId="33" borderId="37" xfId="62" applyFont="1" applyFill="1" applyBorder="1">
      <alignment/>
      <protection/>
    </xf>
    <xf numFmtId="0" fontId="1" fillId="33" borderId="37" xfId="62" applyFont="1" applyFill="1" applyBorder="1">
      <alignment/>
      <protection/>
    </xf>
    <xf numFmtId="0" fontId="1" fillId="33" borderId="27" xfId="62" applyFont="1" applyFill="1" applyBorder="1">
      <alignment/>
      <protection/>
    </xf>
    <xf numFmtId="0" fontId="5" fillId="33" borderId="50" xfId="62" applyFont="1" applyFill="1" applyBorder="1" applyAlignment="1">
      <alignment horizontal="center"/>
      <protection/>
    </xf>
    <xf numFmtId="0" fontId="5" fillId="33" borderId="31" xfId="62" applyFont="1" applyFill="1" applyBorder="1">
      <alignment/>
      <protection/>
    </xf>
    <xf numFmtId="0" fontId="5" fillId="33" borderId="51" xfId="62" applyFont="1" applyFill="1" applyBorder="1">
      <alignment/>
      <protection/>
    </xf>
    <xf numFmtId="0" fontId="5" fillId="33" borderId="41" xfId="62" applyFont="1" applyFill="1" applyBorder="1">
      <alignment/>
      <protection/>
    </xf>
    <xf numFmtId="0" fontId="5" fillId="33" borderId="0" xfId="62" applyFont="1" applyFill="1" applyBorder="1" applyAlignment="1">
      <alignment horizontal="center"/>
      <protection/>
    </xf>
    <xf numFmtId="0" fontId="5" fillId="33" borderId="50" xfId="62" applyFont="1" applyFill="1" applyBorder="1">
      <alignment/>
      <protection/>
    </xf>
    <xf numFmtId="0" fontId="5" fillId="33" borderId="78" xfId="62" applyFont="1" applyFill="1" applyBorder="1" applyAlignment="1">
      <alignment horizontal="center"/>
      <protection/>
    </xf>
    <xf numFmtId="0" fontId="5" fillId="33" borderId="79" xfId="62" applyFont="1" applyFill="1" applyBorder="1" applyAlignment="1">
      <alignment horizontal="center"/>
      <protection/>
    </xf>
    <xf numFmtId="0" fontId="5" fillId="33" borderId="33" xfId="62" applyFont="1" applyFill="1" applyBorder="1" applyAlignment="1">
      <alignment horizontal="center"/>
      <protection/>
    </xf>
    <xf numFmtId="0" fontId="3" fillId="33" borderId="0" xfId="62" applyFont="1" applyFill="1" applyAlignment="1">
      <alignment horizontal="left"/>
      <protection/>
    </xf>
    <xf numFmtId="0" fontId="7" fillId="33" borderId="0" xfId="62" applyFont="1" applyFill="1" applyBorder="1" applyAlignment="1" applyProtection="1">
      <alignment horizontal="left"/>
      <protection/>
    </xf>
    <xf numFmtId="0" fontId="7" fillId="33" borderId="0" xfId="62" applyFont="1" applyFill="1" applyBorder="1" applyProtection="1">
      <alignment/>
      <protection/>
    </xf>
    <xf numFmtId="0" fontId="7" fillId="33" borderId="0" xfId="62" applyFont="1" applyFill="1" applyProtection="1">
      <alignment/>
      <protection/>
    </xf>
    <xf numFmtId="0" fontId="7" fillId="33" borderId="0" xfId="62" applyFont="1" applyFill="1">
      <alignment/>
      <protection/>
    </xf>
    <xf numFmtId="0" fontId="25" fillId="33" borderId="42" xfId="62" applyFont="1" applyFill="1" applyBorder="1" applyAlignment="1" applyProtection="1">
      <alignment horizontal="center"/>
      <protection/>
    </xf>
    <xf numFmtId="0" fontId="25" fillId="33" borderId="30" xfId="62" applyFont="1" applyFill="1" applyBorder="1" applyAlignment="1" applyProtection="1">
      <alignment horizontal="center"/>
      <protection/>
    </xf>
    <xf numFmtId="0" fontId="17" fillId="33" borderId="50" xfId="62" applyFont="1" applyFill="1" applyBorder="1" applyAlignment="1">
      <alignment horizontal="center"/>
      <protection/>
    </xf>
    <xf numFmtId="0" fontId="5" fillId="33" borderId="106" xfId="62" applyFont="1" applyFill="1" applyBorder="1" applyAlignment="1">
      <alignment horizontal="center"/>
      <protection/>
    </xf>
    <xf numFmtId="186" fontId="5" fillId="33" borderId="27" xfId="49" applyNumberFormat="1" applyFont="1" applyFill="1" applyBorder="1" applyAlignment="1" applyProtection="1">
      <alignment vertical="center"/>
      <protection/>
    </xf>
    <xf numFmtId="186" fontId="11" fillId="33" borderId="0" xfId="62" applyNumberFormat="1" applyFont="1" applyFill="1">
      <alignment/>
      <protection/>
    </xf>
    <xf numFmtId="186" fontId="5" fillId="33" borderId="0" xfId="62" applyNumberFormat="1" applyFont="1" applyFill="1" applyAlignment="1" applyProtection="1">
      <alignment vertical="center"/>
      <protection/>
    </xf>
    <xf numFmtId="186" fontId="6" fillId="33" borderId="0" xfId="62" applyNumberFormat="1" applyFont="1" applyFill="1" applyAlignment="1" applyProtection="1">
      <alignment/>
      <protection/>
    </xf>
    <xf numFmtId="186" fontId="1" fillId="33" borderId="0" xfId="62" applyNumberFormat="1" applyFont="1" applyFill="1" applyAlignment="1">
      <alignment/>
      <protection/>
    </xf>
    <xf numFmtId="186" fontId="5" fillId="33" borderId="0" xfId="0" applyNumberFormat="1" applyFont="1" applyFill="1" applyAlignment="1" applyProtection="1">
      <alignment vertical="center"/>
      <protection locked="0"/>
    </xf>
    <xf numFmtId="186" fontId="5" fillId="33" borderId="0" xfId="62" applyNumberFormat="1" applyFont="1" applyFill="1" applyBorder="1" applyAlignment="1" applyProtection="1">
      <alignment vertical="center"/>
      <protection/>
    </xf>
    <xf numFmtId="186" fontId="6" fillId="33" borderId="0" xfId="62" applyNumberFormat="1" applyFont="1" applyFill="1" applyBorder="1" applyAlignment="1" applyProtection="1">
      <alignment/>
      <protection/>
    </xf>
    <xf numFmtId="186" fontId="19" fillId="33" borderId="0" xfId="62" applyNumberFormat="1" applyFont="1" applyFill="1" applyBorder="1" applyAlignment="1" applyProtection="1">
      <alignment/>
      <protection/>
    </xf>
    <xf numFmtId="186" fontId="5" fillId="33" borderId="28" xfId="62" applyNumberFormat="1" applyFont="1" applyFill="1" applyBorder="1" applyAlignment="1" applyProtection="1">
      <alignment horizontal="center" vertical="center"/>
      <protection/>
    </xf>
    <xf numFmtId="186" fontId="5" fillId="33" borderId="37" xfId="62" applyNumberFormat="1" applyFont="1" applyFill="1" applyBorder="1" applyAlignment="1" applyProtection="1">
      <alignment horizontal="center" vertical="center"/>
      <protection/>
    </xf>
    <xf numFmtId="186" fontId="5" fillId="33" borderId="41" xfId="62" applyNumberFormat="1" applyFont="1" applyFill="1" applyBorder="1" applyAlignment="1" applyProtection="1">
      <alignment horizontal="center" vertical="center"/>
      <protection/>
    </xf>
    <xf numFmtId="186" fontId="5" fillId="33" borderId="32" xfId="62" applyNumberFormat="1" applyFont="1" applyFill="1" applyBorder="1" applyAlignment="1" applyProtection="1">
      <alignment horizontal="center" vertical="center"/>
      <protection/>
    </xf>
    <xf numFmtId="186" fontId="5" fillId="33" borderId="37" xfId="62" applyNumberFormat="1" applyFont="1" applyFill="1" applyBorder="1" applyAlignment="1" applyProtection="1">
      <alignment vertical="center"/>
      <protection/>
    </xf>
    <xf numFmtId="186" fontId="5" fillId="33" borderId="41" xfId="62" applyNumberFormat="1" applyFont="1" applyFill="1" applyBorder="1" applyAlignment="1" applyProtection="1">
      <alignment vertical="center"/>
      <protection/>
    </xf>
    <xf numFmtId="186" fontId="5" fillId="33" borderId="27" xfId="62" applyNumberFormat="1" applyFont="1" applyFill="1" applyBorder="1" applyAlignment="1" applyProtection="1">
      <alignment horizontal="center" vertical="center"/>
      <protection/>
    </xf>
    <xf numFmtId="186" fontId="5" fillId="33" borderId="33" xfId="62" applyNumberFormat="1" applyFont="1" applyFill="1" applyBorder="1" applyAlignment="1" applyProtection="1">
      <alignment horizontal="center" vertical="center"/>
      <protection/>
    </xf>
    <xf numFmtId="186" fontId="5" fillId="33" borderId="30" xfId="62" applyNumberFormat="1" applyFont="1" applyFill="1" applyBorder="1" applyAlignment="1" applyProtection="1">
      <alignment horizontal="center" vertical="center"/>
      <protection/>
    </xf>
    <xf numFmtId="186" fontId="5" fillId="33" borderId="31" xfId="62" applyNumberFormat="1" applyFont="1" applyFill="1" applyBorder="1" applyAlignment="1" applyProtection="1">
      <alignment horizontal="center" vertical="center"/>
      <protection/>
    </xf>
    <xf numFmtId="186" fontId="17" fillId="33" borderId="33" xfId="62" applyNumberFormat="1" applyFont="1" applyFill="1" applyBorder="1" applyAlignment="1" applyProtection="1">
      <alignment horizontal="center" vertical="center"/>
      <protection/>
    </xf>
    <xf numFmtId="186" fontId="5" fillId="33" borderId="33" xfId="62" applyNumberFormat="1" applyFont="1" applyFill="1" applyBorder="1" applyAlignment="1" applyProtection="1">
      <alignment vertical="center"/>
      <protection/>
    </xf>
    <xf numFmtId="186" fontId="17" fillId="33" borderId="32" xfId="62" applyNumberFormat="1" applyFont="1" applyFill="1" applyBorder="1" applyAlignment="1" applyProtection="1">
      <alignment horizontal="center" vertical="center"/>
      <protection/>
    </xf>
    <xf numFmtId="186" fontId="17" fillId="33" borderId="33" xfId="62" applyNumberFormat="1" applyFont="1" applyFill="1" applyBorder="1" applyAlignment="1" applyProtection="1">
      <alignment vertical="center"/>
      <protection/>
    </xf>
    <xf numFmtId="186" fontId="12" fillId="33" borderId="30" xfId="0" applyNumberFormat="1" applyFont="1" applyFill="1" applyBorder="1" applyAlignment="1" applyProtection="1">
      <alignment vertical="center"/>
      <protection locked="0"/>
    </xf>
    <xf numFmtId="186" fontId="12" fillId="33" borderId="33" xfId="0" applyNumberFormat="1" applyFont="1" applyFill="1" applyBorder="1" applyAlignment="1" applyProtection="1">
      <alignment vertical="center"/>
      <protection locked="0"/>
    </xf>
    <xf numFmtId="186" fontId="12" fillId="33" borderId="42" xfId="0" applyNumberFormat="1" applyFont="1" applyFill="1" applyBorder="1" applyAlignment="1" applyProtection="1">
      <alignment vertical="center"/>
      <protection locked="0"/>
    </xf>
    <xf numFmtId="186" fontId="12" fillId="33" borderId="49" xfId="0" applyNumberFormat="1" applyFont="1" applyFill="1" applyBorder="1" applyAlignment="1" applyProtection="1">
      <alignment vertical="center"/>
      <protection locked="0"/>
    </xf>
    <xf numFmtId="186" fontId="1" fillId="33" borderId="133" xfId="62" applyNumberFormat="1" applyFont="1" applyFill="1" applyBorder="1" applyAlignment="1">
      <alignment/>
      <protection/>
    </xf>
    <xf numFmtId="186" fontId="1" fillId="33" borderId="48" xfId="62" applyNumberFormat="1" applyFont="1" applyFill="1" applyBorder="1" applyAlignment="1">
      <alignment/>
      <protection/>
    </xf>
    <xf numFmtId="186" fontId="12" fillId="33" borderId="35" xfId="0" applyNumberFormat="1" applyFont="1" applyFill="1" applyBorder="1" applyAlignment="1" applyProtection="1">
      <alignment vertical="center"/>
      <protection locked="0"/>
    </xf>
    <xf numFmtId="186" fontId="12" fillId="33" borderId="43" xfId="0" applyNumberFormat="1" applyFont="1" applyFill="1" applyBorder="1" applyAlignment="1" applyProtection="1">
      <alignment vertical="center"/>
      <protection locked="0"/>
    </xf>
    <xf numFmtId="186" fontId="12" fillId="33" borderId="44" xfId="0" applyNumberFormat="1" applyFont="1" applyFill="1" applyBorder="1" applyAlignment="1" applyProtection="1">
      <alignment vertical="center"/>
      <protection locked="0"/>
    </xf>
    <xf numFmtId="186" fontId="1" fillId="33" borderId="107" xfId="62" applyNumberFormat="1" applyFont="1" applyFill="1" applyBorder="1" applyAlignment="1">
      <alignment/>
      <protection/>
    </xf>
    <xf numFmtId="186" fontId="1" fillId="33" borderId="0" xfId="62" applyNumberFormat="1" applyFont="1" applyFill="1" applyBorder="1" applyAlignment="1">
      <alignment/>
      <protection/>
    </xf>
    <xf numFmtId="186" fontId="12" fillId="33" borderId="26" xfId="0" applyNumberFormat="1" applyFont="1" applyFill="1" applyBorder="1" applyAlignment="1" applyProtection="1">
      <alignment vertical="center"/>
      <protection locked="0"/>
    </xf>
    <xf numFmtId="186" fontId="12" fillId="33" borderId="28" xfId="0" applyNumberFormat="1" applyFont="1" applyFill="1" applyBorder="1" applyAlignment="1" applyProtection="1">
      <alignment vertical="center"/>
      <protection locked="0"/>
    </xf>
    <xf numFmtId="186" fontId="12" fillId="33" borderId="29" xfId="0" applyNumberFormat="1" applyFont="1" applyFill="1" applyBorder="1" applyAlignment="1" applyProtection="1">
      <alignment vertical="center"/>
      <protection locked="0"/>
    </xf>
    <xf numFmtId="186" fontId="12" fillId="33" borderId="38" xfId="0" applyNumberFormat="1" applyFont="1" applyFill="1" applyBorder="1" applyAlignment="1" applyProtection="1">
      <alignment vertical="center"/>
      <protection locked="0"/>
    </xf>
    <xf numFmtId="186" fontId="12" fillId="33" borderId="45" xfId="0" applyNumberFormat="1" applyFont="1" applyFill="1" applyBorder="1" applyAlignment="1" applyProtection="1">
      <alignment vertical="center"/>
      <protection locked="0"/>
    </xf>
    <xf numFmtId="186" fontId="12" fillId="33" borderId="46" xfId="0" applyNumberFormat="1" applyFont="1" applyFill="1" applyBorder="1" applyAlignment="1" applyProtection="1">
      <alignment vertical="center"/>
      <protection locked="0"/>
    </xf>
    <xf numFmtId="186" fontId="12" fillId="33" borderId="79" xfId="62" applyNumberFormat="1" applyFont="1" applyFill="1" applyBorder="1" applyAlignment="1" applyProtection="1">
      <alignment horizontal="right" vertical="center"/>
      <protection/>
    </xf>
    <xf numFmtId="186" fontId="12" fillId="33" borderId="78" xfId="62" applyNumberFormat="1" applyFont="1" applyFill="1" applyBorder="1" applyAlignment="1" applyProtection="1">
      <alignment horizontal="right" vertical="center"/>
      <protection/>
    </xf>
    <xf numFmtId="186" fontId="12" fillId="33" borderId="80" xfId="62" applyNumberFormat="1" applyFont="1" applyFill="1" applyBorder="1" applyAlignment="1" applyProtection="1">
      <alignment horizontal="right" vertical="center"/>
      <protection/>
    </xf>
    <xf numFmtId="186" fontId="12" fillId="33" borderId="82" xfId="0" applyNumberFormat="1" applyFont="1" applyFill="1" applyBorder="1" applyAlignment="1" applyProtection="1">
      <alignment horizontal="right" vertical="center"/>
      <protection locked="0"/>
    </xf>
    <xf numFmtId="186" fontId="12" fillId="33" borderId="81" xfId="0" applyNumberFormat="1" applyFont="1" applyFill="1" applyBorder="1" applyAlignment="1" applyProtection="1">
      <alignment horizontal="right" vertical="center"/>
      <protection locked="0"/>
    </xf>
    <xf numFmtId="186" fontId="12" fillId="33" borderId="83" xfId="0" applyNumberFormat="1" applyFont="1" applyFill="1" applyBorder="1" applyAlignment="1" applyProtection="1">
      <alignment horizontal="right" vertical="center"/>
      <protection locked="0"/>
    </xf>
    <xf numFmtId="186" fontId="12" fillId="33" borderId="79" xfId="62" applyNumberFormat="1" applyFont="1" applyFill="1" applyBorder="1" applyAlignment="1" applyProtection="1">
      <alignment vertical="center"/>
      <protection/>
    </xf>
    <xf numFmtId="186" fontId="12" fillId="33" borderId="78" xfId="62" applyNumberFormat="1" applyFont="1" applyFill="1" applyBorder="1" applyAlignment="1" applyProtection="1">
      <alignment vertical="center"/>
      <protection/>
    </xf>
    <xf numFmtId="186" fontId="12" fillId="33" borderId="80" xfId="62" applyNumberFormat="1" applyFont="1" applyFill="1" applyBorder="1" applyAlignment="1" applyProtection="1">
      <alignment vertical="center"/>
      <protection/>
    </xf>
    <xf numFmtId="186" fontId="11" fillId="33" borderId="0" xfId="62" applyNumberFormat="1" applyFont="1" applyFill="1" applyBorder="1" applyAlignment="1">
      <alignment/>
      <protection/>
    </xf>
    <xf numFmtId="186" fontId="12" fillId="33" borderId="82" xfId="0" applyNumberFormat="1" applyFont="1" applyFill="1" applyBorder="1" applyAlignment="1" applyProtection="1">
      <alignment vertical="center"/>
      <protection locked="0"/>
    </xf>
    <xf numFmtId="186" fontId="12" fillId="33" borderId="81" xfId="0" applyNumberFormat="1" applyFont="1" applyFill="1" applyBorder="1" applyAlignment="1" applyProtection="1">
      <alignment vertical="center"/>
      <protection locked="0"/>
    </xf>
    <xf numFmtId="186" fontId="12" fillId="33" borderId="83" xfId="0" applyNumberFormat="1" applyFont="1" applyFill="1" applyBorder="1" applyAlignment="1" applyProtection="1">
      <alignment vertical="center"/>
      <protection locked="0"/>
    </xf>
    <xf numFmtId="186" fontId="8" fillId="33" borderId="107" xfId="62" applyNumberFormat="1" applyFont="1" applyFill="1" applyBorder="1" applyAlignment="1" applyProtection="1">
      <alignment/>
      <protection/>
    </xf>
    <xf numFmtId="186" fontId="12" fillId="33" borderId="134" xfId="62" applyNumberFormat="1" applyFont="1" applyFill="1" applyBorder="1" applyAlignment="1" applyProtection="1">
      <alignment vertical="center"/>
      <protection/>
    </xf>
    <xf numFmtId="186" fontId="25" fillId="33" borderId="135" xfId="0" applyNumberFormat="1" applyFont="1" applyFill="1" applyBorder="1" applyAlignment="1">
      <alignment horizontal="center" vertical="center"/>
    </xf>
    <xf numFmtId="186" fontId="12" fillId="33" borderId="136" xfId="62" applyNumberFormat="1" applyFont="1" applyFill="1" applyBorder="1" applyAlignment="1" applyProtection="1">
      <alignment vertical="center"/>
      <protection/>
    </xf>
    <xf numFmtId="186" fontId="12" fillId="33" borderId="137" xfId="62" applyNumberFormat="1" applyFont="1" applyFill="1" applyBorder="1" applyAlignment="1" applyProtection="1">
      <alignment vertical="center"/>
      <protection/>
    </xf>
    <xf numFmtId="186" fontId="12" fillId="33" borderId="138" xfId="62" applyNumberFormat="1" applyFont="1" applyFill="1" applyBorder="1" applyAlignment="1" applyProtection="1">
      <alignment vertical="center"/>
      <protection/>
    </xf>
    <xf numFmtId="186" fontId="12" fillId="33" borderId="139" xfId="62" applyNumberFormat="1" applyFont="1" applyFill="1" applyBorder="1" applyAlignment="1" applyProtection="1">
      <alignment vertical="center"/>
      <protection/>
    </xf>
    <xf numFmtId="186" fontId="5" fillId="33" borderId="0" xfId="49" applyNumberFormat="1" applyFont="1" applyFill="1" applyBorder="1" applyAlignment="1">
      <alignment/>
    </xf>
    <xf numFmtId="186" fontId="12" fillId="33" borderId="62" xfId="0" applyNumberFormat="1" applyFont="1" applyFill="1" applyBorder="1" applyAlignment="1">
      <alignment vertical="center"/>
    </xf>
    <xf numFmtId="186" fontId="21" fillId="33" borderId="140" xfId="62" applyNumberFormat="1" applyFont="1" applyFill="1" applyBorder="1" applyAlignment="1" applyProtection="1">
      <alignment vertical="center"/>
      <protection/>
    </xf>
    <xf numFmtId="186" fontId="21" fillId="33" borderId="35" xfId="62" applyNumberFormat="1" applyFont="1" applyFill="1" applyBorder="1" applyAlignment="1" applyProtection="1">
      <alignment vertical="center"/>
      <protection/>
    </xf>
    <xf numFmtId="186" fontId="12" fillId="33" borderId="35" xfId="0" applyNumberFormat="1" applyFont="1" applyFill="1" applyBorder="1" applyAlignment="1">
      <alignment vertical="center"/>
    </xf>
    <xf numFmtId="186" fontId="12" fillId="33" borderId="18" xfId="0" applyNumberFormat="1" applyFont="1" applyFill="1" applyBorder="1" applyAlignment="1">
      <alignment vertical="center"/>
    </xf>
    <xf numFmtId="186" fontId="21" fillId="33" borderId="141" xfId="62" applyNumberFormat="1" applyFont="1" applyFill="1" applyBorder="1" applyAlignment="1" applyProtection="1">
      <alignment vertical="center"/>
      <protection/>
    </xf>
    <xf numFmtId="186" fontId="21" fillId="33" borderId="26" xfId="62" applyNumberFormat="1" applyFont="1" applyFill="1" applyBorder="1" applyAlignment="1" applyProtection="1">
      <alignment vertical="center"/>
      <protection/>
    </xf>
    <xf numFmtId="186" fontId="12" fillId="33" borderId="26" xfId="0" applyNumberFormat="1" applyFont="1" applyFill="1" applyBorder="1" applyAlignment="1">
      <alignment vertical="center"/>
    </xf>
    <xf numFmtId="186" fontId="12" fillId="33" borderId="44" xfId="62" applyNumberFormat="1" applyFont="1" applyFill="1" applyBorder="1" applyAlignment="1" applyProtection="1">
      <alignment vertical="center"/>
      <protection/>
    </xf>
    <xf numFmtId="186" fontId="12" fillId="33" borderId="33" xfId="62" applyNumberFormat="1" applyFont="1" applyFill="1" applyBorder="1" applyAlignment="1" applyProtection="1">
      <alignment vertical="center"/>
      <protection/>
    </xf>
    <xf numFmtId="186" fontId="12" fillId="33" borderId="30" xfId="62" applyNumberFormat="1" applyFont="1" applyFill="1" applyBorder="1" applyAlignment="1" applyProtection="1">
      <alignment vertical="center"/>
      <protection/>
    </xf>
    <xf numFmtId="186" fontId="12" fillId="33" borderId="50" xfId="62" applyNumberFormat="1" applyFont="1" applyFill="1" applyBorder="1" applyAlignment="1" applyProtection="1">
      <alignment vertical="center"/>
      <protection/>
    </xf>
    <xf numFmtId="186" fontId="12" fillId="33" borderId="43" xfId="62" applyNumberFormat="1" applyFont="1" applyFill="1" applyBorder="1" applyAlignment="1" applyProtection="1">
      <alignment vertical="center"/>
      <protection/>
    </xf>
    <xf numFmtId="186" fontId="12" fillId="33" borderId="35" xfId="62" applyNumberFormat="1" applyFont="1" applyFill="1" applyBorder="1" applyAlignment="1" applyProtection="1">
      <alignment vertical="center"/>
      <protection/>
    </xf>
    <xf numFmtId="186" fontId="12" fillId="33" borderId="42" xfId="62" applyNumberFormat="1" applyFont="1" applyFill="1" applyBorder="1" applyAlignment="1" applyProtection="1">
      <alignment vertical="center"/>
      <protection/>
    </xf>
    <xf numFmtId="185" fontId="12" fillId="33" borderId="26" xfId="62" applyNumberFormat="1" applyFont="1" applyFill="1" applyBorder="1" applyAlignment="1" applyProtection="1">
      <alignment vertical="center"/>
      <protection/>
    </xf>
    <xf numFmtId="186" fontId="12" fillId="33" borderId="82" xfId="0" applyNumberFormat="1" applyFont="1" applyFill="1" applyBorder="1" applyAlignment="1" applyProtection="1">
      <alignment vertical="center"/>
      <protection locked="0"/>
    </xf>
    <xf numFmtId="186" fontId="12" fillId="33" borderId="81" xfId="0" applyNumberFormat="1" applyFont="1" applyFill="1" applyBorder="1" applyAlignment="1" applyProtection="1">
      <alignment vertical="center"/>
      <protection locked="0"/>
    </xf>
    <xf numFmtId="186" fontId="12" fillId="33" borderId="83" xfId="0" applyNumberFormat="1" applyFont="1" applyFill="1" applyBorder="1" applyAlignment="1" applyProtection="1">
      <alignment vertical="center"/>
      <protection locked="0"/>
    </xf>
    <xf numFmtId="186" fontId="12" fillId="33" borderId="87" xfId="62" applyNumberFormat="1" applyFont="1" applyFill="1" applyBorder="1" applyAlignment="1" applyProtection="1">
      <alignment vertical="center"/>
      <protection/>
    </xf>
    <xf numFmtId="186" fontId="12" fillId="33" borderId="86" xfId="62" applyNumberFormat="1" applyFont="1" applyFill="1" applyBorder="1" applyAlignment="1" applyProtection="1">
      <alignment vertical="center"/>
      <protection/>
    </xf>
    <xf numFmtId="186" fontId="12" fillId="33" borderId="89" xfId="62" applyNumberFormat="1" applyFont="1" applyFill="1" applyBorder="1" applyAlignment="1" applyProtection="1">
      <alignment vertical="center"/>
      <protection/>
    </xf>
    <xf numFmtId="186" fontId="12" fillId="33" borderId="90" xfId="62" applyNumberFormat="1" applyFont="1" applyFill="1" applyBorder="1" applyAlignment="1" applyProtection="1">
      <alignment vertical="center"/>
      <protection/>
    </xf>
    <xf numFmtId="186" fontId="12" fillId="33" borderId="26" xfId="62" applyNumberFormat="1" applyFont="1" applyFill="1" applyBorder="1" applyAlignment="1" applyProtection="1">
      <alignment vertical="center"/>
      <protection/>
    </xf>
    <xf numFmtId="186" fontId="12" fillId="33" borderId="142" xfId="62" applyNumberFormat="1" applyFont="1" applyFill="1" applyBorder="1" applyAlignment="1" applyProtection="1">
      <alignment vertical="center"/>
      <protection/>
    </xf>
    <xf numFmtId="186" fontId="21" fillId="33" borderId="79" xfId="42" applyNumberFormat="1" applyFont="1" applyFill="1" applyBorder="1" applyAlignment="1" applyProtection="1">
      <alignment vertical="center"/>
      <protection/>
    </xf>
    <xf numFmtId="186" fontId="21" fillId="33" borderId="79" xfId="62" applyNumberFormat="1" applyFont="1" applyFill="1" applyBorder="1" applyAlignment="1" applyProtection="1">
      <alignment vertical="center"/>
      <protection/>
    </xf>
    <xf numFmtId="186" fontId="21" fillId="33" borderId="78" xfId="62" applyNumberFormat="1" applyFont="1" applyFill="1" applyBorder="1" applyAlignment="1" applyProtection="1">
      <alignment vertical="center"/>
      <protection/>
    </xf>
    <xf numFmtId="186" fontId="21" fillId="33" borderId="80" xfId="62" applyNumberFormat="1" applyFont="1" applyFill="1" applyBorder="1" applyAlignment="1" applyProtection="1">
      <alignment vertical="center"/>
      <protection/>
    </xf>
    <xf numFmtId="186" fontId="20" fillId="33" borderId="143" xfId="0" applyNumberFormat="1" applyFont="1" applyFill="1" applyBorder="1" applyAlignment="1">
      <alignment horizontal="center" vertical="center"/>
    </xf>
    <xf numFmtId="186" fontId="12" fillId="33" borderId="104" xfId="62" applyNumberFormat="1" applyFont="1" applyFill="1" applyBorder="1" applyAlignment="1" applyProtection="1">
      <alignment vertical="center"/>
      <protection/>
    </xf>
    <xf numFmtId="186" fontId="12" fillId="33" borderId="101" xfId="62" applyNumberFormat="1" applyFont="1" applyFill="1" applyBorder="1" applyAlignment="1" applyProtection="1">
      <alignment vertical="center"/>
      <protection/>
    </xf>
    <xf numFmtId="186" fontId="12" fillId="33" borderId="105" xfId="62" applyNumberFormat="1" applyFont="1" applyFill="1" applyBorder="1" applyAlignment="1" applyProtection="1">
      <alignment vertical="center"/>
      <protection/>
    </xf>
    <xf numFmtId="186" fontId="5" fillId="33" borderId="56" xfId="0" applyNumberFormat="1" applyFont="1" applyFill="1" applyBorder="1" applyAlignment="1" applyProtection="1">
      <alignment/>
      <protection locked="0"/>
    </xf>
    <xf numFmtId="186" fontId="5" fillId="33" borderId="56" xfId="62" applyNumberFormat="1" applyFont="1" applyFill="1" applyBorder="1" applyAlignment="1">
      <alignment/>
      <protection/>
    </xf>
    <xf numFmtId="186" fontId="5" fillId="33" borderId="0" xfId="0" applyNumberFormat="1" applyFont="1" applyFill="1" applyAlignment="1" applyProtection="1">
      <alignment/>
      <protection locked="0"/>
    </xf>
    <xf numFmtId="186" fontId="5" fillId="33" borderId="0" xfId="62" applyNumberFormat="1" applyFont="1" applyFill="1" applyAlignment="1" applyProtection="1">
      <alignment/>
      <protection/>
    </xf>
    <xf numFmtId="186" fontId="1" fillId="33" borderId="0" xfId="0" applyNumberFormat="1" applyFont="1" applyFill="1" applyAlignment="1" applyProtection="1">
      <alignment/>
      <protection locked="0"/>
    </xf>
    <xf numFmtId="186" fontId="5" fillId="33" borderId="0" xfId="62" applyNumberFormat="1" applyFont="1" applyFill="1" applyAlignment="1">
      <alignment/>
      <protection/>
    </xf>
    <xf numFmtId="0" fontId="5" fillId="33" borderId="47" xfId="62" applyFont="1" applyFill="1" applyBorder="1" applyAlignment="1" applyProtection="1">
      <alignment vertical="center"/>
      <protection/>
    </xf>
    <xf numFmtId="0" fontId="5" fillId="33" borderId="48" xfId="62" applyFont="1" applyFill="1" applyBorder="1" applyAlignment="1" applyProtection="1">
      <alignment vertical="center"/>
      <protection/>
    </xf>
    <xf numFmtId="0" fontId="5" fillId="33" borderId="144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Protection="1">
      <alignment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33" xfId="62" applyFont="1" applyFill="1" applyBorder="1" applyAlignment="1" applyProtection="1">
      <alignment vertical="center"/>
      <protection/>
    </xf>
    <xf numFmtId="0" fontId="5" fillId="33" borderId="31" xfId="62" applyFont="1" applyFill="1" applyBorder="1" applyAlignment="1" applyProtection="1">
      <alignment vertical="center"/>
      <protection/>
    </xf>
    <xf numFmtId="0" fontId="5" fillId="33" borderId="32" xfId="62" applyFont="1" applyFill="1" applyBorder="1" applyAlignment="1" applyProtection="1">
      <alignment vertical="center"/>
      <protection/>
    </xf>
    <xf numFmtId="0" fontId="5" fillId="33" borderId="32" xfId="62" applyFont="1" applyFill="1" applyBorder="1" applyAlignment="1" applyProtection="1">
      <alignment horizontal="center" vertical="center"/>
      <protection/>
    </xf>
    <xf numFmtId="0" fontId="5" fillId="33" borderId="50" xfId="62" applyFont="1" applyFill="1" applyBorder="1" applyAlignment="1" applyProtection="1">
      <alignment vertical="center"/>
      <protection/>
    </xf>
    <xf numFmtId="0" fontId="5" fillId="33" borderId="33" xfId="62" applyFont="1" applyFill="1" applyBorder="1" applyAlignment="1" applyProtection="1">
      <alignment horizontal="center" vertical="center"/>
      <protection/>
    </xf>
    <xf numFmtId="0" fontId="5" fillId="33" borderId="33" xfId="62" applyFont="1" applyFill="1" applyBorder="1" applyAlignment="1" applyProtection="1" quotePrefix="1">
      <alignment vertical="center"/>
      <protection/>
    </xf>
    <xf numFmtId="0" fontId="5" fillId="33" borderId="50" xfId="62" applyFont="1" applyFill="1" applyBorder="1" applyAlignment="1" applyProtection="1">
      <alignment horizontal="center" vertical="center"/>
      <protection/>
    </xf>
    <xf numFmtId="0" fontId="5" fillId="33" borderId="74" xfId="62" applyFont="1" applyFill="1" applyBorder="1" applyAlignment="1" applyProtection="1">
      <alignment vertical="center"/>
      <protection/>
    </xf>
    <xf numFmtId="0" fontId="5" fillId="33" borderId="74" xfId="62" applyFont="1" applyFill="1" applyBorder="1" applyAlignment="1" applyProtection="1">
      <alignment horizontal="center" vertical="center"/>
      <protection/>
    </xf>
    <xf numFmtId="0" fontId="5" fillId="33" borderId="74" xfId="62" applyFont="1" applyFill="1" applyBorder="1" applyAlignment="1" applyProtection="1">
      <alignment horizontal="right" vertical="center"/>
      <protection/>
    </xf>
    <xf numFmtId="0" fontId="5" fillId="33" borderId="106" xfId="62" applyFont="1" applyFill="1" applyBorder="1" applyAlignment="1" applyProtection="1">
      <alignment horizontal="center" vertical="center"/>
      <protection/>
    </xf>
    <xf numFmtId="186" fontId="12" fillId="33" borderId="106" xfId="0" applyNumberFormat="1" applyFont="1" applyFill="1" applyBorder="1" applyAlignment="1" applyProtection="1">
      <alignment vertical="center"/>
      <protection locked="0"/>
    </xf>
    <xf numFmtId="186" fontId="12" fillId="33" borderId="74" xfId="0" applyNumberFormat="1" applyFont="1" applyFill="1" applyBorder="1" applyAlignment="1" applyProtection="1">
      <alignment vertical="center"/>
      <protection locked="0"/>
    </xf>
    <xf numFmtId="186" fontId="12" fillId="33" borderId="52" xfId="0" applyNumberFormat="1" applyFont="1" applyFill="1" applyBorder="1" applyAlignment="1" applyProtection="1">
      <alignment vertical="center"/>
      <protection locked="0"/>
    </xf>
    <xf numFmtId="186" fontId="12" fillId="33" borderId="76" xfId="0" applyNumberFormat="1" applyFont="1" applyFill="1" applyBorder="1" applyAlignment="1" applyProtection="1">
      <alignment vertical="center"/>
      <protection locked="0"/>
    </xf>
    <xf numFmtId="181" fontId="1" fillId="33" borderId="107" xfId="62" applyNumberFormat="1" applyFont="1" applyFill="1" applyBorder="1">
      <alignment/>
      <protection/>
    </xf>
    <xf numFmtId="181" fontId="1" fillId="33" borderId="0" xfId="62" applyNumberFormat="1" applyFont="1" applyFill="1">
      <alignment/>
      <protection/>
    </xf>
    <xf numFmtId="0" fontId="5" fillId="33" borderId="74" xfId="0" applyFont="1" applyFill="1" applyBorder="1" applyAlignment="1">
      <alignment horizontal="center" vertical="center"/>
    </xf>
    <xf numFmtId="186" fontId="12" fillId="33" borderId="28" xfId="62" applyNumberFormat="1" applyFont="1" applyFill="1" applyBorder="1" applyAlignment="1" applyProtection="1">
      <alignment vertical="center"/>
      <protection/>
    </xf>
    <xf numFmtId="186" fontId="12" fillId="33" borderId="29" xfId="62" applyNumberFormat="1" applyFont="1" applyFill="1" applyBorder="1" applyAlignment="1" applyProtection="1">
      <alignment vertical="center"/>
      <protection/>
    </xf>
    <xf numFmtId="0" fontId="1" fillId="33" borderId="107" xfId="62" applyFont="1" applyFill="1" applyBorder="1">
      <alignment/>
      <protection/>
    </xf>
    <xf numFmtId="186" fontId="12" fillId="33" borderId="81" xfId="62" applyNumberFormat="1" applyFont="1" applyFill="1" applyBorder="1" applyAlignment="1" applyProtection="1">
      <alignment vertical="center"/>
      <protection/>
    </xf>
    <xf numFmtId="186" fontId="12" fillId="33" borderId="82" xfId="62" applyNumberFormat="1" applyFont="1" applyFill="1" applyBorder="1" applyAlignment="1" applyProtection="1">
      <alignment vertical="center"/>
      <protection/>
    </xf>
    <xf numFmtId="186" fontId="12" fillId="33" borderId="83" xfId="62" applyNumberFormat="1" applyFont="1" applyFill="1" applyBorder="1" applyAlignment="1" applyProtection="1">
      <alignment vertical="center"/>
      <protection/>
    </xf>
    <xf numFmtId="186" fontId="12" fillId="33" borderId="47" xfId="62" applyNumberFormat="1" applyFont="1" applyFill="1" applyBorder="1" applyAlignment="1" applyProtection="1">
      <alignment vertical="center"/>
      <protection/>
    </xf>
    <xf numFmtId="0" fontId="25" fillId="33" borderId="135" xfId="0" applyFont="1" applyFill="1" applyBorder="1" applyAlignment="1">
      <alignment horizontal="center" vertical="center"/>
    </xf>
    <xf numFmtId="186" fontId="21" fillId="33" borderId="43" xfId="62" applyNumberFormat="1" applyFont="1" applyFill="1" applyBorder="1" applyAlignment="1" applyProtection="1">
      <alignment vertical="center"/>
      <protection/>
    </xf>
    <xf numFmtId="186" fontId="21" fillId="33" borderId="44" xfId="62" applyNumberFormat="1" applyFont="1" applyFill="1" applyBorder="1" applyAlignment="1" applyProtection="1">
      <alignment vertical="center"/>
      <protection/>
    </xf>
    <xf numFmtId="186" fontId="21" fillId="33" borderId="28" xfId="62" applyNumberFormat="1" applyFont="1" applyFill="1" applyBorder="1" applyAlignment="1" applyProtection="1">
      <alignment vertical="center"/>
      <protection/>
    </xf>
    <xf numFmtId="186" fontId="21" fillId="33" borderId="29" xfId="62" applyNumberFormat="1" applyFont="1" applyFill="1" applyBorder="1" applyAlignment="1" applyProtection="1">
      <alignment vertical="center"/>
      <protection/>
    </xf>
    <xf numFmtId="186" fontId="12" fillId="33" borderId="145" xfId="62" applyNumberFormat="1" applyFont="1" applyFill="1" applyBorder="1" applyAlignment="1" applyProtection="1">
      <alignment vertical="center"/>
      <protection/>
    </xf>
    <xf numFmtId="0" fontId="20" fillId="33" borderId="143" xfId="0" applyFont="1" applyFill="1" applyBorder="1" applyAlignment="1">
      <alignment horizontal="center" vertical="center"/>
    </xf>
    <xf numFmtId="0" fontId="1" fillId="33" borderId="0" xfId="62" applyFont="1" applyFill="1" applyProtection="1">
      <alignment/>
      <protection/>
    </xf>
    <xf numFmtId="0" fontId="1" fillId="33" borderId="146" xfId="62" applyFont="1" applyFill="1" applyBorder="1">
      <alignment/>
      <protection/>
    </xf>
    <xf numFmtId="0" fontId="5" fillId="33" borderId="37" xfId="62" applyFont="1" applyFill="1" applyBorder="1" applyAlignment="1" applyProtection="1">
      <alignment vertical="center"/>
      <protection/>
    </xf>
    <xf numFmtId="181" fontId="1" fillId="33" borderId="146" xfId="62" applyNumberFormat="1" applyFont="1" applyFill="1" applyBorder="1">
      <alignment/>
      <protection/>
    </xf>
    <xf numFmtId="182" fontId="5" fillId="33" borderId="82" xfId="0" applyNumberFormat="1" applyFont="1" applyFill="1" applyBorder="1" applyAlignment="1" applyProtection="1">
      <alignment horizontal="center" vertical="center" wrapText="1"/>
      <protection locked="0"/>
    </xf>
    <xf numFmtId="180" fontId="6" fillId="33" borderId="0" xfId="62" applyNumberFormat="1" applyFont="1" applyFill="1" applyProtection="1">
      <alignment/>
      <protection/>
    </xf>
    <xf numFmtId="180" fontId="6" fillId="33" borderId="0" xfId="62" applyNumberFormat="1" applyFont="1" applyFill="1" applyBorder="1" applyProtection="1">
      <alignment/>
      <protection/>
    </xf>
    <xf numFmtId="182" fontId="5" fillId="33" borderId="47" xfId="0" applyNumberFormat="1" applyFont="1" applyFill="1" applyBorder="1" applyAlignment="1" applyProtection="1">
      <alignment horizontal="center" vertical="center"/>
      <protection locked="0"/>
    </xf>
    <xf numFmtId="182" fontId="5" fillId="33" borderId="33" xfId="0" applyNumberFormat="1" applyFont="1" applyFill="1" applyBorder="1" applyAlignment="1" applyProtection="1">
      <alignment horizontal="center" vertical="center"/>
      <protection locked="0"/>
    </xf>
    <xf numFmtId="180" fontId="6" fillId="33" borderId="79" xfId="62" applyNumberFormat="1" applyFont="1" applyFill="1" applyBorder="1" applyAlignment="1" applyProtection="1">
      <alignment vertical="center"/>
      <protection/>
    </xf>
    <xf numFmtId="0" fontId="6" fillId="33" borderId="134" xfId="62" applyFont="1" applyFill="1" applyBorder="1" applyAlignment="1" applyProtection="1">
      <alignment vertical="center"/>
      <protection/>
    </xf>
    <xf numFmtId="0" fontId="6" fillId="33" borderId="147" xfId="62" applyFont="1" applyFill="1" applyBorder="1" applyAlignment="1" applyProtection="1">
      <alignment vertical="center"/>
      <protection/>
    </xf>
    <xf numFmtId="182" fontId="18" fillId="33" borderId="33" xfId="0" applyNumberFormat="1" applyFont="1" applyFill="1" applyBorder="1" applyAlignment="1" applyProtection="1">
      <alignment horizontal="right" vertical="center"/>
      <protection locked="0"/>
    </xf>
    <xf numFmtId="180" fontId="6" fillId="33" borderId="33" xfId="62" applyNumberFormat="1" applyFont="1" applyFill="1" applyBorder="1" applyAlignment="1" applyProtection="1">
      <alignment horizontal="center" vertical="center"/>
      <protection/>
    </xf>
    <xf numFmtId="180" fontId="6" fillId="33" borderId="74" xfId="62" applyNumberFormat="1" applyFont="1" applyFill="1" applyBorder="1" applyAlignment="1" applyProtection="1">
      <alignment horizontal="center" vertical="center"/>
      <protection/>
    </xf>
    <xf numFmtId="0" fontId="6" fillId="33" borderId="74" xfId="62" applyFont="1" applyFill="1" applyBorder="1" applyAlignment="1" applyProtection="1">
      <alignment vertical="center"/>
      <protection/>
    </xf>
    <xf numFmtId="0" fontId="6" fillId="33" borderId="45" xfId="62" applyFont="1" applyFill="1" applyBorder="1" applyAlignment="1" applyProtection="1">
      <alignment horizontal="center" vertical="center"/>
      <protection/>
    </xf>
    <xf numFmtId="0" fontId="6" fillId="33" borderId="38" xfId="62" applyFont="1" applyFill="1" applyBorder="1" applyAlignment="1" applyProtection="1">
      <alignment horizontal="center" vertical="center"/>
      <protection/>
    </xf>
    <xf numFmtId="0" fontId="6" fillId="33" borderId="148" xfId="62" applyFont="1" applyFill="1" applyBorder="1" applyAlignment="1" applyProtection="1">
      <alignment horizontal="center" vertical="center"/>
      <protection/>
    </xf>
    <xf numFmtId="188" fontId="25" fillId="33" borderId="52" xfId="0" applyNumberFormat="1" applyFont="1" applyFill="1" applyBorder="1" applyAlignment="1" applyProtection="1">
      <alignment vertical="center"/>
      <protection locked="0"/>
    </xf>
    <xf numFmtId="188" fontId="12" fillId="33" borderId="106" xfId="0" applyNumberFormat="1" applyFont="1" applyFill="1" applyBorder="1" applyAlignment="1" applyProtection="1">
      <alignment vertical="center"/>
      <protection locked="0"/>
    </xf>
    <xf numFmtId="188" fontId="12" fillId="33" borderId="74" xfId="0" applyNumberFormat="1" applyFont="1" applyFill="1" applyBorder="1" applyAlignment="1" applyProtection="1">
      <alignment vertical="center"/>
      <protection locked="0"/>
    </xf>
    <xf numFmtId="188" fontId="12" fillId="33" borderId="52" xfId="0" applyNumberFormat="1" applyFont="1" applyFill="1" applyBorder="1" applyAlignment="1" applyProtection="1">
      <alignment vertical="center"/>
      <protection locked="0"/>
    </xf>
    <xf numFmtId="180" fontId="21" fillId="33" borderId="106" xfId="0" applyNumberFormat="1" applyFont="1" applyFill="1" applyBorder="1" applyAlignment="1" applyProtection="1">
      <alignment vertical="center"/>
      <protection locked="0"/>
    </xf>
    <xf numFmtId="188" fontId="21" fillId="33" borderId="106" xfId="0" applyNumberFormat="1" applyFont="1" applyFill="1" applyBorder="1" applyAlignment="1" applyProtection="1">
      <alignment vertical="center"/>
      <protection locked="0"/>
    </xf>
    <xf numFmtId="188" fontId="21" fillId="33" borderId="74" xfId="0" applyNumberFormat="1" applyFont="1" applyFill="1" applyBorder="1" applyAlignment="1" applyProtection="1">
      <alignment vertical="center"/>
      <protection locked="0"/>
    </xf>
    <xf numFmtId="188" fontId="21" fillId="33" borderId="30" xfId="0" applyNumberFormat="1" applyFont="1" applyFill="1" applyBorder="1" applyAlignment="1" applyProtection="1">
      <alignment vertical="center"/>
      <protection locked="0"/>
    </xf>
    <xf numFmtId="180" fontId="21" fillId="33" borderId="30" xfId="0" applyNumberFormat="1" applyFont="1" applyFill="1" applyBorder="1" applyAlignment="1" applyProtection="1">
      <alignment vertical="center"/>
      <protection locked="0"/>
    </xf>
    <xf numFmtId="188" fontId="21" fillId="33" borderId="149" xfId="0" applyNumberFormat="1" applyFont="1" applyFill="1" applyBorder="1" applyAlignment="1" applyProtection="1">
      <alignment vertical="center"/>
      <protection locked="0"/>
    </xf>
    <xf numFmtId="188" fontId="12" fillId="33" borderId="43" xfId="0" applyNumberFormat="1" applyFont="1" applyFill="1" applyBorder="1" applyAlignment="1" applyProtection="1">
      <alignment vertical="center"/>
      <protection locked="0"/>
    </xf>
    <xf numFmtId="188" fontId="12" fillId="33" borderId="35" xfId="0" applyNumberFormat="1" applyFont="1" applyFill="1" applyBorder="1" applyAlignment="1" applyProtection="1">
      <alignment vertical="center"/>
      <protection locked="0"/>
    </xf>
    <xf numFmtId="180" fontId="21" fillId="33" borderId="35" xfId="0" applyNumberFormat="1" applyFont="1" applyFill="1" applyBorder="1" applyAlignment="1" applyProtection="1">
      <alignment vertical="center"/>
      <protection locked="0"/>
    </xf>
    <xf numFmtId="188" fontId="21" fillId="33" borderId="35" xfId="0" applyNumberFormat="1" applyFont="1" applyFill="1" applyBorder="1" applyAlignment="1" applyProtection="1">
      <alignment vertical="center"/>
      <protection locked="0"/>
    </xf>
    <xf numFmtId="188" fontId="21" fillId="33" borderId="43" xfId="0" applyNumberFormat="1" applyFont="1" applyFill="1" applyBorder="1" applyAlignment="1" applyProtection="1">
      <alignment vertical="center"/>
      <protection locked="0"/>
    </xf>
    <xf numFmtId="180" fontId="21" fillId="33" borderId="43" xfId="0" applyNumberFormat="1" applyFont="1" applyFill="1" applyBorder="1" applyAlignment="1" applyProtection="1">
      <alignment vertical="center"/>
      <protection locked="0"/>
    </xf>
    <xf numFmtId="181" fontId="1" fillId="33" borderId="0" xfId="62" applyNumberFormat="1" applyFont="1" applyFill="1" applyBorder="1">
      <alignment/>
      <protection/>
    </xf>
    <xf numFmtId="188" fontId="12" fillId="33" borderId="28" xfId="0" applyNumberFormat="1" applyFont="1" applyFill="1" applyBorder="1" applyAlignment="1" applyProtection="1">
      <alignment vertical="center"/>
      <protection locked="0"/>
    </xf>
    <xf numFmtId="188" fontId="12" fillId="33" borderId="26" xfId="0" applyNumberFormat="1" applyFont="1" applyFill="1" applyBorder="1" applyAlignment="1" applyProtection="1">
      <alignment vertical="center"/>
      <protection locked="0"/>
    </xf>
    <xf numFmtId="180" fontId="21" fillId="33" borderId="26" xfId="0" applyNumberFormat="1" applyFont="1" applyFill="1" applyBorder="1" applyAlignment="1" applyProtection="1">
      <alignment vertical="center"/>
      <protection locked="0"/>
    </xf>
    <xf numFmtId="188" fontId="21" fillId="33" borderId="26" xfId="0" applyNumberFormat="1" applyFont="1" applyFill="1" applyBorder="1" applyAlignment="1" applyProtection="1">
      <alignment vertical="center"/>
      <protection locked="0"/>
    </xf>
    <xf numFmtId="188" fontId="21" fillId="33" borderId="28" xfId="0" applyNumberFormat="1" applyFont="1" applyFill="1" applyBorder="1" applyAlignment="1" applyProtection="1">
      <alignment vertical="center"/>
      <protection locked="0"/>
    </xf>
    <xf numFmtId="188" fontId="12" fillId="33" borderId="45" xfId="0" applyNumberFormat="1" applyFont="1" applyFill="1" applyBorder="1" applyAlignment="1" applyProtection="1">
      <alignment vertical="center"/>
      <protection locked="0"/>
    </xf>
    <xf numFmtId="188" fontId="12" fillId="33" borderId="38" xfId="0" applyNumberFormat="1" applyFont="1" applyFill="1" applyBorder="1" applyAlignment="1" applyProtection="1">
      <alignment vertical="center"/>
      <protection locked="0"/>
    </xf>
    <xf numFmtId="180" fontId="21" fillId="33" borderId="38" xfId="0" applyNumberFormat="1" applyFont="1" applyFill="1" applyBorder="1" applyAlignment="1" applyProtection="1">
      <alignment vertical="center"/>
      <protection locked="0"/>
    </xf>
    <xf numFmtId="188" fontId="21" fillId="33" borderId="38" xfId="0" applyNumberFormat="1" applyFont="1" applyFill="1" applyBorder="1" applyAlignment="1" applyProtection="1">
      <alignment vertical="center"/>
      <protection locked="0"/>
    </xf>
    <xf numFmtId="188" fontId="21" fillId="33" borderId="45" xfId="0" applyNumberFormat="1" applyFont="1" applyFill="1" applyBorder="1" applyAlignment="1" applyProtection="1">
      <alignment vertical="center"/>
      <protection locked="0"/>
    </xf>
    <xf numFmtId="180" fontId="21" fillId="33" borderId="45" xfId="0" applyNumberFormat="1" applyFont="1" applyFill="1" applyBorder="1" applyAlignment="1" applyProtection="1">
      <alignment vertical="center"/>
      <protection locked="0"/>
    </xf>
    <xf numFmtId="180" fontId="21" fillId="33" borderId="28" xfId="0" applyNumberFormat="1" applyFont="1" applyFill="1" applyBorder="1" applyAlignment="1" applyProtection="1">
      <alignment vertical="center"/>
      <protection locked="0"/>
    </xf>
    <xf numFmtId="183" fontId="21" fillId="33" borderId="28" xfId="0" applyNumberFormat="1" applyFont="1" applyFill="1" applyBorder="1" applyAlignment="1" applyProtection="1">
      <alignment vertical="center"/>
      <protection locked="0"/>
    </xf>
    <xf numFmtId="188" fontId="12" fillId="33" borderId="31" xfId="0" applyNumberFormat="1" applyFont="1" applyFill="1" applyBorder="1" applyAlignment="1" applyProtection="1">
      <alignment vertical="center"/>
      <protection locked="0"/>
    </xf>
    <xf numFmtId="188" fontId="12" fillId="33" borderId="32" xfId="0" applyNumberFormat="1" applyFont="1" applyFill="1" applyBorder="1" applyAlignment="1" applyProtection="1">
      <alignment vertical="center"/>
      <protection locked="0"/>
    </xf>
    <xf numFmtId="180" fontId="21" fillId="33" borderId="32" xfId="0" applyNumberFormat="1" applyFont="1" applyFill="1" applyBorder="1" applyAlignment="1" applyProtection="1">
      <alignment vertical="center"/>
      <protection locked="0"/>
    </xf>
    <xf numFmtId="188" fontId="21" fillId="33" borderId="32" xfId="0" applyNumberFormat="1" applyFont="1" applyFill="1" applyBorder="1" applyAlignment="1" applyProtection="1">
      <alignment vertical="center"/>
      <protection locked="0"/>
    </xf>
    <xf numFmtId="188" fontId="21" fillId="33" borderId="31" xfId="0" applyNumberFormat="1" applyFont="1" applyFill="1" applyBorder="1" applyAlignment="1" applyProtection="1">
      <alignment vertical="center"/>
      <protection locked="0"/>
    </xf>
    <xf numFmtId="188" fontId="12" fillId="33" borderId="126" xfId="0" applyNumberFormat="1" applyFont="1" applyFill="1" applyBorder="1" applyAlignment="1" applyProtection="1">
      <alignment/>
      <protection locked="0"/>
    </xf>
    <xf numFmtId="188" fontId="12" fillId="33" borderId="87" xfId="62" applyNumberFormat="1" applyFont="1" applyFill="1" applyBorder="1" applyProtection="1">
      <alignment/>
      <protection/>
    </xf>
    <xf numFmtId="188" fontId="12" fillId="33" borderId="86" xfId="62" applyNumberFormat="1" applyFont="1" applyFill="1" applyBorder="1" applyProtection="1">
      <alignment/>
      <protection/>
    </xf>
    <xf numFmtId="180" fontId="21" fillId="33" borderId="87" xfId="62" applyNumberFormat="1" applyFont="1" applyFill="1" applyBorder="1" applyProtection="1">
      <alignment/>
      <protection/>
    </xf>
    <xf numFmtId="188" fontId="21" fillId="33" borderId="87" xfId="62" applyNumberFormat="1" applyFont="1" applyFill="1" applyBorder="1" applyProtection="1">
      <alignment/>
      <protection/>
    </xf>
    <xf numFmtId="183" fontId="21" fillId="33" borderId="87" xfId="62" applyNumberFormat="1" applyFont="1" applyFill="1" applyBorder="1" applyProtection="1">
      <alignment/>
      <protection/>
    </xf>
    <xf numFmtId="183" fontId="21" fillId="33" borderId="89" xfId="62" applyNumberFormat="1" applyFont="1" applyFill="1" applyBorder="1" applyProtection="1">
      <alignment/>
      <protection/>
    </xf>
    <xf numFmtId="183" fontId="12" fillId="33" borderId="0" xfId="62" applyNumberFormat="1" applyFont="1" applyFill="1" applyBorder="1" applyProtection="1">
      <alignment/>
      <protection/>
    </xf>
    <xf numFmtId="188" fontId="12" fillId="33" borderId="27" xfId="0" applyNumberFormat="1" applyFont="1" applyFill="1" applyBorder="1" applyAlignment="1" applyProtection="1">
      <alignment/>
      <protection locked="0"/>
    </xf>
    <xf numFmtId="188" fontId="12" fillId="33" borderId="28" xfId="62" applyNumberFormat="1" applyFont="1" applyFill="1" applyBorder="1" applyProtection="1">
      <alignment/>
      <protection/>
    </xf>
    <xf numFmtId="188" fontId="12" fillId="33" borderId="26" xfId="62" applyNumberFormat="1" applyFont="1" applyFill="1" applyBorder="1" applyProtection="1">
      <alignment/>
      <protection/>
    </xf>
    <xf numFmtId="186" fontId="21" fillId="33" borderId="28" xfId="62" applyNumberFormat="1" applyFont="1" applyFill="1" applyBorder="1" applyProtection="1">
      <alignment/>
      <protection/>
    </xf>
    <xf numFmtId="188" fontId="21" fillId="33" borderId="28" xfId="62" applyNumberFormat="1" applyFont="1" applyFill="1" applyBorder="1" applyProtection="1">
      <alignment/>
      <protection/>
    </xf>
    <xf numFmtId="183" fontId="21" fillId="33" borderId="28" xfId="62" applyNumberFormat="1" applyFont="1" applyFill="1" applyBorder="1" applyProtection="1">
      <alignment/>
      <protection/>
    </xf>
    <xf numFmtId="183" fontId="21" fillId="33" borderId="145" xfId="62" applyNumberFormat="1" applyFont="1" applyFill="1" applyBorder="1" applyProtection="1">
      <alignment/>
      <protection/>
    </xf>
    <xf numFmtId="188" fontId="12" fillId="33" borderId="41" xfId="0" applyNumberFormat="1" applyFont="1" applyFill="1" applyBorder="1" applyAlignment="1" applyProtection="1">
      <alignment/>
      <protection locked="0"/>
    </xf>
    <xf numFmtId="188" fontId="12" fillId="33" borderId="31" xfId="62" applyNumberFormat="1" applyFont="1" applyFill="1" applyBorder="1" applyProtection="1">
      <alignment/>
      <protection/>
    </xf>
    <xf numFmtId="186" fontId="21" fillId="33" borderId="31" xfId="62" applyNumberFormat="1" applyFont="1" applyFill="1" applyBorder="1" applyProtection="1">
      <alignment/>
      <protection/>
    </xf>
    <xf numFmtId="188" fontId="21" fillId="33" borderId="31" xfId="62" applyNumberFormat="1" applyFont="1" applyFill="1" applyBorder="1" applyProtection="1">
      <alignment/>
      <protection/>
    </xf>
    <xf numFmtId="183" fontId="21" fillId="33" borderId="31" xfId="62" applyNumberFormat="1" applyFont="1" applyFill="1" applyBorder="1" applyProtection="1">
      <alignment/>
      <protection/>
    </xf>
    <xf numFmtId="183" fontId="21" fillId="33" borderId="150" xfId="62" applyNumberFormat="1" applyFont="1" applyFill="1" applyBorder="1" applyProtection="1">
      <alignment/>
      <protection/>
    </xf>
    <xf numFmtId="182" fontId="5" fillId="33" borderId="97" xfId="0" applyNumberFormat="1" applyFont="1" applyFill="1" applyBorder="1" applyAlignment="1" applyProtection="1">
      <alignment horizontal="center" vertical="center" wrapText="1"/>
      <protection locked="0"/>
    </xf>
    <xf numFmtId="188" fontId="12" fillId="33" borderId="151" xfId="0" applyNumberFormat="1" applyFont="1" applyFill="1" applyBorder="1" applyAlignment="1" applyProtection="1">
      <alignment/>
      <protection locked="0"/>
    </xf>
    <xf numFmtId="188" fontId="12" fillId="33" borderId="152" xfId="0" applyNumberFormat="1" applyFont="1" applyFill="1" applyBorder="1" applyAlignment="1" applyProtection="1">
      <alignment/>
      <protection locked="0"/>
    </xf>
    <xf numFmtId="186" fontId="21" fillId="33" borderId="152" xfId="0" applyNumberFormat="1" applyFont="1" applyFill="1" applyBorder="1" applyAlignment="1" applyProtection="1">
      <alignment/>
      <protection locked="0"/>
    </xf>
    <xf numFmtId="188" fontId="21" fillId="33" borderId="152" xfId="0" applyNumberFormat="1" applyFont="1" applyFill="1" applyBorder="1" applyAlignment="1" applyProtection="1">
      <alignment/>
      <protection locked="0"/>
    </xf>
    <xf numFmtId="183" fontId="21" fillId="33" borderId="152" xfId="0" applyNumberFormat="1" applyFont="1" applyFill="1" applyBorder="1" applyAlignment="1" applyProtection="1">
      <alignment/>
      <protection locked="0"/>
    </xf>
    <xf numFmtId="183" fontId="21" fillId="33" borderId="102" xfId="0" applyNumberFormat="1" applyFont="1" applyFill="1" applyBorder="1" applyAlignment="1" applyProtection="1">
      <alignment/>
      <protection locked="0"/>
    </xf>
    <xf numFmtId="0" fontId="5" fillId="33" borderId="91" xfId="63" applyNumberFormat="1" applyFont="1" applyFill="1" applyBorder="1" applyAlignment="1">
      <alignment horizontal="center" vertical="center"/>
      <protection/>
    </xf>
    <xf numFmtId="188" fontId="12" fillId="33" borderId="35" xfId="0" applyNumberFormat="1" applyFont="1" applyFill="1" applyBorder="1" applyAlignment="1" applyProtection="1">
      <alignment/>
      <protection locked="0"/>
    </xf>
    <xf numFmtId="188" fontId="12" fillId="33" borderId="43" xfId="62" applyNumberFormat="1" applyFont="1" applyFill="1" applyBorder="1" applyProtection="1">
      <alignment/>
      <protection/>
    </xf>
    <xf numFmtId="188" fontId="12" fillId="33" borderId="35" xfId="62" applyNumberFormat="1" applyFont="1" applyFill="1" applyBorder="1" applyProtection="1">
      <alignment/>
      <protection/>
    </xf>
    <xf numFmtId="180" fontId="21" fillId="33" borderId="43" xfId="62" applyNumberFormat="1" applyFont="1" applyFill="1" applyBorder="1" applyProtection="1">
      <alignment/>
      <protection/>
    </xf>
    <xf numFmtId="188" fontId="21" fillId="33" borderId="43" xfId="62" applyNumberFormat="1" applyFont="1" applyFill="1" applyBorder="1" applyProtection="1">
      <alignment/>
      <protection/>
    </xf>
    <xf numFmtId="183" fontId="21" fillId="33" borderId="43" xfId="62" applyNumberFormat="1" applyFont="1" applyFill="1" applyBorder="1" applyProtection="1">
      <alignment/>
      <protection/>
    </xf>
    <xf numFmtId="183" fontId="21" fillId="33" borderId="153" xfId="62" applyNumberFormat="1" applyFont="1" applyFill="1" applyBorder="1" applyProtection="1">
      <alignment/>
      <protection/>
    </xf>
    <xf numFmtId="0" fontId="5" fillId="33" borderId="154" xfId="63" applyNumberFormat="1" applyFont="1" applyFill="1" applyBorder="1" applyAlignment="1">
      <alignment horizontal="center" vertical="center"/>
      <protection/>
    </xf>
    <xf numFmtId="188" fontId="12" fillId="33" borderId="26" xfId="0" applyNumberFormat="1" applyFont="1" applyFill="1" applyBorder="1" applyAlignment="1" applyProtection="1">
      <alignment/>
      <protection locked="0"/>
    </xf>
    <xf numFmtId="0" fontId="5" fillId="33" borderId="155" xfId="63" applyNumberFormat="1" applyFont="1" applyFill="1" applyBorder="1" applyAlignment="1">
      <alignment horizontal="center" vertical="center"/>
      <protection/>
    </xf>
    <xf numFmtId="188" fontId="12" fillId="33" borderId="142" xfId="0" applyNumberFormat="1" applyFont="1" applyFill="1" applyBorder="1" applyAlignment="1" applyProtection="1">
      <alignment/>
      <protection locked="0"/>
    </xf>
    <xf numFmtId="188" fontId="12" fillId="33" borderId="156" xfId="62" applyNumberFormat="1" applyFont="1" applyFill="1" applyBorder="1" applyProtection="1">
      <alignment/>
      <protection/>
    </xf>
    <xf numFmtId="188" fontId="12" fillId="33" borderId="142" xfId="62" applyNumberFormat="1" applyFont="1" applyFill="1" applyBorder="1" applyProtection="1">
      <alignment/>
      <protection/>
    </xf>
    <xf numFmtId="186" fontId="21" fillId="33" borderId="156" xfId="62" applyNumberFormat="1" applyFont="1" applyFill="1" applyBorder="1" applyProtection="1">
      <alignment/>
      <protection/>
    </xf>
    <xf numFmtId="188" fontId="21" fillId="33" borderId="156" xfId="62" applyNumberFormat="1" applyFont="1" applyFill="1" applyBorder="1" applyProtection="1">
      <alignment/>
      <protection/>
    </xf>
    <xf numFmtId="183" fontId="21" fillId="33" borderId="156" xfId="62" applyNumberFormat="1" applyFont="1" applyFill="1" applyBorder="1" applyProtection="1">
      <alignment/>
      <protection/>
    </xf>
    <xf numFmtId="183" fontId="21" fillId="33" borderId="157" xfId="62" applyNumberFormat="1" applyFont="1" applyFill="1" applyBorder="1" applyProtection="1">
      <alignment/>
      <protection/>
    </xf>
    <xf numFmtId="188" fontId="12" fillId="33" borderId="82" xfId="0" applyNumberFormat="1" applyFont="1" applyFill="1" applyBorder="1" applyAlignment="1" applyProtection="1">
      <alignment/>
      <protection locked="0"/>
    </xf>
    <xf numFmtId="188" fontId="12" fillId="33" borderId="81" xfId="0" applyNumberFormat="1" applyFont="1" applyFill="1" applyBorder="1" applyAlignment="1" applyProtection="1">
      <alignment/>
      <protection locked="0"/>
    </xf>
    <xf numFmtId="186" fontId="21" fillId="33" borderId="81" xfId="0" applyNumberFormat="1" applyFont="1" applyFill="1" applyBorder="1" applyAlignment="1" applyProtection="1">
      <alignment/>
      <protection locked="0"/>
    </xf>
    <xf numFmtId="188" fontId="21" fillId="33" borderId="81" xfId="0" applyNumberFormat="1" applyFont="1" applyFill="1" applyBorder="1" applyAlignment="1" applyProtection="1">
      <alignment/>
      <protection locked="0"/>
    </xf>
    <xf numFmtId="183" fontId="21" fillId="33" borderId="81" xfId="0" applyNumberFormat="1" applyFont="1" applyFill="1" applyBorder="1" applyAlignment="1" applyProtection="1">
      <alignment/>
      <protection locked="0"/>
    </xf>
    <xf numFmtId="183" fontId="21" fillId="33" borderId="158" xfId="0" applyNumberFormat="1" applyFont="1" applyFill="1" applyBorder="1" applyAlignment="1" applyProtection="1">
      <alignment/>
      <protection locked="0"/>
    </xf>
    <xf numFmtId="188" fontId="12" fillId="33" borderId="35" xfId="0" applyNumberFormat="1" applyFont="1" applyFill="1" applyBorder="1" applyAlignment="1" applyProtection="1">
      <alignment/>
      <protection locked="0"/>
    </xf>
    <xf numFmtId="188" fontId="12" fillId="33" borderId="78" xfId="0" applyNumberFormat="1" applyFont="1" applyFill="1" applyBorder="1" applyAlignment="1" applyProtection="1">
      <alignment/>
      <protection locked="0"/>
    </xf>
    <xf numFmtId="188" fontId="12" fillId="33" borderId="79" xfId="62" applyNumberFormat="1" applyFont="1" applyFill="1" applyBorder="1" applyProtection="1">
      <alignment/>
      <protection/>
    </xf>
    <xf numFmtId="188" fontId="12" fillId="33" borderId="30" xfId="0" applyNumberFormat="1" applyFont="1" applyFill="1" applyBorder="1" applyAlignment="1" applyProtection="1">
      <alignment/>
      <protection locked="0"/>
    </xf>
    <xf numFmtId="188" fontId="12" fillId="33" borderId="33" xfId="62" applyNumberFormat="1" applyFont="1" applyFill="1" applyBorder="1" applyProtection="1">
      <alignment/>
      <protection/>
    </xf>
    <xf numFmtId="182" fontId="5" fillId="33" borderId="159" xfId="0" applyNumberFormat="1" applyFont="1" applyFill="1" applyBorder="1" applyAlignment="1" applyProtection="1">
      <alignment horizontal="center" vertical="center" wrapText="1"/>
      <protection locked="0"/>
    </xf>
    <xf numFmtId="188" fontId="12" fillId="33" borderId="159" xfId="0" applyNumberFormat="1" applyFont="1" applyFill="1" applyBorder="1" applyAlignment="1" applyProtection="1">
      <alignment/>
      <protection locked="0"/>
    </xf>
    <xf numFmtId="188" fontId="12" fillId="33" borderId="160" xfId="0" applyNumberFormat="1" applyFont="1" applyFill="1" applyBorder="1" applyAlignment="1" applyProtection="1">
      <alignment/>
      <protection locked="0"/>
    </xf>
    <xf numFmtId="186" fontId="21" fillId="33" borderId="160" xfId="0" applyNumberFormat="1" applyFont="1" applyFill="1" applyBorder="1" applyAlignment="1" applyProtection="1">
      <alignment/>
      <protection locked="0"/>
    </xf>
    <xf numFmtId="188" fontId="21" fillId="33" borderId="160" xfId="0" applyNumberFormat="1" applyFont="1" applyFill="1" applyBorder="1" applyAlignment="1" applyProtection="1">
      <alignment/>
      <protection locked="0"/>
    </xf>
    <xf numFmtId="183" fontId="21" fillId="33" borderId="160" xfId="0" applyNumberFormat="1" applyFont="1" applyFill="1" applyBorder="1" applyAlignment="1" applyProtection="1">
      <alignment/>
      <protection locked="0"/>
    </xf>
    <xf numFmtId="183" fontId="21" fillId="33" borderId="161" xfId="0" applyNumberFormat="1" applyFont="1" applyFill="1" applyBorder="1" applyAlignment="1" applyProtection="1">
      <alignment/>
      <protection locked="0"/>
    </xf>
    <xf numFmtId="0" fontId="25" fillId="33" borderId="162" xfId="0" applyFont="1" applyFill="1" applyBorder="1" applyAlignment="1">
      <alignment horizontal="center" vertical="center"/>
    </xf>
    <xf numFmtId="0" fontId="5" fillId="33" borderId="106" xfId="63" applyNumberFormat="1" applyFont="1" applyFill="1" applyBorder="1" applyAlignment="1">
      <alignment horizontal="center" vertical="center"/>
      <protection/>
    </xf>
    <xf numFmtId="188" fontId="12" fillId="33" borderId="106" xfId="0" applyNumberFormat="1" applyFont="1" applyFill="1" applyBorder="1" applyAlignment="1" applyProtection="1">
      <alignment/>
      <protection locked="0"/>
    </xf>
    <xf numFmtId="188" fontId="12" fillId="33" borderId="104" xfId="62" applyNumberFormat="1" applyFont="1" applyFill="1" applyBorder="1" applyProtection="1">
      <alignment/>
      <protection/>
    </xf>
    <xf numFmtId="188" fontId="12" fillId="33" borderId="101" xfId="62" applyNumberFormat="1" applyFont="1" applyFill="1" applyBorder="1" applyProtection="1">
      <alignment/>
      <protection/>
    </xf>
    <xf numFmtId="188" fontId="12" fillId="33" borderId="78" xfId="62" applyNumberFormat="1" applyFont="1" applyFill="1" applyBorder="1" applyProtection="1">
      <alignment/>
      <protection/>
    </xf>
    <xf numFmtId="180" fontId="21" fillId="33" borderId="79" xfId="62" applyNumberFormat="1" applyFont="1" applyFill="1" applyBorder="1" applyProtection="1">
      <alignment/>
      <protection/>
    </xf>
    <xf numFmtId="188" fontId="21" fillId="33" borderId="79" xfId="62" applyNumberFormat="1" applyFont="1" applyFill="1" applyBorder="1" applyProtection="1">
      <alignment/>
      <protection/>
    </xf>
    <xf numFmtId="183" fontId="21" fillId="33" borderId="79" xfId="62" applyNumberFormat="1" applyFont="1" applyFill="1" applyBorder="1" applyProtection="1">
      <alignment/>
      <protection/>
    </xf>
    <xf numFmtId="183" fontId="21" fillId="33" borderId="90" xfId="62" applyNumberFormat="1" applyFont="1" applyFill="1" applyBorder="1" applyProtection="1">
      <alignment/>
      <protection/>
    </xf>
    <xf numFmtId="188" fontId="12" fillId="33" borderId="78" xfId="0" applyNumberFormat="1" applyFont="1" applyFill="1" applyBorder="1" applyAlignment="1" applyProtection="1">
      <alignment/>
      <protection locked="0"/>
    </xf>
    <xf numFmtId="0" fontId="5" fillId="33" borderId="163" xfId="63" applyNumberFormat="1" applyFont="1" applyFill="1" applyBorder="1" applyAlignment="1">
      <alignment horizontal="center" vertical="center"/>
      <protection/>
    </xf>
    <xf numFmtId="188" fontId="12" fillId="33" borderId="32" xfId="0" applyNumberFormat="1" applyFont="1" applyFill="1" applyBorder="1" applyAlignment="1" applyProtection="1">
      <alignment/>
      <protection locked="0"/>
    </xf>
    <xf numFmtId="188" fontId="12" fillId="33" borderId="26" xfId="0" applyNumberFormat="1" applyFont="1" applyFill="1" applyBorder="1" applyAlignment="1" applyProtection="1">
      <alignment/>
      <protection locked="0"/>
    </xf>
    <xf numFmtId="188" fontId="12" fillId="33" borderId="47" xfId="62" applyNumberFormat="1" applyFont="1" applyFill="1" applyBorder="1" applyProtection="1">
      <alignment/>
      <protection/>
    </xf>
    <xf numFmtId="188" fontId="12" fillId="33" borderId="43" xfId="62" applyNumberFormat="1" applyFont="1" applyFill="1" applyBorder="1" applyProtection="1">
      <alignment/>
      <protection/>
    </xf>
    <xf numFmtId="187" fontId="12" fillId="33" borderId="164" xfId="0" applyNumberFormat="1" applyFont="1" applyFill="1" applyBorder="1" applyAlignment="1">
      <alignment/>
    </xf>
    <xf numFmtId="187" fontId="12" fillId="33" borderId="140" xfId="0" applyNumberFormat="1" applyFont="1" applyFill="1" applyBorder="1" applyAlignment="1">
      <alignment/>
    </xf>
    <xf numFmtId="187" fontId="12" fillId="33" borderId="43" xfId="62" applyNumberFormat="1" applyFont="1" applyFill="1" applyBorder="1" applyProtection="1">
      <alignment/>
      <protection/>
    </xf>
    <xf numFmtId="188" fontId="12" fillId="33" borderId="35" xfId="62" applyNumberFormat="1" applyFont="1" applyFill="1" applyBorder="1" applyProtection="1">
      <alignment/>
      <protection/>
    </xf>
    <xf numFmtId="180" fontId="21" fillId="33" borderId="43" xfId="62" applyNumberFormat="1" applyFont="1" applyFill="1" applyBorder="1" applyProtection="1">
      <alignment/>
      <protection/>
    </xf>
    <xf numFmtId="188" fontId="21" fillId="33" borderId="43" xfId="62" applyNumberFormat="1" applyFont="1" applyFill="1" applyBorder="1" applyProtection="1">
      <alignment/>
      <protection/>
    </xf>
    <xf numFmtId="183" fontId="21" fillId="33" borderId="43" xfId="62" applyNumberFormat="1" applyFont="1" applyFill="1" applyBorder="1" applyProtection="1">
      <alignment/>
      <protection/>
    </xf>
    <xf numFmtId="188" fontId="12" fillId="33" borderId="28" xfId="62" applyNumberFormat="1" applyFont="1" applyFill="1" applyBorder="1" applyProtection="1">
      <alignment/>
      <protection/>
    </xf>
    <xf numFmtId="187" fontId="12" fillId="33" borderId="165" xfId="0" applyNumberFormat="1" applyFont="1" applyFill="1" applyBorder="1" applyAlignment="1">
      <alignment/>
    </xf>
    <xf numFmtId="187" fontId="12" fillId="33" borderId="28" xfId="62" applyNumberFormat="1" applyFont="1" applyFill="1" applyBorder="1" applyProtection="1">
      <alignment/>
      <protection/>
    </xf>
    <xf numFmtId="188" fontId="12" fillId="33" borderId="26" xfId="62" applyNumberFormat="1" applyFont="1" applyFill="1" applyBorder="1" applyProtection="1">
      <alignment/>
      <protection/>
    </xf>
    <xf numFmtId="186" fontId="21" fillId="33" borderId="28" xfId="62" applyNumberFormat="1" applyFont="1" applyFill="1" applyBorder="1" applyProtection="1">
      <alignment/>
      <protection/>
    </xf>
    <xf numFmtId="188" fontId="21" fillId="33" borderId="28" xfId="62" applyNumberFormat="1" applyFont="1" applyFill="1" applyBorder="1" applyProtection="1">
      <alignment/>
      <protection/>
    </xf>
    <xf numFmtId="183" fontId="21" fillId="33" borderId="28" xfId="62" applyNumberFormat="1" applyFont="1" applyFill="1" applyBorder="1" applyProtection="1">
      <alignment/>
      <protection/>
    </xf>
    <xf numFmtId="187" fontId="12" fillId="33" borderId="28" xfId="62" applyNumberFormat="1" applyFont="1" applyFill="1" applyBorder="1" applyAlignment="1" applyProtection="1">
      <alignment/>
      <protection/>
    </xf>
    <xf numFmtId="183" fontId="12" fillId="33" borderId="166" xfId="0" applyNumberFormat="1" applyFont="1" applyFill="1" applyBorder="1" applyAlignment="1">
      <alignment/>
    </xf>
    <xf numFmtId="183" fontId="12" fillId="33" borderId="165" xfId="0" applyNumberFormat="1" applyFont="1" applyFill="1" applyBorder="1" applyAlignment="1">
      <alignment/>
    </xf>
    <xf numFmtId="0" fontId="5" fillId="33" borderId="167" xfId="63" applyNumberFormat="1" applyFont="1" applyFill="1" applyBorder="1" applyAlignment="1">
      <alignment horizontal="center" vertical="center"/>
      <protection/>
    </xf>
    <xf numFmtId="188" fontId="12" fillId="33" borderId="142" xfId="0" applyNumberFormat="1" applyFont="1" applyFill="1" applyBorder="1" applyAlignment="1" applyProtection="1">
      <alignment/>
      <protection locked="0"/>
    </xf>
    <xf numFmtId="188" fontId="12" fillId="33" borderId="168" xfId="62" applyNumberFormat="1" applyFont="1" applyFill="1" applyBorder="1" applyProtection="1">
      <alignment/>
      <protection/>
    </xf>
    <xf numFmtId="187" fontId="12" fillId="33" borderId="156" xfId="62" applyNumberFormat="1" applyFont="1" applyFill="1" applyBorder="1" applyProtection="1">
      <alignment/>
      <protection/>
    </xf>
    <xf numFmtId="183" fontId="12" fillId="33" borderId="169" xfId="0" applyNumberFormat="1" applyFont="1" applyFill="1" applyBorder="1" applyAlignment="1">
      <alignment/>
    </xf>
    <xf numFmtId="188" fontId="12" fillId="33" borderId="156" xfId="62" applyNumberFormat="1" applyFont="1" applyFill="1" applyBorder="1" applyProtection="1">
      <alignment/>
      <protection/>
    </xf>
    <xf numFmtId="188" fontId="12" fillId="33" borderId="142" xfId="62" applyNumberFormat="1" applyFont="1" applyFill="1" applyBorder="1" applyProtection="1">
      <alignment/>
      <protection/>
    </xf>
    <xf numFmtId="186" fontId="21" fillId="33" borderId="156" xfId="62" applyNumberFormat="1" applyFont="1" applyFill="1" applyBorder="1" applyProtection="1">
      <alignment/>
      <protection/>
    </xf>
    <xf numFmtId="188" fontId="21" fillId="33" borderId="156" xfId="62" applyNumberFormat="1" applyFont="1" applyFill="1" applyBorder="1" applyProtection="1">
      <alignment/>
      <protection/>
    </xf>
    <xf numFmtId="183" fontId="21" fillId="33" borderId="156" xfId="62" applyNumberFormat="1" applyFont="1" applyFill="1" applyBorder="1" applyProtection="1">
      <alignment/>
      <protection/>
    </xf>
    <xf numFmtId="182" fontId="5" fillId="33" borderId="106" xfId="0" applyNumberFormat="1" applyFont="1" applyFill="1" applyBorder="1" applyAlignment="1" applyProtection="1">
      <alignment horizontal="center" vertical="center" wrapText="1"/>
      <protection locked="0"/>
    </xf>
    <xf numFmtId="188" fontId="12" fillId="33" borderId="74" xfId="0" applyNumberFormat="1" applyFont="1" applyFill="1" applyBorder="1" applyAlignment="1" applyProtection="1">
      <alignment/>
      <protection locked="0"/>
    </xf>
    <xf numFmtId="188" fontId="12" fillId="33" borderId="81" xfId="0" applyNumberFormat="1" applyFont="1" applyFill="1" applyBorder="1" applyAlignment="1" applyProtection="1">
      <alignment/>
      <protection locked="0"/>
    </xf>
    <xf numFmtId="188" fontId="12" fillId="33" borderId="82" xfId="0" applyNumberFormat="1" applyFont="1" applyFill="1" applyBorder="1" applyAlignment="1" applyProtection="1">
      <alignment/>
      <protection locked="0"/>
    </xf>
    <xf numFmtId="186" fontId="21" fillId="33" borderId="81" xfId="0" applyNumberFormat="1" applyFont="1" applyFill="1" applyBorder="1" applyAlignment="1" applyProtection="1">
      <alignment/>
      <protection locked="0"/>
    </xf>
    <xf numFmtId="188" fontId="21" fillId="33" borderId="81" xfId="0" applyNumberFormat="1" applyFont="1" applyFill="1" applyBorder="1" applyAlignment="1" applyProtection="1">
      <alignment/>
      <protection locked="0"/>
    </xf>
    <xf numFmtId="183" fontId="21" fillId="33" borderId="81" xfId="0" applyNumberFormat="1" applyFont="1" applyFill="1" applyBorder="1" applyAlignment="1" applyProtection="1">
      <alignment/>
      <protection locked="0"/>
    </xf>
    <xf numFmtId="183" fontId="21" fillId="33" borderId="158" xfId="0" applyNumberFormat="1" applyFont="1" applyFill="1" applyBorder="1" applyAlignment="1" applyProtection="1">
      <alignment/>
      <protection locked="0"/>
    </xf>
    <xf numFmtId="0" fontId="5" fillId="33" borderId="48" xfId="0" applyFont="1" applyFill="1" applyBorder="1" applyAlignment="1">
      <alignment horizontal="center" vertical="center" textRotation="255"/>
    </xf>
    <xf numFmtId="182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188" fontId="12" fillId="33" borderId="48" xfId="0" applyNumberFormat="1" applyFont="1" applyFill="1" applyBorder="1" applyAlignment="1" applyProtection="1">
      <alignment/>
      <protection locked="0"/>
    </xf>
    <xf numFmtId="186" fontId="21" fillId="33" borderId="48" xfId="0" applyNumberFormat="1" applyFont="1" applyFill="1" applyBorder="1" applyAlignment="1" applyProtection="1">
      <alignment/>
      <protection locked="0"/>
    </xf>
    <xf numFmtId="188" fontId="21" fillId="33" borderId="48" xfId="0" applyNumberFormat="1" applyFont="1" applyFill="1" applyBorder="1" applyAlignment="1" applyProtection="1">
      <alignment/>
      <protection locked="0"/>
    </xf>
    <xf numFmtId="183" fontId="21" fillId="33" borderId="48" xfId="0" applyNumberFormat="1" applyFont="1" applyFill="1" applyBorder="1" applyAlignment="1" applyProtection="1">
      <alignment/>
      <protection locked="0"/>
    </xf>
    <xf numFmtId="0" fontId="5" fillId="33" borderId="154" xfId="63" applyFont="1" applyFill="1" applyBorder="1" applyAlignment="1">
      <alignment horizontal="center" vertical="center"/>
      <protection/>
    </xf>
    <xf numFmtId="186" fontId="21" fillId="33" borderId="74" xfId="0" applyNumberFormat="1" applyFont="1" applyFill="1" applyBorder="1" applyAlignment="1" applyProtection="1">
      <alignment/>
      <protection locked="0"/>
    </xf>
    <xf numFmtId="188" fontId="21" fillId="33" borderId="74" xfId="0" applyNumberFormat="1" applyFont="1" applyFill="1" applyBorder="1" applyAlignment="1" applyProtection="1">
      <alignment/>
      <protection locked="0"/>
    </xf>
    <xf numFmtId="183" fontId="21" fillId="33" borderId="74" xfId="0" applyNumberFormat="1" applyFont="1" applyFill="1" applyBorder="1" applyAlignment="1" applyProtection="1">
      <alignment/>
      <protection locked="0"/>
    </xf>
    <xf numFmtId="183" fontId="21" fillId="33" borderId="170" xfId="0" applyNumberFormat="1" applyFont="1" applyFill="1" applyBorder="1" applyAlignment="1" applyProtection="1">
      <alignment/>
      <protection locked="0"/>
    </xf>
    <xf numFmtId="0" fontId="25" fillId="33" borderId="154" xfId="63" applyNumberFormat="1" applyFont="1" applyFill="1" applyBorder="1" applyAlignment="1">
      <alignment horizontal="center" vertical="center"/>
      <protection/>
    </xf>
    <xf numFmtId="188" fontId="12" fillId="33" borderId="159" xfId="0" applyNumberFormat="1" applyFont="1" applyFill="1" applyBorder="1" applyAlignment="1" applyProtection="1">
      <alignment/>
      <protection locked="0"/>
    </xf>
    <xf numFmtId="188" fontId="12" fillId="33" borderId="160" xfId="0" applyNumberFormat="1" applyFont="1" applyFill="1" applyBorder="1" applyAlignment="1" applyProtection="1">
      <alignment/>
      <protection locked="0"/>
    </xf>
    <xf numFmtId="186" fontId="21" fillId="33" borderId="159" xfId="0" applyNumberFormat="1" applyFont="1" applyFill="1" applyBorder="1" applyAlignment="1" applyProtection="1">
      <alignment/>
      <protection locked="0"/>
    </xf>
    <xf numFmtId="188" fontId="21" fillId="33" borderId="159" xfId="0" applyNumberFormat="1" applyFont="1" applyFill="1" applyBorder="1" applyAlignment="1" applyProtection="1">
      <alignment/>
      <protection locked="0"/>
    </xf>
    <xf numFmtId="186" fontId="21" fillId="33" borderId="160" xfId="0" applyNumberFormat="1" applyFont="1" applyFill="1" applyBorder="1" applyAlignment="1" applyProtection="1">
      <alignment/>
      <protection locked="0"/>
    </xf>
    <xf numFmtId="188" fontId="21" fillId="33" borderId="160" xfId="0" applyNumberFormat="1" applyFont="1" applyFill="1" applyBorder="1" applyAlignment="1" applyProtection="1">
      <alignment/>
      <protection locked="0"/>
    </xf>
    <xf numFmtId="183" fontId="21" fillId="33" borderId="160" xfId="0" applyNumberFormat="1" applyFont="1" applyFill="1" applyBorder="1" applyAlignment="1" applyProtection="1">
      <alignment/>
      <protection locked="0"/>
    </xf>
    <xf numFmtId="183" fontId="21" fillId="33" borderId="161" xfId="0" applyNumberFormat="1" applyFont="1" applyFill="1" applyBorder="1" applyAlignment="1" applyProtection="1">
      <alignment/>
      <protection locked="0"/>
    </xf>
    <xf numFmtId="188" fontId="21" fillId="33" borderId="142" xfId="0" applyNumberFormat="1" applyFont="1" applyFill="1" applyBorder="1" applyAlignment="1" applyProtection="1">
      <alignment/>
      <protection locked="0"/>
    </xf>
    <xf numFmtId="188" fontId="12" fillId="33" borderId="86" xfId="0" applyNumberFormat="1" applyFont="1" applyFill="1" applyBorder="1" applyAlignment="1" applyProtection="1">
      <alignment/>
      <protection locked="0"/>
    </xf>
    <xf numFmtId="0" fontId="25" fillId="33" borderId="155" xfId="63" applyFont="1" applyFill="1" applyBorder="1" applyAlignment="1">
      <alignment horizontal="center" vertical="center"/>
      <protection/>
    </xf>
    <xf numFmtId="188" fontId="12" fillId="33" borderId="26" xfId="0" applyNumberFormat="1" applyFont="1" applyFill="1" applyBorder="1" applyAlignment="1" applyProtection="1">
      <alignment/>
      <protection locked="0"/>
    </xf>
    <xf numFmtId="186" fontId="21" fillId="33" borderId="159" xfId="0" applyNumberFormat="1" applyFont="1" applyFill="1" applyBorder="1" applyAlignment="1" applyProtection="1">
      <alignment/>
      <protection locked="0"/>
    </xf>
    <xf numFmtId="188" fontId="21" fillId="33" borderId="159" xfId="0" applyNumberFormat="1" applyFont="1" applyFill="1" applyBorder="1" applyAlignment="1" applyProtection="1">
      <alignment/>
      <protection locked="0"/>
    </xf>
    <xf numFmtId="183" fontId="21" fillId="33" borderId="28" xfId="62" applyNumberFormat="1" applyFont="1" applyFill="1" applyBorder="1" applyAlignment="1" applyProtection="1">
      <alignment/>
      <protection/>
    </xf>
    <xf numFmtId="183" fontId="21" fillId="33" borderId="145" xfId="62" applyNumberFormat="1" applyFont="1" applyFill="1" applyBorder="1" applyAlignment="1" applyProtection="1">
      <alignment/>
      <protection/>
    </xf>
    <xf numFmtId="188" fontId="12" fillId="33" borderId="142" xfId="0" applyNumberFormat="1" applyFont="1" applyFill="1" applyBorder="1" applyAlignment="1" applyProtection="1">
      <alignment/>
      <protection locked="0"/>
    </xf>
    <xf numFmtId="188" fontId="21" fillId="33" borderId="82" xfId="0" applyNumberFormat="1" applyFont="1" applyFill="1" applyBorder="1" applyAlignment="1" applyProtection="1">
      <alignment/>
      <protection locked="0"/>
    </xf>
    <xf numFmtId="0" fontId="14" fillId="33" borderId="0" xfId="62" applyFont="1" applyFill="1" applyProtection="1">
      <alignment/>
      <protection/>
    </xf>
    <xf numFmtId="0" fontId="18" fillId="33" borderId="4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/>
    </xf>
    <xf numFmtId="0" fontId="5" fillId="33" borderId="50" xfId="0" applyFont="1" applyFill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5" fillId="33" borderId="106" xfId="0" applyFont="1" applyFill="1" applyBorder="1" applyAlignment="1">
      <alignment horizontal="center" vertical="center"/>
    </xf>
    <xf numFmtId="0" fontId="5" fillId="33" borderId="171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188" fontId="5" fillId="33" borderId="42" xfId="61" applyNumberFormat="1" applyFont="1" applyFill="1" applyBorder="1" applyAlignment="1" applyProtection="1">
      <alignment vertical="center"/>
      <protection/>
    </xf>
    <xf numFmtId="186" fontId="5" fillId="33" borderId="47" xfId="61" applyNumberFormat="1" applyFont="1" applyFill="1" applyBorder="1" applyAlignment="1" applyProtection="1">
      <alignment vertical="center"/>
      <protection/>
    </xf>
    <xf numFmtId="186" fontId="5" fillId="33" borderId="49" xfId="61" applyNumberFormat="1" applyFont="1" applyFill="1" applyBorder="1" applyAlignment="1" applyProtection="1">
      <alignment vertical="center"/>
      <protection/>
    </xf>
    <xf numFmtId="186" fontId="5" fillId="33" borderId="0" xfId="61" applyNumberFormat="1" applyFont="1" applyFill="1" applyBorder="1" applyAlignment="1" applyProtection="1">
      <alignment vertical="center"/>
      <protection/>
    </xf>
    <xf numFmtId="0" fontId="5" fillId="33" borderId="107" xfId="0" applyFont="1" applyFill="1" applyBorder="1" applyAlignment="1">
      <alignment/>
    </xf>
    <xf numFmtId="186" fontId="5" fillId="33" borderId="0" xfId="0" applyNumberFormat="1" applyFont="1" applyFill="1" applyAlignment="1">
      <alignment/>
    </xf>
    <xf numFmtId="188" fontId="5" fillId="33" borderId="35" xfId="61" applyNumberFormat="1" applyFont="1" applyFill="1" applyBorder="1" applyAlignment="1" applyProtection="1">
      <alignment vertical="center"/>
      <protection/>
    </xf>
    <xf numFmtId="188" fontId="5" fillId="33" borderId="43" xfId="61" applyNumberFormat="1" applyFont="1" applyFill="1" applyBorder="1" applyAlignment="1" applyProtection="1">
      <alignment vertical="center"/>
      <protection/>
    </xf>
    <xf numFmtId="186" fontId="5" fillId="33" borderId="43" xfId="61" applyNumberFormat="1" applyFont="1" applyFill="1" applyBorder="1" applyAlignment="1" applyProtection="1">
      <alignment vertical="center"/>
      <protection/>
    </xf>
    <xf numFmtId="186" fontId="5" fillId="33" borderId="44" xfId="61" applyNumberFormat="1" applyFont="1" applyFill="1" applyBorder="1" applyAlignment="1" applyProtection="1">
      <alignment vertical="center"/>
      <protection/>
    </xf>
    <xf numFmtId="188" fontId="5" fillId="33" borderId="78" xfId="61" applyNumberFormat="1" applyFont="1" applyFill="1" applyBorder="1" applyAlignment="1" applyProtection="1">
      <alignment vertical="center"/>
      <protection/>
    </xf>
    <xf numFmtId="188" fontId="5" fillId="33" borderId="79" xfId="61" applyNumberFormat="1" applyFont="1" applyFill="1" applyBorder="1" applyAlignment="1" applyProtection="1">
      <alignment vertical="center"/>
      <protection/>
    </xf>
    <xf numFmtId="186" fontId="5" fillId="33" borderId="79" xfId="61" applyNumberFormat="1" applyFont="1" applyFill="1" applyBorder="1" applyAlignment="1" applyProtection="1">
      <alignment vertical="center"/>
      <protection/>
    </xf>
    <xf numFmtId="186" fontId="5" fillId="33" borderId="80" xfId="61" applyNumberFormat="1" applyFont="1" applyFill="1" applyBorder="1" applyAlignment="1" applyProtection="1">
      <alignment vertical="center"/>
      <protection/>
    </xf>
    <xf numFmtId="188" fontId="5" fillId="33" borderId="106" xfId="61" applyNumberFormat="1" applyFont="1" applyFill="1" applyBorder="1" applyAlignment="1" applyProtection="1">
      <alignment vertical="center"/>
      <protection/>
    </xf>
    <xf numFmtId="188" fontId="5" fillId="33" borderId="74" xfId="61" applyNumberFormat="1" applyFont="1" applyFill="1" applyBorder="1" applyAlignment="1" applyProtection="1">
      <alignment vertical="center"/>
      <protection/>
    </xf>
    <xf numFmtId="186" fontId="5" fillId="33" borderId="74" xfId="61" applyNumberFormat="1" applyFont="1" applyFill="1" applyBorder="1" applyAlignment="1" applyProtection="1">
      <alignment vertical="center"/>
      <protection/>
    </xf>
    <xf numFmtId="186" fontId="5" fillId="33" borderId="75" xfId="61" applyNumberFormat="1" applyFont="1" applyFill="1" applyBorder="1" applyAlignment="1" applyProtection="1">
      <alignment vertical="center"/>
      <protection/>
    </xf>
    <xf numFmtId="188" fontId="5" fillId="33" borderId="26" xfId="61" applyNumberFormat="1" applyFont="1" applyFill="1" applyBorder="1" applyAlignment="1" applyProtection="1">
      <alignment vertical="center"/>
      <protection/>
    </xf>
    <xf numFmtId="188" fontId="5" fillId="33" borderId="28" xfId="61" applyNumberFormat="1" applyFont="1" applyFill="1" applyBorder="1" applyAlignment="1" applyProtection="1">
      <alignment vertical="center"/>
      <protection/>
    </xf>
    <xf numFmtId="186" fontId="5" fillId="33" borderId="28" xfId="61" applyNumberFormat="1" applyFont="1" applyFill="1" applyBorder="1" applyAlignment="1" applyProtection="1">
      <alignment vertical="center"/>
      <protection/>
    </xf>
    <xf numFmtId="186" fontId="5" fillId="33" borderId="29" xfId="61" applyNumberFormat="1" applyFont="1" applyFill="1" applyBorder="1" applyAlignment="1" applyProtection="1">
      <alignment vertical="center"/>
      <protection/>
    </xf>
    <xf numFmtId="188" fontId="5" fillId="33" borderId="38" xfId="61" applyNumberFormat="1" applyFont="1" applyFill="1" applyBorder="1" applyAlignment="1" applyProtection="1">
      <alignment vertical="center"/>
      <protection/>
    </xf>
    <xf numFmtId="188" fontId="5" fillId="33" borderId="45" xfId="61" applyNumberFormat="1" applyFont="1" applyFill="1" applyBorder="1" applyAlignment="1" applyProtection="1">
      <alignment vertical="center"/>
      <protection/>
    </xf>
    <xf numFmtId="186" fontId="5" fillId="33" borderId="45" xfId="61" applyNumberFormat="1" applyFont="1" applyFill="1" applyBorder="1" applyAlignment="1" applyProtection="1">
      <alignment vertical="center"/>
      <protection/>
    </xf>
    <xf numFmtId="186" fontId="5" fillId="33" borderId="46" xfId="61" applyNumberFormat="1" applyFont="1" applyFill="1" applyBorder="1" applyAlignment="1" applyProtection="1">
      <alignment vertical="center"/>
      <protection/>
    </xf>
    <xf numFmtId="188" fontId="5" fillId="33" borderId="35" xfId="62" applyNumberFormat="1" applyFont="1" applyFill="1" applyBorder="1" applyProtection="1">
      <alignment/>
      <protection/>
    </xf>
    <xf numFmtId="182" fontId="5" fillId="33" borderId="35" xfId="62" applyNumberFormat="1" applyFont="1" applyFill="1" applyBorder="1" applyProtection="1">
      <alignment/>
      <protection/>
    </xf>
    <xf numFmtId="182" fontId="5" fillId="33" borderId="44" xfId="62" applyNumberFormat="1" applyFont="1" applyFill="1" applyBorder="1" applyProtection="1">
      <alignment/>
      <protection/>
    </xf>
    <xf numFmtId="182" fontId="5" fillId="33" borderId="0" xfId="62" applyNumberFormat="1" applyFont="1" applyFill="1" applyBorder="1" applyProtection="1">
      <alignment/>
      <protection/>
    </xf>
    <xf numFmtId="182" fontId="5" fillId="33" borderId="107" xfId="0" applyNumberFormat="1" applyFont="1" applyFill="1" applyBorder="1" applyAlignment="1">
      <alignment/>
    </xf>
    <xf numFmtId="188" fontId="5" fillId="33" borderId="28" xfId="62" applyNumberFormat="1" applyFont="1" applyFill="1" applyBorder="1" applyProtection="1">
      <alignment/>
      <protection/>
    </xf>
    <xf numFmtId="188" fontId="5" fillId="33" borderId="26" xfId="62" applyNumberFormat="1" applyFont="1" applyFill="1" applyBorder="1" applyProtection="1">
      <alignment/>
      <protection/>
    </xf>
    <xf numFmtId="182" fontId="5" fillId="33" borderId="28" xfId="62" applyNumberFormat="1" applyFont="1" applyFill="1" applyBorder="1" applyProtection="1">
      <alignment/>
      <protection/>
    </xf>
    <xf numFmtId="182" fontId="5" fillId="33" borderId="29" xfId="62" applyNumberFormat="1" applyFont="1" applyFill="1" applyBorder="1" applyProtection="1">
      <alignment/>
      <protection/>
    </xf>
    <xf numFmtId="188" fontId="5" fillId="33" borderId="81" xfId="62" applyNumberFormat="1" applyFont="1" applyFill="1" applyBorder="1" applyProtection="1">
      <alignment/>
      <protection/>
    </xf>
    <xf numFmtId="188" fontId="5" fillId="33" borderId="82" xfId="62" applyNumberFormat="1" applyFont="1" applyFill="1" applyBorder="1" applyProtection="1">
      <alignment/>
      <protection/>
    </xf>
    <xf numFmtId="182" fontId="5" fillId="33" borderId="81" xfId="62" applyNumberFormat="1" applyFont="1" applyFill="1" applyBorder="1" applyProtection="1">
      <alignment/>
      <protection/>
    </xf>
    <xf numFmtId="182" fontId="5" fillId="33" borderId="83" xfId="62" applyNumberFormat="1" applyFont="1" applyFill="1" applyBorder="1" applyProtection="1">
      <alignment/>
      <protection/>
    </xf>
    <xf numFmtId="188" fontId="5" fillId="33" borderId="94" xfId="62" applyNumberFormat="1" applyFont="1" applyFill="1" applyBorder="1" applyProtection="1">
      <alignment/>
      <protection/>
    </xf>
    <xf numFmtId="182" fontId="5" fillId="33" borderId="94" xfId="62" applyNumberFormat="1" applyFont="1" applyFill="1" applyBorder="1" applyProtection="1">
      <alignment/>
      <protection/>
    </xf>
    <xf numFmtId="182" fontId="5" fillId="33" borderId="172" xfId="62" applyNumberFormat="1" applyFont="1" applyFill="1" applyBorder="1" applyProtection="1">
      <alignment/>
      <protection/>
    </xf>
    <xf numFmtId="182" fontId="5" fillId="33" borderId="76" xfId="0" applyNumberFormat="1" applyFont="1" applyFill="1" applyBorder="1" applyAlignment="1" applyProtection="1">
      <alignment horizontal="center" vertical="center"/>
      <protection locked="0"/>
    </xf>
    <xf numFmtId="188" fontId="5" fillId="33" borderId="52" xfId="0" applyNumberFormat="1" applyFont="1" applyFill="1" applyBorder="1" applyAlignment="1">
      <alignment vertical="center"/>
    </xf>
    <xf numFmtId="182" fontId="5" fillId="33" borderId="52" xfId="0" applyNumberFormat="1" applyFont="1" applyFill="1" applyBorder="1" applyAlignment="1">
      <alignment vertical="center"/>
    </xf>
    <xf numFmtId="182" fontId="5" fillId="33" borderId="55" xfId="0" applyNumberFormat="1" applyFont="1" applyFill="1" applyBorder="1" applyAlignment="1">
      <alignment vertical="center"/>
    </xf>
    <xf numFmtId="182" fontId="5" fillId="33" borderId="107" xfId="0" applyNumberFormat="1" applyFont="1" applyFill="1" applyBorder="1" applyAlignment="1">
      <alignment vertical="center"/>
    </xf>
    <xf numFmtId="182" fontId="5" fillId="33" borderId="0" xfId="0" applyNumberFormat="1" applyFont="1" applyFill="1" applyBorder="1" applyAlignment="1">
      <alignment/>
    </xf>
    <xf numFmtId="182" fontId="5" fillId="33" borderId="48" xfId="0" applyNumberFormat="1" applyFont="1" applyFill="1" applyBorder="1" applyAlignment="1" applyProtection="1">
      <alignment vertical="center" wrapText="1"/>
      <protection locked="0"/>
    </xf>
    <xf numFmtId="182" fontId="18" fillId="33" borderId="48" xfId="0" applyNumberFormat="1" applyFont="1" applyFill="1" applyBorder="1" applyAlignment="1" applyProtection="1">
      <alignment vertical="center" wrapText="1"/>
      <protection locked="0"/>
    </xf>
    <xf numFmtId="182" fontId="5" fillId="33" borderId="0" xfId="62" applyNumberFormat="1" applyFont="1" applyFill="1" applyBorder="1" applyAlignment="1" applyProtection="1">
      <alignment vertical="top" wrapText="1"/>
      <protection/>
    </xf>
    <xf numFmtId="18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7" fontId="5" fillId="33" borderId="35" xfId="62" applyNumberFormat="1" applyFont="1" applyFill="1" applyBorder="1" applyProtection="1">
      <alignment/>
      <protection/>
    </xf>
    <xf numFmtId="187" fontId="5" fillId="33" borderId="28" xfId="62" applyNumberFormat="1" applyFont="1" applyFill="1" applyBorder="1" applyProtection="1">
      <alignment/>
      <protection/>
    </xf>
    <xf numFmtId="187" fontId="5" fillId="33" borderId="26" xfId="62" applyNumberFormat="1" applyFont="1" applyFill="1" applyBorder="1" applyProtection="1">
      <alignment/>
      <protection/>
    </xf>
    <xf numFmtId="187" fontId="5" fillId="33" borderId="31" xfId="62" applyNumberFormat="1" applyFont="1" applyFill="1" applyBorder="1" applyProtection="1">
      <alignment/>
      <protection/>
    </xf>
    <xf numFmtId="187" fontId="5" fillId="33" borderId="32" xfId="62" applyNumberFormat="1" applyFont="1" applyFill="1" applyBorder="1" applyProtection="1">
      <alignment/>
      <protection/>
    </xf>
    <xf numFmtId="182" fontId="5" fillId="33" borderId="31" xfId="62" applyNumberFormat="1" applyFont="1" applyFill="1" applyBorder="1" applyProtection="1">
      <alignment/>
      <protection/>
    </xf>
    <xf numFmtId="182" fontId="5" fillId="33" borderId="173" xfId="62" applyNumberFormat="1" applyFont="1" applyFill="1" applyBorder="1" applyProtection="1">
      <alignment/>
      <protection/>
    </xf>
    <xf numFmtId="187" fontId="5" fillId="33" borderId="81" xfId="62" applyNumberFormat="1" applyFont="1" applyFill="1" applyBorder="1" applyProtection="1">
      <alignment/>
      <protection/>
    </xf>
    <xf numFmtId="187" fontId="5" fillId="33" borderId="82" xfId="62" applyNumberFormat="1" applyFont="1" applyFill="1" applyBorder="1" applyProtection="1">
      <alignment/>
      <protection/>
    </xf>
    <xf numFmtId="0" fontId="20" fillId="33" borderId="174" xfId="0" applyFont="1" applyFill="1" applyBorder="1" applyAlignment="1">
      <alignment horizontal="center" vertical="center"/>
    </xf>
    <xf numFmtId="182" fontId="5" fillId="33" borderId="137" xfId="0" applyNumberFormat="1" applyFont="1" applyFill="1" applyBorder="1" applyAlignment="1" applyProtection="1">
      <alignment horizontal="center" vertical="center" wrapText="1"/>
      <protection locked="0"/>
    </xf>
    <xf numFmtId="187" fontId="5" fillId="33" borderId="38" xfId="0" applyNumberFormat="1" applyFont="1" applyFill="1" applyBorder="1" applyAlignment="1">
      <alignment vertical="center"/>
    </xf>
    <xf numFmtId="182" fontId="5" fillId="33" borderId="38" xfId="0" applyNumberFormat="1" applyFont="1" applyFill="1" applyBorder="1" applyAlignment="1">
      <alignment vertical="center"/>
    </xf>
    <xf numFmtId="182" fontId="5" fillId="33" borderId="46" xfId="0" applyNumberFormat="1" applyFont="1" applyFill="1" applyBorder="1" applyAlignment="1">
      <alignment vertical="center"/>
    </xf>
    <xf numFmtId="182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73" xfId="0" applyFont="1" applyFill="1" applyBorder="1" applyAlignment="1">
      <alignment horizontal="center" vertical="center"/>
    </xf>
    <xf numFmtId="186" fontId="6" fillId="33" borderId="76" xfId="61" applyNumberFormat="1" applyFont="1" applyFill="1" applyBorder="1" applyAlignment="1" applyProtection="1">
      <alignment vertical="center"/>
      <protection/>
    </xf>
    <xf numFmtId="186" fontId="6" fillId="33" borderId="52" xfId="61" applyNumberFormat="1" applyFont="1" applyFill="1" applyBorder="1" applyAlignment="1" applyProtection="1">
      <alignment vertical="center"/>
      <protection/>
    </xf>
    <xf numFmtId="186" fontId="6" fillId="33" borderId="175" xfId="61" applyNumberFormat="1" applyFont="1" applyFill="1" applyBorder="1" applyAlignment="1" applyProtection="1">
      <alignment vertical="center"/>
      <protection/>
    </xf>
    <xf numFmtId="186" fontId="6" fillId="33" borderId="43" xfId="61" applyNumberFormat="1" applyFont="1" applyFill="1" applyBorder="1" applyAlignment="1" applyProtection="1">
      <alignment vertical="center"/>
      <protection/>
    </xf>
    <xf numFmtId="186" fontId="6" fillId="33" borderId="35" xfId="61" applyNumberFormat="1" applyFont="1" applyFill="1" applyBorder="1" applyAlignment="1" applyProtection="1">
      <alignment vertical="center"/>
      <protection/>
    </xf>
    <xf numFmtId="186" fontId="6" fillId="33" borderId="73" xfId="61" applyNumberFormat="1" applyFont="1" applyFill="1" applyBorder="1" applyAlignment="1" applyProtection="1">
      <alignment vertical="center"/>
      <protection/>
    </xf>
    <xf numFmtId="186" fontId="6" fillId="33" borderId="79" xfId="61" applyNumberFormat="1" applyFont="1" applyFill="1" applyBorder="1" applyAlignment="1" applyProtection="1">
      <alignment vertical="center"/>
      <protection/>
    </xf>
    <xf numFmtId="186" fontId="6" fillId="33" borderId="78" xfId="61" applyNumberFormat="1" applyFont="1" applyFill="1" applyBorder="1" applyAlignment="1" applyProtection="1">
      <alignment vertical="center"/>
      <protection/>
    </xf>
    <xf numFmtId="186" fontId="6" fillId="33" borderId="147" xfId="61" applyNumberFormat="1" applyFont="1" applyFill="1" applyBorder="1" applyAlignment="1" applyProtection="1">
      <alignment vertical="center"/>
      <protection/>
    </xf>
    <xf numFmtId="186" fontId="6" fillId="33" borderId="74" xfId="61" applyNumberFormat="1" applyFont="1" applyFill="1" applyBorder="1" applyAlignment="1" applyProtection="1">
      <alignment vertical="center"/>
      <protection/>
    </xf>
    <xf numFmtId="186" fontId="6" fillId="33" borderId="106" xfId="61" applyNumberFormat="1" applyFont="1" applyFill="1" applyBorder="1" applyAlignment="1" applyProtection="1">
      <alignment vertical="center"/>
      <protection/>
    </xf>
    <xf numFmtId="186" fontId="6" fillId="33" borderId="116" xfId="61" applyNumberFormat="1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>
      <alignment horizontal="center" vertical="center"/>
    </xf>
    <xf numFmtId="186" fontId="6" fillId="33" borderId="36" xfId="61" applyNumberFormat="1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>
      <alignment horizontal="center" vertical="center"/>
    </xf>
    <xf numFmtId="186" fontId="6" fillId="33" borderId="134" xfId="61" applyNumberFormat="1" applyFont="1" applyFill="1" applyBorder="1" applyAlignment="1" applyProtection="1">
      <alignment vertical="center"/>
      <protection/>
    </xf>
    <xf numFmtId="186" fontId="6" fillId="33" borderId="37" xfId="61" applyNumberFormat="1" applyFont="1" applyFill="1" applyBorder="1" applyAlignment="1" applyProtection="1">
      <alignment vertical="center"/>
      <protection/>
    </xf>
    <xf numFmtId="186" fontId="6" fillId="33" borderId="26" xfId="61" applyNumberFormat="1" applyFont="1" applyFill="1" applyBorder="1" applyAlignment="1" applyProtection="1">
      <alignment vertical="center"/>
      <protection/>
    </xf>
    <xf numFmtId="186" fontId="6" fillId="33" borderId="28" xfId="61" applyNumberFormat="1" applyFont="1" applyFill="1" applyBorder="1" applyAlignment="1" applyProtection="1">
      <alignment vertical="center"/>
      <protection/>
    </xf>
    <xf numFmtId="186" fontId="6" fillId="33" borderId="119" xfId="61" applyNumberFormat="1" applyFont="1" applyFill="1" applyBorder="1" applyAlignment="1" applyProtection="1">
      <alignment vertical="center"/>
      <protection/>
    </xf>
    <xf numFmtId="0" fontId="6" fillId="33" borderId="106" xfId="0" applyFont="1" applyFill="1" applyBorder="1" applyAlignment="1">
      <alignment horizontal="center" vertical="center"/>
    </xf>
    <xf numFmtId="186" fontId="6" fillId="33" borderId="40" xfId="61" applyNumberFormat="1" applyFont="1" applyFill="1" applyBorder="1" applyAlignment="1" applyProtection="1">
      <alignment vertical="center"/>
      <protection/>
    </xf>
    <xf numFmtId="186" fontId="6" fillId="33" borderId="38" xfId="61" applyNumberFormat="1" applyFont="1" applyFill="1" applyBorder="1" applyAlignment="1" applyProtection="1">
      <alignment vertical="center"/>
      <protection/>
    </xf>
    <xf numFmtId="186" fontId="6" fillId="33" borderId="45" xfId="61" applyNumberFormat="1" applyFont="1" applyFill="1" applyBorder="1" applyAlignment="1" applyProtection="1">
      <alignment vertical="center"/>
      <protection/>
    </xf>
    <xf numFmtId="186" fontId="6" fillId="33" borderId="46" xfId="61" applyNumberFormat="1" applyFont="1" applyFill="1" applyBorder="1" applyAlignment="1" applyProtection="1">
      <alignment vertical="center"/>
      <protection/>
    </xf>
    <xf numFmtId="0" fontId="6" fillId="33" borderId="176" xfId="63" applyNumberFormat="1" applyFont="1" applyFill="1" applyBorder="1" applyAlignment="1">
      <alignment horizontal="center" vertical="center"/>
      <protection/>
    </xf>
    <xf numFmtId="182" fontId="6" fillId="33" borderId="134" xfId="62" applyNumberFormat="1" applyFont="1" applyFill="1" applyBorder="1" applyProtection="1">
      <alignment/>
      <protection/>
    </xf>
    <xf numFmtId="182" fontId="6" fillId="33" borderId="78" xfId="62" applyNumberFormat="1" applyFont="1" applyFill="1" applyBorder="1" applyProtection="1">
      <alignment/>
      <protection/>
    </xf>
    <xf numFmtId="182" fontId="6" fillId="33" borderId="80" xfId="62" applyNumberFormat="1" applyFont="1" applyFill="1" applyBorder="1" applyProtection="1">
      <alignment/>
      <protection/>
    </xf>
    <xf numFmtId="0" fontId="6" fillId="33" borderId="141" xfId="63" applyNumberFormat="1" applyFont="1" applyFill="1" applyBorder="1" applyAlignment="1">
      <alignment horizontal="center" vertical="center"/>
      <protection/>
    </xf>
    <xf numFmtId="182" fontId="6" fillId="33" borderId="37" xfId="62" applyNumberFormat="1" applyFont="1" applyFill="1" applyBorder="1" applyProtection="1">
      <alignment/>
      <protection/>
    </xf>
    <xf numFmtId="182" fontId="6" fillId="33" borderId="28" xfId="62" applyNumberFormat="1" applyFont="1" applyFill="1" applyBorder="1" applyProtection="1">
      <alignment/>
      <protection/>
    </xf>
    <xf numFmtId="182" fontId="6" fillId="33" borderId="29" xfId="62" applyNumberFormat="1" applyFont="1" applyFill="1" applyBorder="1" applyProtection="1">
      <alignment/>
      <protection/>
    </xf>
    <xf numFmtId="182" fontId="6" fillId="33" borderId="82" xfId="0" applyNumberFormat="1" applyFont="1" applyFill="1" applyBorder="1" applyAlignment="1" applyProtection="1">
      <alignment horizontal="center" vertical="center" wrapText="1"/>
      <protection locked="0"/>
    </xf>
    <xf numFmtId="182" fontId="6" fillId="33" borderId="177" xfId="62" applyNumberFormat="1" applyFont="1" applyFill="1" applyBorder="1" applyProtection="1">
      <alignment/>
      <protection/>
    </xf>
    <xf numFmtId="182" fontId="6" fillId="33" borderId="81" xfId="62" applyNumberFormat="1" applyFont="1" applyFill="1" applyBorder="1" applyProtection="1">
      <alignment/>
      <protection/>
    </xf>
    <xf numFmtId="182" fontId="6" fillId="33" borderId="83" xfId="62" applyNumberFormat="1" applyFont="1" applyFill="1" applyBorder="1" applyProtection="1">
      <alignment/>
      <protection/>
    </xf>
    <xf numFmtId="182" fontId="6" fillId="33" borderId="35" xfId="62" applyNumberFormat="1" applyFont="1" applyFill="1" applyBorder="1" applyProtection="1">
      <alignment/>
      <protection/>
    </xf>
    <xf numFmtId="182" fontId="6" fillId="33" borderId="44" xfId="62" applyNumberFormat="1" applyFont="1" applyFill="1" applyBorder="1" applyProtection="1">
      <alignment/>
      <protection/>
    </xf>
    <xf numFmtId="182" fontId="6" fillId="33" borderId="126" xfId="62" applyNumberFormat="1" applyFont="1" applyFill="1" applyBorder="1" applyProtection="1">
      <alignment/>
      <protection/>
    </xf>
    <xf numFmtId="182" fontId="6" fillId="33" borderId="86" xfId="62" applyNumberFormat="1" applyFont="1" applyFill="1" applyBorder="1" applyProtection="1">
      <alignment/>
      <protection/>
    </xf>
    <xf numFmtId="182" fontId="6" fillId="33" borderId="89" xfId="62" applyNumberFormat="1" applyFont="1" applyFill="1" applyBorder="1" applyProtection="1">
      <alignment/>
      <protection/>
    </xf>
    <xf numFmtId="0" fontId="6" fillId="33" borderId="178" xfId="63" applyNumberFormat="1" applyFont="1" applyFill="1" applyBorder="1" applyAlignment="1">
      <alignment horizontal="center" vertical="center"/>
      <protection/>
    </xf>
    <xf numFmtId="182" fontId="6" fillId="33" borderId="28" xfId="62" applyNumberFormat="1" applyFont="1" applyFill="1" applyBorder="1" applyAlignment="1" applyProtection="1">
      <alignment horizontal="right"/>
      <protection/>
    </xf>
    <xf numFmtId="182" fontId="6" fillId="33" borderId="145" xfId="62" applyNumberFormat="1" applyFont="1" applyFill="1" applyBorder="1" applyProtection="1">
      <alignment/>
      <protection/>
    </xf>
    <xf numFmtId="0" fontId="6" fillId="33" borderId="179" xfId="63" applyNumberFormat="1" applyFont="1" applyFill="1" applyBorder="1" applyAlignment="1">
      <alignment horizontal="center" vertical="center"/>
      <protection/>
    </xf>
    <xf numFmtId="182" fontId="6" fillId="33" borderId="36" xfId="62" applyNumberFormat="1" applyFont="1" applyFill="1" applyBorder="1" applyProtection="1">
      <alignment/>
      <protection/>
    </xf>
    <xf numFmtId="0" fontId="6" fillId="33" borderId="30" xfId="0" applyFont="1" applyFill="1" applyBorder="1" applyAlignment="1">
      <alignment horizontal="center" vertical="center"/>
    </xf>
    <xf numFmtId="182" fontId="6" fillId="33" borderId="51" xfId="62" applyNumberFormat="1" applyFont="1" applyFill="1" applyBorder="1" applyProtection="1">
      <alignment/>
      <protection/>
    </xf>
    <xf numFmtId="182" fontId="6" fillId="33" borderId="31" xfId="62" applyNumberFormat="1" applyFont="1" applyFill="1" applyBorder="1" applyProtection="1">
      <alignment/>
      <protection/>
    </xf>
    <xf numFmtId="182" fontId="6" fillId="33" borderId="173" xfId="62" applyNumberFormat="1" applyFont="1" applyFill="1" applyBorder="1" applyProtection="1">
      <alignment/>
      <protection/>
    </xf>
    <xf numFmtId="0" fontId="6" fillId="33" borderId="141" xfId="63" applyFont="1" applyFill="1" applyBorder="1" applyAlignment="1">
      <alignment horizontal="center" vertical="center"/>
      <protection/>
    </xf>
    <xf numFmtId="0" fontId="6" fillId="33" borderId="176" xfId="63" applyFont="1" applyFill="1" applyBorder="1" applyAlignment="1">
      <alignment horizontal="center" vertical="center"/>
      <protection/>
    </xf>
    <xf numFmtId="182" fontId="6" fillId="33" borderId="97" xfId="0" applyNumberFormat="1" applyFont="1" applyFill="1" applyBorder="1" applyAlignment="1" applyProtection="1">
      <alignment horizontal="center" vertical="center" wrapText="1"/>
      <protection locked="0"/>
    </xf>
    <xf numFmtId="182" fontId="6" fillId="33" borderId="151" xfId="62" applyNumberFormat="1" applyFont="1" applyFill="1" applyBorder="1" applyProtection="1">
      <alignment/>
      <protection/>
    </xf>
    <xf numFmtId="182" fontId="6" fillId="33" borderId="152" xfId="62" applyNumberFormat="1" applyFont="1" applyFill="1" applyBorder="1" applyProtection="1">
      <alignment/>
      <protection/>
    </xf>
    <xf numFmtId="182" fontId="6" fillId="33" borderId="98" xfId="62" applyNumberFormat="1" applyFont="1" applyFill="1" applyBorder="1" applyProtection="1">
      <alignment/>
      <protection/>
    </xf>
    <xf numFmtId="0" fontId="6" fillId="33" borderId="140" xfId="63" applyFont="1" applyFill="1" applyBorder="1" applyAlignment="1">
      <alignment horizontal="center" vertical="center"/>
      <protection/>
    </xf>
    <xf numFmtId="182" fontId="6" fillId="33" borderId="88" xfId="62" applyNumberFormat="1" applyFont="1" applyFill="1" applyBorder="1" applyProtection="1">
      <alignment/>
      <protection/>
    </xf>
    <xf numFmtId="182" fontId="6" fillId="33" borderId="28" xfId="62" applyNumberFormat="1" applyFont="1" applyFill="1" applyBorder="1" applyAlignment="1" applyProtection="1">
      <alignment/>
      <protection/>
    </xf>
    <xf numFmtId="182" fontId="23" fillId="33" borderId="174" xfId="0" applyNumberFormat="1" applyFont="1" applyFill="1" applyBorder="1" applyAlignment="1" applyProtection="1">
      <alignment horizontal="center" vertical="center"/>
      <protection locked="0"/>
    </xf>
    <xf numFmtId="0" fontId="6" fillId="33" borderId="180" xfId="63" applyFont="1" applyFill="1" applyBorder="1" applyAlignment="1">
      <alignment horizontal="center" vertical="center"/>
      <protection/>
    </xf>
    <xf numFmtId="182" fontId="6" fillId="33" borderId="114" xfId="62" applyNumberFormat="1" applyFont="1" applyFill="1" applyBorder="1" applyProtection="1">
      <alignment/>
      <protection/>
    </xf>
    <xf numFmtId="182" fontId="6" fillId="33" borderId="52" xfId="62" applyNumberFormat="1" applyFont="1" applyFill="1" applyBorder="1" applyProtection="1">
      <alignment/>
      <protection/>
    </xf>
    <xf numFmtId="182" fontId="6" fillId="33" borderId="55" xfId="62" applyNumberFormat="1" applyFont="1" applyFill="1" applyBorder="1" applyProtection="1">
      <alignment/>
      <protection/>
    </xf>
    <xf numFmtId="0" fontId="6" fillId="33" borderId="0" xfId="0" applyFont="1" applyFill="1" applyBorder="1" applyAlignment="1">
      <alignment/>
    </xf>
    <xf numFmtId="182" fontId="14" fillId="0" borderId="0" xfId="0" applyNumberFormat="1" applyFont="1" applyBorder="1" applyAlignment="1">
      <alignment horizontal="left"/>
    </xf>
    <xf numFmtId="182" fontId="13" fillId="0" borderId="0" xfId="0" applyNumberFormat="1" applyFont="1" applyAlignment="1">
      <alignment horizontal="left" wrapText="1"/>
    </xf>
    <xf numFmtId="182" fontId="12" fillId="0" borderId="165" xfId="0" applyNumberFormat="1" applyFont="1" applyBorder="1" applyAlignment="1">
      <alignment horizontal="right" vertical="center"/>
    </xf>
    <xf numFmtId="182" fontId="12" fillId="0" borderId="66" xfId="0" applyNumberFormat="1" applyFont="1" applyBorder="1" applyAlignment="1">
      <alignment horizontal="right" vertical="center"/>
    </xf>
    <xf numFmtId="182" fontId="12" fillId="0" borderId="181" xfId="0" applyNumberFormat="1" applyFont="1" applyBorder="1" applyAlignment="1">
      <alignment vertical="center"/>
    </xf>
    <xf numFmtId="182" fontId="12" fillId="0" borderId="182" xfId="0" applyNumberFormat="1" applyFont="1" applyBorder="1" applyAlignment="1">
      <alignment vertical="center"/>
    </xf>
    <xf numFmtId="182" fontId="12" fillId="0" borderId="182" xfId="0" applyNumberFormat="1" applyFont="1" applyBorder="1" applyAlignment="1">
      <alignment/>
    </xf>
    <xf numFmtId="182" fontId="12" fillId="0" borderId="183" xfId="0" applyNumberFormat="1" applyFont="1" applyBorder="1" applyAlignment="1">
      <alignment/>
    </xf>
    <xf numFmtId="182" fontId="12" fillId="0" borderId="166" xfId="0" applyNumberFormat="1" applyFont="1" applyBorder="1" applyAlignment="1">
      <alignment/>
    </xf>
    <xf numFmtId="182" fontId="12" fillId="0" borderId="184" xfId="0" applyNumberFormat="1" applyFont="1" applyBorder="1" applyAlignment="1">
      <alignment/>
    </xf>
    <xf numFmtId="182" fontId="12" fillId="0" borderId="185" xfId="0" applyNumberFormat="1" applyFont="1" applyBorder="1" applyAlignment="1">
      <alignment/>
    </xf>
    <xf numFmtId="182" fontId="12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horizontal="left" vertical="center"/>
    </xf>
    <xf numFmtId="182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 wrapText="1"/>
    </xf>
    <xf numFmtId="182" fontId="12" fillId="0" borderId="61" xfId="0" applyNumberFormat="1" applyFont="1" applyBorder="1" applyAlignment="1">
      <alignment horizontal="right" vertical="center"/>
    </xf>
    <xf numFmtId="200" fontId="12" fillId="0" borderId="18" xfId="0" applyNumberFormat="1" applyFont="1" applyBorder="1" applyAlignment="1">
      <alignment horizontal="right" vertical="center"/>
    </xf>
    <xf numFmtId="200" fontId="12" fillId="0" borderId="19" xfId="0" applyNumberFormat="1" applyFont="1" applyBorder="1" applyAlignment="1">
      <alignment horizontal="right" vertical="center"/>
    </xf>
    <xf numFmtId="200" fontId="12" fillId="0" borderId="22" xfId="0" applyNumberFormat="1" applyFont="1" applyBorder="1" applyAlignment="1">
      <alignment horizontal="right" vertical="center"/>
    </xf>
    <xf numFmtId="200" fontId="12" fillId="0" borderId="23" xfId="0" applyNumberFormat="1" applyFont="1" applyBorder="1" applyAlignment="1">
      <alignment horizontal="right" vertical="center"/>
    </xf>
    <xf numFmtId="186" fontId="5" fillId="0" borderId="26" xfId="62" applyNumberFormat="1" applyFont="1" applyBorder="1" applyAlignment="1">
      <alignment vertical="center"/>
      <protection/>
    </xf>
    <xf numFmtId="183" fontId="12" fillId="33" borderId="79" xfId="62" applyNumberFormat="1" applyFont="1" applyFill="1" applyBorder="1" applyProtection="1">
      <alignment/>
      <protection/>
    </xf>
    <xf numFmtId="0" fontId="6" fillId="33" borderId="47" xfId="0" applyFont="1" applyFill="1" applyBorder="1" applyAlignment="1">
      <alignment horizontal="center" vertical="center"/>
    </xf>
    <xf numFmtId="186" fontId="6" fillId="33" borderId="79" xfId="62" applyNumberFormat="1" applyFont="1" applyFill="1" applyBorder="1" applyAlignment="1" applyProtection="1">
      <alignment horizontal="right"/>
      <protection/>
    </xf>
    <xf numFmtId="186" fontId="6" fillId="33" borderId="43" xfId="62" applyNumberFormat="1" applyFont="1" applyFill="1" applyBorder="1" applyAlignment="1" applyProtection="1">
      <alignment horizontal="right"/>
      <protection/>
    </xf>
    <xf numFmtId="186" fontId="5" fillId="33" borderId="186" xfId="49" applyNumberFormat="1" applyFont="1" applyFill="1" applyBorder="1" applyAlignment="1" applyProtection="1">
      <alignment/>
      <protection/>
    </xf>
    <xf numFmtId="186" fontId="5" fillId="33" borderId="187" xfId="49" applyNumberFormat="1" applyFont="1" applyFill="1" applyBorder="1" applyAlignment="1" applyProtection="1">
      <alignment/>
      <protection/>
    </xf>
    <xf numFmtId="186" fontId="5" fillId="33" borderId="33" xfId="49" applyNumberFormat="1" applyFont="1" applyFill="1" applyBorder="1" applyAlignment="1" applyProtection="1">
      <alignment/>
      <protection/>
    </xf>
    <xf numFmtId="186" fontId="5" fillId="33" borderId="31" xfId="62" applyNumberFormat="1" applyFont="1" applyFill="1" applyBorder="1" applyAlignment="1" applyProtection="1">
      <alignment vertical="center"/>
      <protection/>
    </xf>
    <xf numFmtId="186" fontId="5" fillId="33" borderId="79" xfId="62" applyNumberFormat="1" applyFont="1" applyFill="1" applyBorder="1" applyAlignment="1" applyProtection="1">
      <alignment vertical="center"/>
      <protection/>
    </xf>
    <xf numFmtId="186" fontId="5" fillId="33" borderId="165" xfId="62" applyNumberFormat="1" applyFont="1" applyFill="1" applyBorder="1" applyAlignment="1" applyProtection="1">
      <alignment vertical="center"/>
      <protection/>
    </xf>
    <xf numFmtId="186" fontId="5" fillId="33" borderId="188" xfId="62" applyNumberFormat="1" applyFont="1" applyFill="1" applyBorder="1" applyAlignment="1" applyProtection="1">
      <alignment vertical="center"/>
      <protection/>
    </xf>
    <xf numFmtId="186" fontId="5" fillId="33" borderId="154" xfId="62" applyNumberFormat="1" applyFont="1" applyFill="1" applyBorder="1" applyAlignment="1" applyProtection="1">
      <alignment vertical="center"/>
      <protection/>
    </xf>
    <xf numFmtId="186" fontId="5" fillId="33" borderId="189" xfId="62" applyNumberFormat="1" applyFont="1" applyFill="1" applyBorder="1" applyAlignment="1" applyProtection="1">
      <alignment vertical="center"/>
      <protection/>
    </xf>
    <xf numFmtId="186" fontId="5" fillId="33" borderId="51" xfId="62" applyNumberFormat="1" applyFont="1" applyFill="1" applyBorder="1" applyAlignment="1" applyProtection="1">
      <alignment vertical="center"/>
      <protection/>
    </xf>
    <xf numFmtId="186" fontId="5" fillId="33" borderId="166" xfId="62" applyNumberFormat="1" applyFont="1" applyFill="1" applyBorder="1" applyAlignment="1" applyProtection="1">
      <alignment vertical="center"/>
      <protection/>
    </xf>
    <xf numFmtId="186" fontId="5" fillId="33" borderId="92" xfId="62" applyNumberFormat="1" applyFont="1" applyFill="1" applyBorder="1" applyAlignment="1" applyProtection="1">
      <alignment vertical="center"/>
      <protection/>
    </xf>
    <xf numFmtId="186" fontId="5" fillId="33" borderId="184" xfId="62" applyNumberFormat="1" applyFont="1" applyFill="1" applyBorder="1" applyAlignment="1" applyProtection="1">
      <alignment vertical="center"/>
      <protection/>
    </xf>
    <xf numFmtId="186" fontId="6" fillId="33" borderId="78" xfId="62" applyNumberFormat="1" applyFont="1" applyFill="1" applyBorder="1" applyAlignment="1" applyProtection="1">
      <alignment vertical="center"/>
      <protection/>
    </xf>
    <xf numFmtId="186" fontId="6" fillId="33" borderId="190" xfId="62" applyNumberFormat="1" applyFont="1" applyFill="1" applyBorder="1" applyAlignment="1" applyProtection="1">
      <alignment vertical="center"/>
      <protection/>
    </xf>
    <xf numFmtId="186" fontId="6" fillId="33" borderId="191" xfId="62" applyNumberFormat="1" applyFont="1" applyFill="1" applyBorder="1" applyAlignment="1" applyProtection="1">
      <alignment vertical="center"/>
      <protection/>
    </xf>
    <xf numFmtId="186" fontId="6" fillId="33" borderId="31" xfId="62" applyNumberFormat="1" applyFont="1" applyFill="1" applyBorder="1" applyAlignment="1" applyProtection="1">
      <alignment vertical="center"/>
      <protection/>
    </xf>
    <xf numFmtId="186" fontId="6" fillId="33" borderId="79" xfId="62" applyNumberFormat="1" applyFont="1" applyFill="1" applyBorder="1" applyAlignment="1" applyProtection="1">
      <alignment vertical="center"/>
      <protection/>
    </xf>
    <xf numFmtId="186" fontId="6" fillId="33" borderId="154" xfId="62" applyNumberFormat="1" applyFont="1" applyFill="1" applyBorder="1" applyAlignment="1" applyProtection="1">
      <alignment vertical="center"/>
      <protection/>
    </xf>
    <xf numFmtId="186" fontId="6" fillId="33" borderId="141" xfId="62" applyNumberFormat="1" applyFont="1" applyFill="1" applyBorder="1" applyAlignment="1" applyProtection="1">
      <alignment vertical="center"/>
      <protection/>
    </xf>
    <xf numFmtId="186" fontId="6" fillId="33" borderId="178" xfId="62" applyNumberFormat="1" applyFont="1" applyFill="1" applyBorder="1" applyAlignment="1" applyProtection="1">
      <alignment vertical="center"/>
      <protection/>
    </xf>
    <xf numFmtId="186" fontId="5" fillId="33" borderId="192" xfId="62" applyNumberFormat="1" applyFont="1" applyFill="1" applyBorder="1" applyAlignment="1" applyProtection="1">
      <alignment vertical="center"/>
      <protection/>
    </xf>
    <xf numFmtId="186" fontId="6" fillId="33" borderId="192" xfId="62" applyNumberFormat="1" applyFont="1" applyFill="1" applyBorder="1" applyAlignment="1" applyProtection="1">
      <alignment vertical="center"/>
      <protection/>
    </xf>
    <xf numFmtId="186" fontId="6" fillId="33" borderId="188" xfId="62" applyNumberFormat="1" applyFont="1" applyFill="1" applyBorder="1" applyAlignment="1" applyProtection="1">
      <alignment vertical="center"/>
      <protection/>
    </xf>
    <xf numFmtId="0" fontId="6" fillId="33" borderId="149" xfId="62" applyFont="1" applyFill="1" applyBorder="1" applyAlignment="1" applyProtection="1">
      <alignment vertical="center"/>
      <protection/>
    </xf>
    <xf numFmtId="0" fontId="21" fillId="33" borderId="149" xfId="62" applyFont="1" applyFill="1" applyBorder="1" applyAlignment="1" applyProtection="1">
      <alignment horizontal="center" vertical="center" shrinkToFit="1"/>
      <protection/>
    </xf>
    <xf numFmtId="186" fontId="5" fillId="33" borderId="193" xfId="62" applyNumberFormat="1" applyFont="1" applyFill="1" applyBorder="1" applyAlignment="1">
      <alignment vertical="center"/>
      <protection/>
    </xf>
    <xf numFmtId="186" fontId="5" fillId="33" borderId="153" xfId="62" applyNumberFormat="1" applyFont="1" applyFill="1" applyBorder="1" applyAlignment="1">
      <alignment vertical="center"/>
      <protection/>
    </xf>
    <xf numFmtId="186" fontId="5" fillId="33" borderId="145" xfId="62" applyNumberFormat="1" applyFont="1" applyFill="1" applyBorder="1" applyAlignment="1">
      <alignment vertical="center"/>
      <protection/>
    </xf>
    <xf numFmtId="186" fontId="5" fillId="33" borderId="148" xfId="62" applyNumberFormat="1" applyFont="1" applyFill="1" applyBorder="1" applyAlignment="1">
      <alignment vertical="center"/>
      <protection/>
    </xf>
    <xf numFmtId="186" fontId="5" fillId="33" borderId="78" xfId="0" applyNumberFormat="1" applyFont="1" applyFill="1" applyBorder="1" applyAlignment="1">
      <alignment vertical="center"/>
    </xf>
    <xf numFmtId="186" fontId="5" fillId="33" borderId="194" xfId="0" applyNumberFormat="1" applyFont="1" applyFill="1" applyBorder="1" applyAlignment="1">
      <alignment vertical="center"/>
    </xf>
    <xf numFmtId="186" fontId="5" fillId="33" borderId="80" xfId="62" applyNumberFormat="1" applyFont="1" applyFill="1" applyBorder="1" applyAlignment="1">
      <alignment vertical="center"/>
      <protection/>
    </xf>
    <xf numFmtId="186" fontId="5" fillId="33" borderId="178" xfId="0" applyNumberFormat="1" applyFont="1" applyFill="1" applyBorder="1" applyAlignment="1">
      <alignment vertical="center"/>
    </xf>
    <xf numFmtId="186" fontId="5" fillId="33" borderId="178" xfId="62" applyNumberFormat="1" applyFont="1" applyFill="1" applyBorder="1" applyAlignment="1">
      <alignment vertical="center"/>
      <protection/>
    </xf>
    <xf numFmtId="186" fontId="5" fillId="33" borderId="195" xfId="62" applyNumberFormat="1" applyFont="1" applyFill="1" applyBorder="1" applyAlignment="1">
      <alignment horizontal="right" vertical="center"/>
      <protection/>
    </xf>
    <xf numFmtId="186" fontId="5" fillId="33" borderId="196" xfId="62" applyNumberFormat="1" applyFont="1" applyFill="1" applyBorder="1" applyAlignment="1">
      <alignment vertical="center"/>
      <protection/>
    </xf>
    <xf numFmtId="186" fontId="5" fillId="33" borderId="154" xfId="0" applyNumberFormat="1" applyFont="1" applyFill="1" applyBorder="1" applyAlignment="1">
      <alignment vertical="center"/>
    </xf>
    <xf numFmtId="186" fontId="5" fillId="33" borderId="154" xfId="62" applyNumberFormat="1" applyFont="1" applyFill="1" applyBorder="1" applyAlignment="1">
      <alignment vertical="center"/>
      <protection/>
    </xf>
    <xf numFmtId="186" fontId="5" fillId="33" borderId="197" xfId="62" applyNumberFormat="1" applyFont="1" applyFill="1" applyBorder="1" applyAlignment="1">
      <alignment vertical="center"/>
      <protection/>
    </xf>
    <xf numFmtId="186" fontId="5" fillId="33" borderId="147" xfId="62" applyNumberFormat="1" applyFont="1" applyFill="1" applyBorder="1" applyAlignment="1">
      <alignment vertical="center"/>
      <protection/>
    </xf>
    <xf numFmtId="186" fontId="5" fillId="33" borderId="198" xfId="62" applyNumberFormat="1" applyFont="1" applyFill="1" applyBorder="1" applyAlignment="1">
      <alignment vertical="center"/>
      <protection/>
    </xf>
    <xf numFmtId="186" fontId="5" fillId="33" borderId="199" xfId="62" applyNumberFormat="1" applyFont="1" applyFill="1" applyBorder="1" applyAlignment="1">
      <alignment vertical="center"/>
      <protection/>
    </xf>
    <xf numFmtId="186" fontId="5" fillId="33" borderId="119" xfId="62" applyNumberFormat="1" applyFont="1" applyFill="1" applyBorder="1" applyAlignment="1">
      <alignment vertical="center"/>
      <protection/>
    </xf>
    <xf numFmtId="186" fontId="5" fillId="33" borderId="200" xfId="62" applyNumberFormat="1" applyFont="1" applyFill="1" applyBorder="1" applyAlignment="1">
      <alignment horizontal="right" vertical="center"/>
      <protection/>
    </xf>
    <xf numFmtId="186" fontId="5" fillId="33" borderId="200" xfId="62" applyNumberFormat="1" applyFont="1" applyFill="1" applyBorder="1" applyAlignment="1">
      <alignment vertical="center"/>
      <protection/>
    </xf>
    <xf numFmtId="186" fontId="5" fillId="33" borderId="200" xfId="62" applyNumberFormat="1" applyFont="1" applyFill="1" applyBorder="1" applyAlignment="1">
      <alignment vertical="center"/>
      <protection/>
    </xf>
    <xf numFmtId="186" fontId="5" fillId="33" borderId="189" xfId="62" applyNumberFormat="1" applyFont="1" applyFill="1" applyBorder="1" applyAlignment="1" quotePrefix="1">
      <alignment vertical="center"/>
      <protection/>
    </xf>
    <xf numFmtId="186" fontId="5" fillId="33" borderId="201" xfId="62" applyNumberFormat="1" applyFont="1" applyFill="1" applyBorder="1" applyAlignment="1">
      <alignment vertical="center"/>
      <protection/>
    </xf>
    <xf numFmtId="186" fontId="5" fillId="33" borderId="191" xfId="62" applyNumberFormat="1" applyFont="1" applyFill="1" applyBorder="1" applyAlignment="1">
      <alignment vertical="center"/>
      <protection/>
    </xf>
    <xf numFmtId="186" fontId="5" fillId="33" borderId="202" xfId="62" applyNumberFormat="1" applyFont="1" applyFill="1" applyBorder="1" applyAlignment="1">
      <alignment vertical="center"/>
      <protection/>
    </xf>
    <xf numFmtId="186" fontId="5" fillId="33" borderId="203" xfId="62" applyNumberFormat="1" applyFont="1" applyFill="1" applyBorder="1" applyAlignment="1">
      <alignment vertical="center"/>
      <protection/>
    </xf>
    <xf numFmtId="186" fontId="12" fillId="33" borderId="158" xfId="62" applyNumberFormat="1" applyFont="1" applyFill="1" applyBorder="1" applyAlignment="1" applyProtection="1">
      <alignment vertical="center"/>
      <protection/>
    </xf>
    <xf numFmtId="186" fontId="12" fillId="33" borderId="153" xfId="62" applyNumberFormat="1" applyFont="1" applyFill="1" applyBorder="1" applyAlignment="1" applyProtection="1">
      <alignment vertical="center"/>
      <protection/>
    </xf>
    <xf numFmtId="182" fontId="6" fillId="33" borderId="0" xfId="0" applyNumberFormat="1" applyFont="1" applyFill="1" applyAlignment="1" applyProtection="1">
      <alignment/>
      <protection locked="0"/>
    </xf>
    <xf numFmtId="0" fontId="19" fillId="33" borderId="146" xfId="62" applyFont="1" applyFill="1" applyBorder="1">
      <alignment/>
      <protection/>
    </xf>
    <xf numFmtId="0" fontId="6" fillId="33" borderId="79" xfId="62" applyFont="1" applyFill="1" applyBorder="1" applyAlignment="1" applyProtection="1">
      <alignment horizontal="center" vertical="center"/>
      <protection/>
    </xf>
    <xf numFmtId="0" fontId="6" fillId="33" borderId="37" xfId="62" applyFont="1" applyFill="1" applyBorder="1" applyAlignment="1" applyProtection="1">
      <alignment vertical="center"/>
      <protection/>
    </xf>
    <xf numFmtId="0" fontId="6" fillId="33" borderId="27" xfId="62" applyFont="1" applyFill="1" applyBorder="1" applyAlignment="1" applyProtection="1">
      <alignment vertical="center"/>
      <protection/>
    </xf>
    <xf numFmtId="0" fontId="6" fillId="33" borderId="150" xfId="62" applyFont="1" applyFill="1" applyBorder="1" applyAlignment="1" applyProtection="1">
      <alignment vertical="center"/>
      <protection/>
    </xf>
    <xf numFmtId="0" fontId="6" fillId="33" borderId="32" xfId="62" applyFont="1" applyFill="1" applyBorder="1" applyAlignment="1" applyProtection="1">
      <alignment horizontal="center" vertical="center"/>
      <protection/>
    </xf>
    <xf numFmtId="0" fontId="6" fillId="33" borderId="149" xfId="62" applyFont="1" applyFill="1" applyBorder="1" applyAlignment="1" applyProtection="1">
      <alignment horizontal="center" vertical="center"/>
      <protection/>
    </xf>
    <xf numFmtId="0" fontId="6" fillId="33" borderId="106" xfId="62" applyFont="1" applyFill="1" applyBorder="1" applyAlignment="1" applyProtection="1">
      <alignment vertical="center"/>
      <protection/>
    </xf>
    <xf numFmtId="0" fontId="6" fillId="33" borderId="79" xfId="62" applyFont="1" applyFill="1" applyBorder="1" applyAlignment="1" applyProtection="1">
      <alignment vertical="center"/>
      <protection/>
    </xf>
    <xf numFmtId="0" fontId="6" fillId="33" borderId="170" xfId="62" applyFont="1" applyFill="1" applyBorder="1" applyAlignment="1" applyProtection="1">
      <alignment horizontal="center" vertical="center"/>
      <protection/>
    </xf>
    <xf numFmtId="186" fontId="21" fillId="33" borderId="74" xfId="0" applyNumberFormat="1" applyFont="1" applyFill="1" applyBorder="1" applyAlignment="1" applyProtection="1">
      <alignment vertical="center"/>
      <protection locked="0"/>
    </xf>
    <xf numFmtId="186" fontId="21" fillId="33" borderId="106" xfId="0" applyNumberFormat="1" applyFont="1" applyFill="1" applyBorder="1" applyAlignment="1" applyProtection="1">
      <alignment vertical="center"/>
      <protection locked="0"/>
    </xf>
    <xf numFmtId="186" fontId="21" fillId="33" borderId="52" xfId="0" applyNumberFormat="1" applyFont="1" applyFill="1" applyBorder="1" applyAlignment="1" applyProtection="1">
      <alignment vertical="center"/>
      <protection locked="0"/>
    </xf>
    <xf numFmtId="186" fontId="21" fillId="33" borderId="30" xfId="0" applyNumberFormat="1" applyFont="1" applyFill="1" applyBorder="1" applyAlignment="1" applyProtection="1">
      <alignment vertical="center"/>
      <protection locked="0"/>
    </xf>
    <xf numFmtId="186" fontId="21" fillId="33" borderId="42" xfId="0" applyNumberFormat="1" applyFont="1" applyFill="1" applyBorder="1" applyAlignment="1" applyProtection="1">
      <alignment vertical="center"/>
      <protection locked="0"/>
    </xf>
    <xf numFmtId="186" fontId="21" fillId="33" borderId="149" xfId="0" applyNumberFormat="1" applyFont="1" applyFill="1" applyBorder="1" applyAlignment="1" applyProtection="1">
      <alignment vertical="center"/>
      <protection locked="0"/>
    </xf>
    <xf numFmtId="181" fontId="19" fillId="33" borderId="146" xfId="62" applyNumberFormat="1" applyFont="1" applyFill="1" applyBorder="1">
      <alignment/>
      <protection/>
    </xf>
    <xf numFmtId="181" fontId="19" fillId="33" borderId="0" xfId="62" applyNumberFormat="1" applyFont="1" applyFill="1">
      <alignment/>
      <protection/>
    </xf>
    <xf numFmtId="186" fontId="21" fillId="33" borderId="43" xfId="0" applyNumberFormat="1" applyFont="1" applyFill="1" applyBorder="1" applyAlignment="1" applyProtection="1">
      <alignment vertical="center"/>
      <protection locked="0"/>
    </xf>
    <xf numFmtId="186" fontId="21" fillId="33" borderId="35" xfId="0" applyNumberFormat="1" applyFont="1" applyFill="1" applyBorder="1" applyAlignment="1" applyProtection="1">
      <alignment vertical="center"/>
      <protection locked="0"/>
    </xf>
    <xf numFmtId="186" fontId="21" fillId="33" borderId="153" xfId="0" applyNumberFormat="1" applyFont="1" applyFill="1" applyBorder="1" applyAlignment="1" applyProtection="1">
      <alignment vertical="center"/>
      <protection locked="0"/>
    </xf>
    <xf numFmtId="186" fontId="21" fillId="33" borderId="28" xfId="0" applyNumberFormat="1" applyFont="1" applyFill="1" applyBorder="1" applyAlignment="1" applyProtection="1">
      <alignment vertical="center"/>
      <protection locked="0"/>
    </xf>
    <xf numFmtId="186" fontId="21" fillId="33" borderId="26" xfId="0" applyNumberFormat="1" applyFont="1" applyFill="1" applyBorder="1" applyAlignment="1" applyProtection="1">
      <alignment vertical="center"/>
      <protection locked="0"/>
    </xf>
    <xf numFmtId="186" fontId="21" fillId="33" borderId="145" xfId="0" applyNumberFormat="1" applyFont="1" applyFill="1" applyBorder="1" applyAlignment="1" applyProtection="1">
      <alignment vertical="center"/>
      <protection locked="0"/>
    </xf>
    <xf numFmtId="186" fontId="21" fillId="33" borderId="45" xfId="0" applyNumberFormat="1" applyFont="1" applyFill="1" applyBorder="1" applyAlignment="1" applyProtection="1">
      <alignment vertical="center"/>
      <protection locked="0"/>
    </xf>
    <xf numFmtId="186" fontId="21" fillId="33" borderId="38" xfId="0" applyNumberFormat="1" applyFont="1" applyFill="1" applyBorder="1" applyAlignment="1" applyProtection="1">
      <alignment vertical="center"/>
      <protection locked="0"/>
    </xf>
    <xf numFmtId="186" fontId="21" fillId="33" borderId="148" xfId="0" applyNumberFormat="1" applyFont="1" applyFill="1" applyBorder="1" applyAlignment="1" applyProtection="1">
      <alignment vertical="center"/>
      <protection locked="0"/>
    </xf>
    <xf numFmtId="186" fontId="21" fillId="33" borderId="78" xfId="0" applyNumberFormat="1" applyFont="1" applyFill="1" applyBorder="1" applyAlignment="1" applyProtection="1">
      <alignment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16" xfId="63" applyNumberFormat="1" applyFont="1" applyFill="1" applyBorder="1" applyAlignment="1">
      <alignment horizontal="center" vertical="center"/>
      <protection/>
    </xf>
    <xf numFmtId="186" fontId="21" fillId="33" borderId="35" xfId="62" applyNumberFormat="1" applyFont="1" applyFill="1" applyBorder="1" applyProtection="1">
      <alignment/>
      <protection/>
    </xf>
    <xf numFmtId="186" fontId="21" fillId="33" borderId="35" xfId="62" applyNumberFormat="1" applyFont="1" applyFill="1" applyBorder="1" applyAlignment="1" applyProtection="1">
      <alignment/>
      <protection/>
    </xf>
    <xf numFmtId="186" fontId="21" fillId="33" borderId="44" xfId="62" applyNumberFormat="1" applyFont="1" applyFill="1" applyBorder="1" applyAlignment="1" applyProtection="1">
      <alignment/>
      <protection/>
    </xf>
    <xf numFmtId="0" fontId="6" fillId="33" borderId="18" xfId="63" applyNumberFormat="1" applyFont="1" applyFill="1" applyBorder="1" applyAlignment="1">
      <alignment horizontal="center" vertical="center"/>
      <protection/>
    </xf>
    <xf numFmtId="186" fontId="21" fillId="33" borderId="26" xfId="62" applyNumberFormat="1" applyFont="1" applyFill="1" applyBorder="1" applyProtection="1">
      <alignment/>
      <protection/>
    </xf>
    <xf numFmtId="186" fontId="21" fillId="33" borderId="79" xfId="62" applyNumberFormat="1" applyFont="1" applyFill="1" applyBorder="1" applyProtection="1">
      <alignment/>
      <protection/>
    </xf>
    <xf numFmtId="186" fontId="21" fillId="33" borderId="78" xfId="62" applyNumberFormat="1" applyFont="1" applyFill="1" applyBorder="1" applyProtection="1">
      <alignment/>
      <protection/>
    </xf>
    <xf numFmtId="186" fontId="21" fillId="33" borderId="78" xfId="62" applyNumberFormat="1" applyFont="1" applyFill="1" applyBorder="1" applyAlignment="1" applyProtection="1">
      <alignment/>
      <protection/>
    </xf>
    <xf numFmtId="186" fontId="21" fillId="33" borderId="80" xfId="62" applyNumberFormat="1" applyFont="1" applyFill="1" applyBorder="1" applyAlignment="1" applyProtection="1">
      <alignment/>
      <protection/>
    </xf>
    <xf numFmtId="182" fontId="6" fillId="33" borderId="81" xfId="0" applyNumberFormat="1" applyFont="1" applyFill="1" applyBorder="1" applyAlignment="1" applyProtection="1">
      <alignment horizontal="center" vertical="center" wrapText="1"/>
      <protection locked="0"/>
    </xf>
    <xf numFmtId="186" fontId="21" fillId="33" borderId="82" xfId="62" applyNumberFormat="1" applyFont="1" applyFill="1" applyBorder="1" applyProtection="1">
      <alignment/>
      <protection/>
    </xf>
    <xf numFmtId="186" fontId="21" fillId="33" borderId="81" xfId="62" applyNumberFormat="1" applyFont="1" applyFill="1" applyBorder="1" applyProtection="1">
      <alignment/>
      <protection/>
    </xf>
    <xf numFmtId="186" fontId="21" fillId="33" borderId="158" xfId="62" applyNumberFormat="1" applyFont="1" applyFill="1" applyBorder="1" applyProtection="1">
      <alignment/>
      <protection/>
    </xf>
    <xf numFmtId="186" fontId="21" fillId="33" borderId="43" xfId="62" applyNumberFormat="1" applyFont="1" applyFill="1" applyBorder="1" applyProtection="1">
      <alignment/>
      <protection/>
    </xf>
    <xf numFmtId="186" fontId="21" fillId="33" borderId="80" xfId="62" applyNumberFormat="1" applyFont="1" applyFill="1" applyBorder="1" applyProtection="1">
      <alignment/>
      <protection/>
    </xf>
    <xf numFmtId="0" fontId="6" fillId="33" borderId="204" xfId="63" applyNumberFormat="1" applyFont="1" applyFill="1" applyBorder="1" applyAlignment="1">
      <alignment horizontal="center" vertical="center"/>
      <protection/>
    </xf>
    <xf numFmtId="186" fontId="21" fillId="33" borderId="42" xfId="62" applyNumberFormat="1" applyFont="1" applyFill="1" applyBorder="1" applyProtection="1">
      <alignment/>
      <protection/>
    </xf>
    <xf numFmtId="186" fontId="21" fillId="33" borderId="94" xfId="62" applyNumberFormat="1" applyFont="1" applyFill="1" applyBorder="1" applyProtection="1">
      <alignment/>
      <protection/>
    </xf>
    <xf numFmtId="0" fontId="6" fillId="33" borderId="188" xfId="63" applyNumberFormat="1" applyFont="1" applyFill="1" applyBorder="1" applyAlignment="1">
      <alignment horizontal="center" vertical="center"/>
      <protection/>
    </xf>
    <xf numFmtId="0" fontId="22" fillId="33" borderId="135" xfId="0" applyFont="1" applyFill="1" applyBorder="1" applyAlignment="1">
      <alignment horizontal="center" vertical="center"/>
    </xf>
    <xf numFmtId="0" fontId="6" fillId="33" borderId="205" xfId="63" applyNumberFormat="1" applyFont="1" applyFill="1" applyBorder="1" applyAlignment="1">
      <alignment horizontal="center" vertical="center"/>
      <protection/>
    </xf>
    <xf numFmtId="186" fontId="21" fillId="33" borderId="52" xfId="62" applyNumberFormat="1" applyFont="1" applyFill="1" applyBorder="1" applyProtection="1">
      <alignment/>
      <protection/>
    </xf>
    <xf numFmtId="186" fontId="21" fillId="33" borderId="35" xfId="0" applyNumberFormat="1" applyFont="1" applyFill="1" applyBorder="1" applyAlignment="1">
      <alignment/>
    </xf>
    <xf numFmtId="186" fontId="21" fillId="33" borderId="26" xfId="0" applyNumberFormat="1" applyFont="1" applyFill="1" applyBorder="1" applyAlignment="1">
      <alignment/>
    </xf>
    <xf numFmtId="186" fontId="21" fillId="33" borderId="153" xfId="62" applyNumberFormat="1" applyFont="1" applyFill="1" applyBorder="1" applyAlignment="1" applyProtection="1">
      <alignment/>
      <protection/>
    </xf>
    <xf numFmtId="0" fontId="6" fillId="33" borderId="18" xfId="63" applyFont="1" applyFill="1" applyBorder="1" applyAlignment="1">
      <alignment horizontal="center" vertical="center"/>
      <protection/>
    </xf>
    <xf numFmtId="186" fontId="21" fillId="33" borderId="90" xfId="62" applyNumberFormat="1" applyFont="1" applyFill="1" applyBorder="1" applyAlignment="1" applyProtection="1">
      <alignment/>
      <protection/>
    </xf>
    <xf numFmtId="186" fontId="21" fillId="33" borderId="90" xfId="62" applyNumberFormat="1" applyFont="1" applyFill="1" applyBorder="1" applyProtection="1">
      <alignment/>
      <protection/>
    </xf>
    <xf numFmtId="0" fontId="22" fillId="33" borderId="206" xfId="63" applyNumberFormat="1" applyFont="1" applyFill="1" applyBorder="1" applyAlignment="1">
      <alignment horizontal="center" vertical="center"/>
      <protection/>
    </xf>
    <xf numFmtId="0" fontId="19" fillId="33" borderId="107" xfId="62" applyFont="1" applyFill="1" applyBorder="1">
      <alignment/>
      <protection/>
    </xf>
    <xf numFmtId="186" fontId="21" fillId="33" borderId="83" xfId="62" applyNumberFormat="1" applyFont="1" applyFill="1" applyBorder="1" applyProtection="1">
      <alignment/>
      <protection/>
    </xf>
    <xf numFmtId="0" fontId="22" fillId="33" borderId="18" xfId="63" applyNumberFormat="1" applyFont="1" applyFill="1" applyBorder="1" applyAlignment="1">
      <alignment horizontal="center" vertical="center"/>
      <protection/>
    </xf>
    <xf numFmtId="186" fontId="21" fillId="33" borderId="140" xfId="62" applyNumberFormat="1" applyFont="1" applyFill="1" applyBorder="1" applyProtection="1">
      <alignment/>
      <protection/>
    </xf>
    <xf numFmtId="186" fontId="21" fillId="33" borderId="207" xfId="62" applyNumberFormat="1" applyFont="1" applyFill="1" applyBorder="1" applyProtection="1">
      <alignment/>
      <protection/>
    </xf>
    <xf numFmtId="186" fontId="21" fillId="33" borderId="208" xfId="62" applyNumberFormat="1" applyFont="1" applyFill="1" applyBorder="1" applyProtection="1">
      <alignment/>
      <protection/>
    </xf>
    <xf numFmtId="186" fontId="21" fillId="33" borderId="86" xfId="62" applyNumberFormat="1" applyFont="1" applyFill="1" applyBorder="1" applyProtection="1">
      <alignment/>
      <protection/>
    </xf>
    <xf numFmtId="186" fontId="21" fillId="33" borderId="86" xfId="62" applyNumberFormat="1" applyFont="1" applyFill="1" applyBorder="1" applyAlignment="1" applyProtection="1">
      <alignment/>
      <protection/>
    </xf>
    <xf numFmtId="186" fontId="21" fillId="33" borderId="89" xfId="62" applyNumberFormat="1" applyFont="1" applyFill="1" applyBorder="1" applyAlignment="1" applyProtection="1">
      <alignment/>
      <protection/>
    </xf>
    <xf numFmtId="186" fontId="21" fillId="33" borderId="141" xfId="62" applyNumberFormat="1" applyFont="1" applyFill="1" applyBorder="1" applyProtection="1">
      <alignment/>
      <protection/>
    </xf>
    <xf numFmtId="186" fontId="21" fillId="33" borderId="154" xfId="62" applyNumberFormat="1" applyFont="1" applyFill="1" applyBorder="1" applyProtection="1">
      <alignment/>
      <protection/>
    </xf>
    <xf numFmtId="186" fontId="21" fillId="33" borderId="188" xfId="62" applyNumberFormat="1" applyFont="1" applyFill="1" applyBorder="1" applyProtection="1">
      <alignment/>
      <protection/>
    </xf>
    <xf numFmtId="0" fontId="22" fillId="33" borderId="18" xfId="63" applyFont="1" applyFill="1" applyBorder="1" applyAlignment="1">
      <alignment horizontal="center" vertical="center"/>
      <protection/>
    </xf>
    <xf numFmtId="186" fontId="21" fillId="33" borderId="209" xfId="62" applyNumberFormat="1" applyFont="1" applyFill="1" applyBorder="1" applyProtection="1">
      <alignment/>
      <protection/>
    </xf>
    <xf numFmtId="186" fontId="21" fillId="33" borderId="155" xfId="62" applyNumberFormat="1" applyFont="1" applyFill="1" applyBorder="1" applyProtection="1">
      <alignment/>
      <protection/>
    </xf>
    <xf numFmtId="186" fontId="21" fillId="33" borderId="210" xfId="62" applyNumberFormat="1" applyFont="1" applyFill="1" applyBorder="1" applyProtection="1">
      <alignment/>
      <protection/>
    </xf>
    <xf numFmtId="186" fontId="21" fillId="33" borderId="142" xfId="62" applyNumberFormat="1" applyFont="1" applyFill="1" applyBorder="1" applyProtection="1">
      <alignment/>
      <protection/>
    </xf>
    <xf numFmtId="186" fontId="21" fillId="33" borderId="97" xfId="62" applyNumberFormat="1" applyFont="1" applyFill="1" applyBorder="1" applyProtection="1">
      <alignment/>
      <protection/>
    </xf>
    <xf numFmtId="186" fontId="21" fillId="33" borderId="152" xfId="62" applyNumberFormat="1" applyFont="1" applyFill="1" applyBorder="1" applyProtection="1">
      <alignment/>
      <protection/>
    </xf>
    <xf numFmtId="0" fontId="6" fillId="33" borderId="206" xfId="63" applyFont="1" applyFill="1" applyBorder="1" applyAlignment="1">
      <alignment horizontal="center" vertical="center"/>
      <protection/>
    </xf>
    <xf numFmtId="0" fontId="6" fillId="33" borderId="211" xfId="0" applyFont="1" applyFill="1" applyBorder="1" applyAlignment="1">
      <alignment horizontal="center" vertical="center" textRotation="255"/>
    </xf>
    <xf numFmtId="0" fontId="23" fillId="33" borderId="143" xfId="0" applyFont="1" applyFill="1" applyBorder="1" applyAlignment="1">
      <alignment horizontal="center" vertical="center"/>
    </xf>
    <xf numFmtId="0" fontId="6" fillId="33" borderId="13" xfId="63" applyFont="1" applyFill="1" applyBorder="1" applyAlignment="1">
      <alignment horizontal="center" vertical="center"/>
      <protection/>
    </xf>
    <xf numFmtId="186" fontId="21" fillId="33" borderId="138" xfId="62" applyNumberFormat="1" applyFont="1" applyFill="1" applyBorder="1" applyProtection="1">
      <alignment/>
      <protection/>
    </xf>
    <xf numFmtId="186" fontId="21" fillId="33" borderId="137" xfId="62" applyNumberFormat="1" applyFont="1" applyFill="1" applyBorder="1" applyProtection="1">
      <alignment/>
      <protection/>
    </xf>
    <xf numFmtId="186" fontId="21" fillId="33" borderId="138" xfId="62" applyNumberFormat="1" applyFont="1" applyFill="1" applyBorder="1" applyAlignment="1" applyProtection="1">
      <alignment/>
      <protection/>
    </xf>
    <xf numFmtId="186" fontId="21" fillId="33" borderId="139" xfId="62" applyNumberFormat="1" applyFont="1" applyFill="1" applyBorder="1" applyAlignment="1" applyProtection="1">
      <alignment/>
      <protection/>
    </xf>
    <xf numFmtId="182" fontId="19" fillId="33" borderId="56" xfId="0" applyNumberFormat="1" applyFont="1" applyFill="1" applyBorder="1" applyAlignment="1" applyProtection="1">
      <alignment/>
      <protection locked="0"/>
    </xf>
    <xf numFmtId="182" fontId="19" fillId="33" borderId="0" xfId="0" applyNumberFormat="1" applyFont="1" applyFill="1" applyAlignment="1" applyProtection="1">
      <alignment/>
      <protection locked="0"/>
    </xf>
    <xf numFmtId="188" fontId="11" fillId="33" borderId="28" xfId="62" applyNumberFormat="1" applyFont="1" applyFill="1" applyBorder="1" applyProtection="1">
      <alignment/>
      <protection/>
    </xf>
    <xf numFmtId="186" fontId="12" fillId="33" borderId="35" xfId="62" applyNumberFormat="1" applyFont="1" applyFill="1" applyBorder="1" applyProtection="1">
      <alignment/>
      <protection/>
    </xf>
    <xf numFmtId="186" fontId="12" fillId="33" borderId="78" xfId="62" applyNumberFormat="1" applyFont="1" applyFill="1" applyBorder="1" applyProtection="1">
      <alignment/>
      <protection/>
    </xf>
    <xf numFmtId="186" fontId="12" fillId="33" borderId="43" xfId="62" applyNumberFormat="1" applyFont="1" applyFill="1" applyBorder="1" applyProtection="1">
      <alignment/>
      <protection/>
    </xf>
    <xf numFmtId="186" fontId="12" fillId="33" borderId="26" xfId="62" applyNumberFormat="1" applyFont="1" applyFill="1" applyBorder="1" applyProtection="1">
      <alignment/>
      <protection/>
    </xf>
    <xf numFmtId="186" fontId="12" fillId="33" borderId="79" xfId="62" applyNumberFormat="1" applyFont="1" applyFill="1" applyBorder="1" applyProtection="1">
      <alignment/>
      <protection/>
    </xf>
    <xf numFmtId="182" fontId="5" fillId="33" borderId="81" xfId="0" applyNumberFormat="1" applyFont="1" applyFill="1" applyBorder="1" applyAlignment="1" applyProtection="1">
      <alignment horizontal="center" vertical="center" wrapText="1"/>
      <protection locked="0"/>
    </xf>
    <xf numFmtId="186" fontId="12" fillId="33" borderId="82" xfId="62" applyNumberFormat="1" applyFont="1" applyFill="1" applyBorder="1" applyProtection="1">
      <alignment/>
      <protection/>
    </xf>
    <xf numFmtId="186" fontId="12" fillId="33" borderId="35" xfId="62" applyNumberFormat="1" applyFont="1" applyFill="1" applyBorder="1" applyAlignment="1" applyProtection="1">
      <alignment/>
      <protection/>
    </xf>
    <xf numFmtId="186" fontId="12" fillId="33" borderId="44" xfId="62" applyNumberFormat="1" applyFont="1" applyFill="1" applyBorder="1" applyAlignment="1" applyProtection="1">
      <alignment/>
      <protection/>
    </xf>
    <xf numFmtId="186" fontId="12" fillId="33" borderId="78" xfId="62" applyNumberFormat="1" applyFont="1" applyFill="1" applyBorder="1" applyAlignment="1" applyProtection="1">
      <alignment/>
      <protection/>
    </xf>
    <xf numFmtId="186" fontId="12" fillId="33" borderId="80" xfId="62" applyNumberFormat="1" applyFont="1" applyFill="1" applyBorder="1" applyAlignment="1" applyProtection="1">
      <alignment/>
      <protection/>
    </xf>
    <xf numFmtId="186" fontId="12" fillId="33" borderId="80" xfId="62" applyNumberFormat="1" applyFont="1" applyFill="1" applyBorder="1" applyProtection="1">
      <alignment/>
      <protection/>
    </xf>
    <xf numFmtId="186" fontId="5" fillId="33" borderId="212" xfId="49" applyNumberFormat="1" applyFont="1" applyFill="1" applyBorder="1" applyAlignment="1" applyProtection="1">
      <alignment/>
      <protection/>
    </xf>
    <xf numFmtId="186" fontId="5" fillId="33" borderId="179" xfId="49" applyNumberFormat="1" applyFont="1" applyFill="1" applyBorder="1" applyAlignment="1" applyProtection="1">
      <alignment/>
      <protection/>
    </xf>
    <xf numFmtId="186" fontId="5" fillId="33" borderId="213" xfId="49" applyNumberFormat="1" applyFont="1" applyFill="1" applyBorder="1" applyAlignment="1" applyProtection="1">
      <alignment/>
      <protection/>
    </xf>
    <xf numFmtId="186" fontId="5" fillId="33" borderId="28" xfId="62" applyNumberFormat="1" applyFont="1" applyFill="1" applyBorder="1" applyProtection="1">
      <alignment/>
      <protection/>
    </xf>
    <xf numFmtId="186" fontId="5" fillId="33" borderId="29" xfId="49" applyNumberFormat="1" applyFont="1" applyFill="1" applyBorder="1" applyAlignment="1" applyProtection="1">
      <alignment/>
      <protection/>
    </xf>
    <xf numFmtId="186" fontId="5" fillId="33" borderId="29" xfId="62" applyNumberFormat="1" applyFont="1" applyFill="1" applyBorder="1" applyProtection="1">
      <alignment/>
      <protection/>
    </xf>
    <xf numFmtId="182" fontId="6" fillId="33" borderId="43" xfId="62" applyNumberFormat="1" applyFont="1" applyFill="1" applyBorder="1" applyProtection="1">
      <alignment/>
      <protection/>
    </xf>
    <xf numFmtId="182" fontId="6" fillId="33" borderId="44" xfId="49" applyNumberFormat="1" applyFont="1" applyFill="1" applyBorder="1" applyAlignment="1" applyProtection="1">
      <alignment/>
      <protection/>
    </xf>
    <xf numFmtId="182" fontId="6" fillId="33" borderId="79" xfId="62" applyNumberFormat="1" applyFont="1" applyFill="1" applyBorder="1" applyProtection="1">
      <alignment/>
      <protection/>
    </xf>
    <xf numFmtId="182" fontId="6" fillId="33" borderId="80" xfId="49" applyNumberFormat="1" applyFont="1" applyFill="1" applyBorder="1" applyAlignment="1" applyProtection="1">
      <alignment/>
      <protection/>
    </xf>
    <xf numFmtId="0" fontId="19" fillId="33" borderId="114" xfId="62" applyFont="1" applyFill="1" applyBorder="1" applyProtection="1">
      <alignment/>
      <protection/>
    </xf>
    <xf numFmtId="186" fontId="5" fillId="33" borderId="122" xfId="62" applyNumberFormat="1" applyFont="1" applyFill="1" applyBorder="1" applyAlignment="1">
      <alignment horizontal="right" vertical="center"/>
      <protection/>
    </xf>
    <xf numFmtId="186" fontId="6" fillId="33" borderId="214" xfId="62" applyNumberFormat="1" applyFont="1" applyFill="1" applyBorder="1" applyAlignment="1">
      <alignment vertical="center"/>
      <protection/>
    </xf>
    <xf numFmtId="0" fontId="5" fillId="33" borderId="28" xfId="62" applyFont="1" applyFill="1" applyBorder="1" applyAlignment="1" applyProtection="1">
      <alignment horizontal="center" vertical="center"/>
      <protection/>
    </xf>
    <xf numFmtId="186" fontId="5" fillId="33" borderId="41" xfId="0" applyNumberFormat="1" applyFont="1" applyFill="1" applyBorder="1" applyAlignment="1">
      <alignment vertical="center"/>
    </xf>
    <xf numFmtId="186" fontId="5" fillId="33" borderId="32" xfId="62" applyNumberFormat="1" applyFont="1" applyFill="1" applyBorder="1" applyAlignment="1">
      <alignment vertical="center"/>
      <protection/>
    </xf>
    <xf numFmtId="186" fontId="5" fillId="33" borderId="31" xfId="62" applyNumberFormat="1" applyFont="1" applyFill="1" applyBorder="1" applyAlignment="1">
      <alignment vertical="center"/>
      <protection/>
    </xf>
    <xf numFmtId="186" fontId="5" fillId="33" borderId="16" xfId="62" applyNumberFormat="1" applyFont="1" applyFill="1" applyBorder="1" applyAlignment="1">
      <alignment vertical="center"/>
      <protection/>
    </xf>
    <xf numFmtId="186" fontId="5" fillId="33" borderId="176" xfId="0" applyNumberFormat="1" applyFont="1" applyFill="1" applyBorder="1" applyAlignment="1">
      <alignment vertical="center"/>
    </xf>
    <xf numFmtId="186" fontId="5" fillId="33" borderId="16" xfId="62" applyNumberFormat="1" applyFont="1" applyFill="1" applyBorder="1" applyAlignment="1" quotePrefix="1">
      <alignment vertical="center"/>
      <protection/>
    </xf>
    <xf numFmtId="186" fontId="5" fillId="33" borderId="61" xfId="62" applyNumberFormat="1" applyFont="1" applyFill="1" applyBorder="1" applyAlignment="1">
      <alignment/>
      <protection/>
    </xf>
    <xf numFmtId="186" fontId="5" fillId="33" borderId="141" xfId="0" applyNumberFormat="1" applyFont="1" applyFill="1" applyBorder="1" applyAlignment="1">
      <alignment vertical="center"/>
    </xf>
    <xf numFmtId="182" fontId="5" fillId="33" borderId="215" xfId="62" applyNumberFormat="1" applyFont="1" applyFill="1" applyBorder="1" applyAlignment="1">
      <alignment vertical="center"/>
      <protection/>
    </xf>
    <xf numFmtId="186" fontId="5" fillId="33" borderId="192" xfId="62" applyNumberFormat="1" applyFont="1" applyFill="1" applyBorder="1" applyAlignment="1">
      <alignment vertical="center"/>
      <protection/>
    </xf>
    <xf numFmtId="186" fontId="5" fillId="33" borderId="195" xfId="62" applyNumberFormat="1" applyFont="1" applyFill="1" applyBorder="1" applyAlignment="1">
      <alignment vertical="center"/>
      <protection/>
    </xf>
    <xf numFmtId="186" fontId="5" fillId="33" borderId="91" xfId="62" applyNumberFormat="1" applyFont="1" applyFill="1" applyBorder="1" applyAlignment="1">
      <alignment vertical="center"/>
      <protection/>
    </xf>
    <xf numFmtId="186" fontId="5" fillId="33" borderId="216" xfId="62" applyNumberFormat="1" applyFont="1" applyFill="1" applyBorder="1" applyAlignment="1">
      <alignment vertical="center"/>
      <protection/>
    </xf>
    <xf numFmtId="186" fontId="5" fillId="33" borderId="184" xfId="62" applyNumberFormat="1" applyFont="1" applyFill="1" applyBorder="1" applyAlignment="1">
      <alignment vertical="center"/>
      <protection/>
    </xf>
    <xf numFmtId="196" fontId="5" fillId="33" borderId="191" xfId="62" applyNumberFormat="1" applyFont="1" applyFill="1" applyBorder="1" applyAlignment="1">
      <alignment vertical="center"/>
      <protection/>
    </xf>
    <xf numFmtId="0" fontId="25" fillId="33" borderId="26" xfId="62" applyFont="1" applyFill="1" applyBorder="1" applyAlignment="1" applyProtection="1">
      <alignment horizontal="center" vertical="center" shrinkToFit="1"/>
      <protection/>
    </xf>
    <xf numFmtId="186" fontId="12" fillId="33" borderId="50" xfId="0" applyNumberFormat="1" applyFont="1" applyFill="1" applyBorder="1" applyAlignment="1" applyProtection="1">
      <alignment vertical="center"/>
      <protection locked="0"/>
    </xf>
    <xf numFmtId="186" fontId="5" fillId="33" borderId="87" xfId="62" applyNumberFormat="1" applyFont="1" applyFill="1" applyBorder="1" applyAlignment="1" applyProtection="1">
      <alignment vertical="center"/>
      <protection/>
    </xf>
    <xf numFmtId="186" fontId="5" fillId="33" borderId="126" xfId="62" applyNumberFormat="1" applyFont="1" applyFill="1" applyBorder="1" applyAlignment="1" applyProtection="1">
      <alignment vertical="center"/>
      <protection/>
    </xf>
    <xf numFmtId="186" fontId="5" fillId="33" borderId="128" xfId="62" applyNumberFormat="1" applyFont="1" applyFill="1" applyBorder="1" applyAlignment="1" applyProtection="1">
      <alignment vertical="center"/>
      <protection/>
    </xf>
    <xf numFmtId="186" fontId="5" fillId="33" borderId="149" xfId="62" applyNumberFormat="1" applyFont="1" applyFill="1" applyBorder="1" applyAlignment="1" applyProtection="1">
      <alignment horizontal="center" vertical="center"/>
      <protection/>
    </xf>
    <xf numFmtId="186" fontId="5" fillId="33" borderId="104" xfId="62" applyNumberFormat="1" applyFont="1" applyFill="1" applyBorder="1" applyAlignment="1" applyProtection="1">
      <alignment horizontal="center" vertical="center"/>
      <protection/>
    </xf>
    <xf numFmtId="186" fontId="5" fillId="33" borderId="104" xfId="62" applyNumberFormat="1" applyFont="1" applyFill="1" applyBorder="1" applyAlignment="1" applyProtection="1">
      <alignment vertical="center"/>
      <protection/>
    </xf>
    <xf numFmtId="186" fontId="5" fillId="33" borderId="101" xfId="62" applyNumberFormat="1" applyFont="1" applyFill="1" applyBorder="1" applyAlignment="1" applyProtection="1">
      <alignment horizontal="center" vertical="center"/>
      <protection/>
    </xf>
    <xf numFmtId="186" fontId="5" fillId="33" borderId="104" xfId="62" applyNumberFormat="1" applyFont="1" applyFill="1" applyBorder="1" applyAlignment="1" applyProtection="1">
      <alignment horizontal="right" vertical="center"/>
      <protection/>
    </xf>
    <xf numFmtId="186" fontId="5" fillId="33" borderId="101" xfId="62" applyNumberFormat="1" applyFont="1" applyFill="1" applyBorder="1" applyAlignment="1" applyProtection="1">
      <alignment horizontal="right" vertical="center"/>
      <protection/>
    </xf>
    <xf numFmtId="186" fontId="17" fillId="33" borderId="101" xfId="62" applyNumberFormat="1" applyFont="1" applyFill="1" applyBorder="1" applyAlignment="1" applyProtection="1">
      <alignment horizontal="center" vertical="center"/>
      <protection/>
    </xf>
    <xf numFmtId="186" fontId="17" fillId="33" borderId="104" xfId="62" applyNumberFormat="1" applyFont="1" applyFill="1" applyBorder="1" applyAlignment="1" applyProtection="1">
      <alignment horizontal="center" vertical="center"/>
      <protection/>
    </xf>
    <xf numFmtId="186" fontId="5" fillId="33" borderId="217" xfId="62" applyNumberFormat="1" applyFont="1" applyFill="1" applyBorder="1" applyAlignment="1" applyProtection="1">
      <alignment horizontal="center" vertical="center"/>
      <protection/>
    </xf>
    <xf numFmtId="186" fontId="6" fillId="33" borderId="27" xfId="62" applyNumberFormat="1" applyFont="1" applyFill="1" applyBorder="1" applyAlignment="1" applyProtection="1">
      <alignment vertical="center" shrinkToFit="1"/>
      <protection/>
    </xf>
    <xf numFmtId="186" fontId="5" fillId="33" borderId="218" xfId="62" applyNumberFormat="1" applyFont="1" applyFill="1" applyBorder="1" applyAlignment="1" applyProtection="1">
      <alignment vertical="center"/>
      <protection/>
    </xf>
    <xf numFmtId="186" fontId="5" fillId="33" borderId="37" xfId="62" applyNumberFormat="1" applyFont="1" applyFill="1" applyBorder="1" applyAlignment="1">
      <alignment vertical="center"/>
      <protection/>
    </xf>
    <xf numFmtId="186" fontId="5" fillId="33" borderId="40" xfId="62" applyNumberFormat="1" applyFont="1" applyFill="1" applyBorder="1" applyAlignment="1">
      <alignment vertical="center"/>
      <protection/>
    </xf>
    <xf numFmtId="186" fontId="5" fillId="33" borderId="48" xfId="62" applyNumberFormat="1" applyFont="1" applyFill="1" applyBorder="1" applyAlignment="1" applyProtection="1">
      <alignment vertical="center"/>
      <protection/>
    </xf>
    <xf numFmtId="186" fontId="5" fillId="33" borderId="219" xfId="62" applyNumberFormat="1" applyFont="1" applyFill="1" applyBorder="1" applyAlignment="1">
      <alignment vertical="center"/>
      <protection/>
    </xf>
    <xf numFmtId="186" fontId="5" fillId="33" borderId="120" xfId="62" applyNumberFormat="1" applyFont="1" applyFill="1" applyBorder="1" applyAlignment="1">
      <alignment vertical="center"/>
      <protection/>
    </xf>
    <xf numFmtId="186" fontId="5" fillId="33" borderId="118" xfId="62" applyNumberFormat="1" applyFont="1" applyFill="1" applyBorder="1" applyAlignment="1" applyProtection="1">
      <alignment vertical="center"/>
      <protection/>
    </xf>
    <xf numFmtId="186" fontId="6" fillId="33" borderId="118" xfId="62" applyNumberFormat="1" applyFont="1" applyFill="1" applyBorder="1" applyAlignment="1" applyProtection="1">
      <alignment vertical="center" shrinkToFit="1"/>
      <protection/>
    </xf>
    <xf numFmtId="186" fontId="5" fillId="33" borderId="220" xfId="62" applyNumberFormat="1" applyFont="1" applyFill="1" applyBorder="1" applyAlignment="1" applyProtection="1">
      <alignment vertical="center"/>
      <protection/>
    </xf>
    <xf numFmtId="186" fontId="5" fillId="33" borderId="221" xfId="62" applyNumberFormat="1" applyFont="1" applyFill="1" applyBorder="1" applyAlignment="1" applyProtection="1">
      <alignment vertical="center"/>
      <protection/>
    </xf>
    <xf numFmtId="186" fontId="5" fillId="33" borderId="134" xfId="62" applyNumberFormat="1" applyFont="1" applyFill="1" applyBorder="1" applyAlignment="1" applyProtection="1">
      <alignment vertical="center"/>
      <protection/>
    </xf>
    <xf numFmtId="186" fontId="5" fillId="33" borderId="222" xfId="62" applyNumberFormat="1" applyFont="1" applyFill="1" applyBorder="1" applyAlignment="1" applyProtection="1">
      <alignment vertical="center"/>
      <protection/>
    </xf>
    <xf numFmtId="186" fontId="5" fillId="33" borderId="123" xfId="62" applyNumberFormat="1" applyFont="1" applyFill="1" applyBorder="1" applyAlignment="1">
      <alignment vertical="center"/>
      <protection/>
    </xf>
    <xf numFmtId="186" fontId="5" fillId="33" borderId="223" xfId="62" applyNumberFormat="1" applyFont="1" applyFill="1" applyBorder="1" applyAlignment="1" applyProtection="1">
      <alignment vertical="center"/>
      <protection/>
    </xf>
    <xf numFmtId="186" fontId="5" fillId="33" borderId="123" xfId="62" applyNumberFormat="1" applyFont="1" applyFill="1" applyBorder="1" applyAlignment="1" applyProtection="1">
      <alignment vertical="center"/>
      <protection/>
    </xf>
    <xf numFmtId="186" fontId="5" fillId="33" borderId="18" xfId="62" applyNumberFormat="1" applyFont="1" applyFill="1" applyBorder="1" applyAlignment="1" applyProtection="1">
      <alignment vertical="center"/>
      <protection/>
    </xf>
    <xf numFmtId="186" fontId="5" fillId="33" borderId="224" xfId="62" applyNumberFormat="1" applyFont="1" applyFill="1" applyBorder="1" applyAlignment="1" applyProtection="1">
      <alignment vertical="center"/>
      <protection/>
    </xf>
    <xf numFmtId="186" fontId="5" fillId="33" borderId="225" xfId="62" applyNumberFormat="1" applyFont="1" applyFill="1" applyBorder="1" applyAlignment="1" applyProtection="1">
      <alignment vertical="center"/>
      <protection/>
    </xf>
    <xf numFmtId="186" fontId="6" fillId="33" borderId="225" xfId="62" applyNumberFormat="1" applyFont="1" applyFill="1" applyBorder="1" applyAlignment="1" applyProtection="1">
      <alignment vertical="center" shrinkToFit="1"/>
      <protection/>
    </xf>
    <xf numFmtId="186" fontId="5" fillId="33" borderId="226" xfId="62" applyNumberFormat="1" applyFont="1" applyFill="1" applyBorder="1" applyAlignment="1" applyProtection="1">
      <alignment vertical="center"/>
      <protection/>
    </xf>
    <xf numFmtId="186" fontId="5" fillId="33" borderId="227" xfId="62" applyNumberFormat="1" applyFont="1" applyFill="1" applyBorder="1" applyAlignment="1" applyProtection="1">
      <alignment vertical="center"/>
      <protection/>
    </xf>
    <xf numFmtId="186" fontId="5" fillId="33" borderId="228" xfId="62" applyNumberFormat="1" applyFont="1" applyFill="1" applyBorder="1" applyAlignment="1" applyProtection="1">
      <alignment vertical="center"/>
      <protection/>
    </xf>
    <xf numFmtId="186" fontId="5" fillId="33" borderId="74" xfId="62" applyNumberFormat="1" applyFont="1" applyFill="1" applyBorder="1" applyAlignment="1">
      <alignment vertical="center"/>
      <protection/>
    </xf>
    <xf numFmtId="186" fontId="5" fillId="33" borderId="224" xfId="62" applyNumberFormat="1" applyFont="1" applyFill="1" applyBorder="1" applyAlignment="1">
      <alignment vertical="center"/>
      <protection/>
    </xf>
    <xf numFmtId="186" fontId="5" fillId="33" borderId="225" xfId="62" applyNumberFormat="1" applyFont="1" applyFill="1" applyBorder="1" applyAlignment="1">
      <alignment vertical="center"/>
      <protection/>
    </xf>
    <xf numFmtId="186" fontId="5" fillId="33" borderId="228" xfId="62" applyNumberFormat="1" applyFont="1" applyFill="1" applyBorder="1" applyAlignment="1">
      <alignment vertical="center"/>
      <protection/>
    </xf>
    <xf numFmtId="186" fontId="5" fillId="33" borderId="220" xfId="62" applyNumberFormat="1" applyFont="1" applyFill="1" applyBorder="1" applyAlignment="1">
      <alignment vertical="center"/>
      <protection/>
    </xf>
    <xf numFmtId="186" fontId="5" fillId="33" borderId="22" xfId="62" applyNumberFormat="1" applyFont="1" applyFill="1" applyBorder="1" applyAlignment="1">
      <alignment vertical="center"/>
      <protection/>
    </xf>
    <xf numFmtId="186" fontId="5" fillId="33" borderId="127" xfId="62" applyNumberFormat="1" applyFont="1" applyFill="1" applyBorder="1" applyAlignment="1" applyProtection="1">
      <alignment vertical="center"/>
      <protection/>
    </xf>
    <xf numFmtId="186" fontId="5" fillId="33" borderId="13" xfId="62" applyNumberFormat="1" applyFont="1" applyFill="1" applyBorder="1" applyAlignment="1">
      <alignment vertical="center"/>
      <protection/>
    </xf>
    <xf numFmtId="186" fontId="5" fillId="33" borderId="13" xfId="62" applyNumberFormat="1" applyFont="1" applyFill="1" applyBorder="1" applyAlignment="1" applyProtection="1">
      <alignment vertical="center"/>
      <protection/>
    </xf>
    <xf numFmtId="186" fontId="5" fillId="33" borderId="229" xfId="62" applyNumberFormat="1" applyFont="1" applyFill="1" applyBorder="1" applyAlignment="1" applyProtection="1">
      <alignment vertical="center"/>
      <protection/>
    </xf>
    <xf numFmtId="186" fontId="5" fillId="33" borderId="230" xfId="62" applyNumberFormat="1" applyFont="1" applyFill="1" applyBorder="1" applyAlignment="1">
      <alignment vertical="center"/>
      <protection/>
    </xf>
    <xf numFmtId="186" fontId="5" fillId="33" borderId="42" xfId="62" applyNumberFormat="1" applyFont="1" applyFill="1" applyBorder="1" applyAlignment="1">
      <alignment vertical="center"/>
      <protection/>
    </xf>
    <xf numFmtId="186" fontId="5" fillId="33" borderId="206" xfId="62" applyNumberFormat="1" applyFont="1" applyFill="1" applyBorder="1" applyAlignment="1">
      <alignment vertical="center"/>
      <protection/>
    </xf>
    <xf numFmtId="186" fontId="5" fillId="33" borderId="231" xfId="62" applyNumberFormat="1" applyFont="1" applyFill="1" applyBorder="1" applyAlignment="1">
      <alignment vertical="center"/>
      <protection/>
    </xf>
    <xf numFmtId="186" fontId="5" fillId="33" borderId="232" xfId="62" applyNumberFormat="1" applyFont="1" applyFill="1" applyBorder="1" applyAlignment="1">
      <alignment vertical="center"/>
      <protection/>
    </xf>
    <xf numFmtId="186" fontId="5" fillId="33" borderId="39" xfId="62" applyNumberFormat="1" applyFont="1" applyFill="1" applyBorder="1" applyAlignment="1">
      <alignment vertical="center"/>
      <protection/>
    </xf>
    <xf numFmtId="186" fontId="5" fillId="33" borderId="47" xfId="62" applyNumberFormat="1" applyFont="1" applyFill="1" applyBorder="1" applyAlignment="1">
      <alignment vertical="center"/>
      <protection/>
    </xf>
    <xf numFmtId="186" fontId="5" fillId="33" borderId="223" xfId="62" applyNumberFormat="1" applyFont="1" applyFill="1" applyBorder="1" applyAlignment="1">
      <alignment vertical="center"/>
      <protection/>
    </xf>
    <xf numFmtId="186" fontId="5" fillId="33" borderId="134" xfId="62" applyNumberFormat="1" applyFont="1" applyFill="1" applyBorder="1" applyAlignment="1">
      <alignment vertical="center"/>
      <protection/>
    </xf>
    <xf numFmtId="186" fontId="5" fillId="33" borderId="233" xfId="62" applyNumberFormat="1" applyFont="1" applyFill="1" applyBorder="1" applyAlignment="1">
      <alignment vertical="center"/>
      <protection/>
    </xf>
    <xf numFmtId="186" fontId="5" fillId="33" borderId="234" xfId="62" applyNumberFormat="1" applyFont="1" applyFill="1" applyBorder="1" applyAlignment="1">
      <alignment vertical="center"/>
      <protection/>
    </xf>
    <xf numFmtId="186" fontId="5" fillId="33" borderId="101" xfId="62" applyNumberFormat="1" applyFont="1" applyFill="1" applyBorder="1" applyAlignment="1">
      <alignment vertical="center"/>
      <protection/>
    </xf>
    <xf numFmtId="186" fontId="5" fillId="33" borderId="132" xfId="62" applyNumberFormat="1" applyFont="1" applyFill="1" applyBorder="1" applyAlignment="1">
      <alignment vertical="center"/>
      <protection/>
    </xf>
    <xf numFmtId="186" fontId="5" fillId="33" borderId="101" xfId="62" applyNumberFormat="1" applyFont="1" applyFill="1" applyBorder="1" applyAlignment="1" applyProtection="1">
      <alignment vertical="center"/>
      <protection/>
    </xf>
    <xf numFmtId="186" fontId="5" fillId="33" borderId="235" xfId="62" applyNumberFormat="1" applyFont="1" applyFill="1" applyBorder="1" applyAlignment="1">
      <alignment vertical="center"/>
      <protection/>
    </xf>
    <xf numFmtId="186" fontId="6" fillId="33" borderId="104" xfId="62" applyNumberFormat="1" applyFont="1" applyFill="1" applyBorder="1" applyAlignment="1" applyProtection="1">
      <alignment vertical="center"/>
      <protection/>
    </xf>
    <xf numFmtId="188" fontId="21" fillId="33" borderId="153" xfId="0" applyNumberFormat="1" applyFont="1" applyFill="1" applyBorder="1" applyAlignment="1" applyProtection="1">
      <alignment vertical="center"/>
      <protection locked="0"/>
    </xf>
    <xf numFmtId="188" fontId="21" fillId="33" borderId="145" xfId="0" applyNumberFormat="1" applyFont="1" applyFill="1" applyBorder="1" applyAlignment="1" applyProtection="1">
      <alignment vertical="center"/>
      <protection locked="0"/>
    </xf>
    <xf numFmtId="188" fontId="21" fillId="33" borderId="148" xfId="0" applyNumberFormat="1" applyFont="1" applyFill="1" applyBorder="1" applyAlignment="1" applyProtection="1">
      <alignment vertical="center"/>
      <protection locked="0"/>
    </xf>
    <xf numFmtId="180" fontId="21" fillId="33" borderId="145" xfId="0" applyNumberFormat="1" applyFont="1" applyFill="1" applyBorder="1" applyAlignment="1" applyProtection="1">
      <alignment vertical="center"/>
      <protection locked="0"/>
    </xf>
    <xf numFmtId="188" fontId="21" fillId="33" borderId="150" xfId="0" applyNumberFormat="1" applyFont="1" applyFill="1" applyBorder="1" applyAlignment="1" applyProtection="1">
      <alignment vertical="center"/>
      <protection locked="0"/>
    </xf>
    <xf numFmtId="188" fontId="21" fillId="33" borderId="158" xfId="0" applyNumberFormat="1" applyFont="1" applyFill="1" applyBorder="1" applyAlignment="1" applyProtection="1">
      <alignment/>
      <protection locked="0"/>
    </xf>
    <xf numFmtId="178" fontId="12" fillId="33" borderId="18" xfId="62" applyNumberFormat="1" applyFont="1" applyFill="1" applyBorder="1">
      <alignment/>
      <protection/>
    </xf>
    <xf numFmtId="188" fontId="21" fillId="33" borderId="37" xfId="62" applyNumberFormat="1" applyFont="1" applyFill="1" applyBorder="1" applyProtection="1">
      <alignment/>
      <protection/>
    </xf>
    <xf numFmtId="186" fontId="5" fillId="33" borderId="236" xfId="62" applyNumberFormat="1" applyFont="1" applyFill="1" applyBorder="1" applyAlignment="1">
      <alignment vertical="center"/>
      <protection/>
    </xf>
    <xf numFmtId="186" fontId="5" fillId="33" borderId="185" xfId="62" applyNumberFormat="1" applyFont="1" applyFill="1" applyBorder="1" applyAlignment="1" applyProtection="1">
      <alignment vertical="center"/>
      <protection/>
    </xf>
    <xf numFmtId="186" fontId="5" fillId="33" borderId="215" xfId="62" applyNumberFormat="1" applyFont="1" applyFill="1" applyBorder="1" applyAlignment="1" applyProtection="1">
      <alignment vertical="center"/>
      <protection/>
    </xf>
    <xf numFmtId="186" fontId="6" fillId="33" borderId="28" xfId="62" applyNumberFormat="1" applyFont="1" applyFill="1" applyBorder="1" applyAlignment="1" applyProtection="1">
      <alignment vertical="center" shrinkToFit="1"/>
      <protection/>
    </xf>
    <xf numFmtId="186" fontId="21" fillId="33" borderId="82" xfId="62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182" fontId="1" fillId="33" borderId="0" xfId="0" applyNumberFormat="1" applyFont="1" applyFill="1" applyBorder="1" applyAlignment="1" applyProtection="1">
      <alignment/>
      <protection locked="0"/>
    </xf>
    <xf numFmtId="180" fontId="19" fillId="33" borderId="0" xfId="62" applyNumberFormat="1" applyFont="1" applyFill="1" applyBorder="1">
      <alignment/>
      <protection/>
    </xf>
    <xf numFmtId="0" fontId="19" fillId="33" borderId="0" xfId="62" applyFont="1" applyFill="1" applyBorder="1">
      <alignment/>
      <protection/>
    </xf>
    <xf numFmtId="0" fontId="1" fillId="33" borderId="0" xfId="62" applyFont="1" applyFill="1" applyBorder="1" applyProtection="1">
      <alignment/>
      <protection/>
    </xf>
    <xf numFmtId="182" fontId="5" fillId="33" borderId="237" xfId="0" applyNumberFormat="1" applyFont="1" applyFill="1" applyBorder="1" applyAlignment="1" applyProtection="1">
      <alignment horizontal="center" vertical="center" wrapText="1"/>
      <protection locked="0"/>
    </xf>
    <xf numFmtId="188" fontId="12" fillId="33" borderId="237" xfId="0" applyNumberFormat="1" applyFont="1" applyFill="1" applyBorder="1" applyAlignment="1" applyProtection="1">
      <alignment/>
      <protection locked="0"/>
    </xf>
    <xf numFmtId="188" fontId="12" fillId="33" borderId="238" xfId="0" applyNumberFormat="1" applyFont="1" applyFill="1" applyBorder="1" applyAlignment="1" applyProtection="1">
      <alignment/>
      <protection locked="0"/>
    </xf>
    <xf numFmtId="186" fontId="21" fillId="33" borderId="238" xfId="0" applyNumberFormat="1" applyFont="1" applyFill="1" applyBorder="1" applyAlignment="1" applyProtection="1">
      <alignment/>
      <protection locked="0"/>
    </xf>
    <xf numFmtId="188" fontId="21" fillId="33" borderId="238" xfId="0" applyNumberFormat="1" applyFont="1" applyFill="1" applyBorder="1" applyAlignment="1" applyProtection="1">
      <alignment/>
      <protection locked="0"/>
    </xf>
    <xf numFmtId="183" fontId="21" fillId="33" borderId="238" xfId="0" applyNumberFormat="1" applyFont="1" applyFill="1" applyBorder="1" applyAlignment="1" applyProtection="1">
      <alignment/>
      <protection locked="0"/>
    </xf>
    <xf numFmtId="183" fontId="21" fillId="33" borderId="239" xfId="0" applyNumberFormat="1" applyFont="1" applyFill="1" applyBorder="1" applyAlignment="1" applyProtection="1">
      <alignment/>
      <protection locked="0"/>
    </xf>
    <xf numFmtId="182" fontId="1" fillId="33" borderId="0" xfId="0" applyNumberFormat="1" applyFont="1" applyFill="1" applyBorder="1" applyAlignment="1" applyProtection="1">
      <alignment/>
      <protection locked="0"/>
    </xf>
    <xf numFmtId="182" fontId="1" fillId="33" borderId="0" xfId="0" applyNumberFormat="1" applyFont="1" applyFill="1" applyBorder="1" applyAlignment="1" applyProtection="1">
      <alignment horizontal="distributed" vertical="center" wrapText="1"/>
      <protection locked="0"/>
    </xf>
    <xf numFmtId="0" fontId="20" fillId="33" borderId="240" xfId="0" applyFont="1" applyFill="1" applyBorder="1" applyAlignment="1">
      <alignment horizontal="center" vertical="center"/>
    </xf>
    <xf numFmtId="0" fontId="5" fillId="33" borderId="241" xfId="63" applyFont="1" applyFill="1" applyBorder="1" applyAlignment="1">
      <alignment horizontal="center" vertical="center"/>
      <protection/>
    </xf>
    <xf numFmtId="188" fontId="12" fillId="33" borderId="241" xfId="0" applyNumberFormat="1" applyFont="1" applyFill="1" applyBorder="1" applyAlignment="1" applyProtection="1">
      <alignment/>
      <protection locked="0"/>
    </xf>
    <xf numFmtId="188" fontId="12" fillId="33" borderId="242" xfId="62" applyNumberFormat="1" applyFont="1" applyFill="1" applyBorder="1" applyProtection="1">
      <alignment/>
      <protection/>
    </xf>
    <xf numFmtId="188" fontId="12" fillId="33" borderId="241" xfId="62" applyNumberFormat="1" applyFont="1" applyFill="1" applyBorder="1" applyProtection="1">
      <alignment/>
      <protection/>
    </xf>
    <xf numFmtId="180" fontId="21" fillId="33" borderId="242" xfId="62" applyNumberFormat="1" applyFont="1" applyFill="1" applyBorder="1" applyProtection="1">
      <alignment/>
      <protection/>
    </xf>
    <xf numFmtId="188" fontId="21" fillId="33" borderId="242" xfId="62" applyNumberFormat="1" applyFont="1" applyFill="1" applyBorder="1" applyProtection="1">
      <alignment/>
      <protection/>
    </xf>
    <xf numFmtId="183" fontId="21" fillId="33" borderId="242" xfId="62" applyNumberFormat="1" applyFont="1" applyFill="1" applyBorder="1" applyProtection="1">
      <alignment/>
      <protection/>
    </xf>
    <xf numFmtId="183" fontId="21" fillId="33" borderId="243" xfId="62" applyNumberFormat="1" applyFont="1" applyFill="1" applyBorder="1" applyProtection="1">
      <alignment/>
      <protection/>
    </xf>
    <xf numFmtId="188" fontId="12" fillId="33" borderId="37" xfId="62" applyNumberFormat="1" applyFont="1" applyFill="1" applyBorder="1" applyProtection="1">
      <alignment/>
      <protection/>
    </xf>
    <xf numFmtId="188" fontId="12" fillId="33" borderId="104" xfId="0" applyNumberFormat="1" applyFont="1" applyFill="1" applyBorder="1" applyAlignment="1" applyProtection="1">
      <alignment/>
      <protection locked="0"/>
    </xf>
    <xf numFmtId="0" fontId="5" fillId="33" borderId="181" xfId="62" applyFont="1" applyFill="1" applyBorder="1" applyAlignment="1" applyProtection="1">
      <alignment vertical="center"/>
      <protection/>
    </xf>
    <xf numFmtId="0" fontId="5" fillId="33" borderId="244" xfId="62" applyFont="1" applyFill="1" applyBorder="1" applyAlignment="1" applyProtection="1">
      <alignment vertical="center"/>
      <protection/>
    </xf>
    <xf numFmtId="0" fontId="5" fillId="33" borderId="233" xfId="62" applyFont="1" applyFill="1" applyBorder="1" applyAlignment="1" applyProtection="1">
      <alignment vertical="center"/>
      <protection/>
    </xf>
    <xf numFmtId="0" fontId="5" fillId="33" borderId="245" xfId="62" applyFont="1" applyFill="1" applyBorder="1" applyAlignment="1" applyProtection="1">
      <alignment horizontal="center" vertical="center"/>
      <protection/>
    </xf>
    <xf numFmtId="0" fontId="5" fillId="33" borderId="246" xfId="62" applyFont="1" applyFill="1" applyBorder="1" applyAlignment="1" applyProtection="1">
      <alignment horizontal="center" vertical="center"/>
      <protection/>
    </xf>
    <xf numFmtId="0" fontId="5" fillId="33" borderId="247" xfId="62" applyFont="1" applyFill="1" applyBorder="1" applyAlignment="1" applyProtection="1">
      <alignment horizontal="center" vertical="center"/>
      <protection/>
    </xf>
    <xf numFmtId="0" fontId="5" fillId="33" borderId="248" xfId="62" applyFont="1" applyFill="1" applyBorder="1" applyAlignment="1" applyProtection="1">
      <alignment horizontal="center" vertical="center"/>
      <protection/>
    </xf>
    <xf numFmtId="0" fontId="5" fillId="33" borderId="249" xfId="62" applyFont="1" applyFill="1" applyBorder="1" applyAlignment="1" applyProtection="1">
      <alignment horizontal="center" vertical="center"/>
      <protection/>
    </xf>
    <xf numFmtId="188" fontId="12" fillId="33" borderId="250" xfId="0" applyNumberFormat="1" applyFont="1" applyFill="1" applyBorder="1" applyAlignment="1" applyProtection="1">
      <alignment vertical="center"/>
      <protection locked="0"/>
    </xf>
    <xf numFmtId="188" fontId="12" fillId="33" borderId="251" xfId="0" applyNumberFormat="1" applyFont="1" applyFill="1" applyBorder="1" applyAlignment="1" applyProtection="1">
      <alignment vertical="center"/>
      <protection locked="0"/>
    </xf>
    <xf numFmtId="188" fontId="12" fillId="33" borderId="212" xfId="0" applyNumberFormat="1" applyFont="1" applyFill="1" applyBorder="1" applyAlignment="1" applyProtection="1">
      <alignment vertical="center"/>
      <protection locked="0"/>
    </xf>
    <xf numFmtId="188" fontId="12" fillId="33" borderId="252" xfId="0" applyNumberFormat="1" applyFont="1" applyFill="1" applyBorder="1" applyAlignment="1" applyProtection="1">
      <alignment vertical="center"/>
      <protection locked="0"/>
    </xf>
    <xf numFmtId="188" fontId="12" fillId="33" borderId="225" xfId="0" applyNumberFormat="1" applyFont="1" applyFill="1" applyBorder="1" applyAlignment="1" applyProtection="1">
      <alignment vertical="center"/>
      <protection locked="0"/>
    </xf>
    <xf numFmtId="188" fontId="12" fillId="33" borderId="200" xfId="0" applyNumberFormat="1" applyFont="1" applyFill="1" applyBorder="1" applyAlignment="1" applyProtection="1">
      <alignment vertical="center"/>
      <protection locked="0"/>
    </xf>
    <xf numFmtId="188" fontId="12" fillId="33" borderId="232" xfId="0" applyNumberFormat="1" applyFont="1" applyFill="1" applyBorder="1" applyAlignment="1" applyProtection="1">
      <alignment vertical="center"/>
      <protection locked="0"/>
    </xf>
    <xf numFmtId="188" fontId="12" fillId="33" borderId="203" xfId="0" applyNumberFormat="1" applyFont="1" applyFill="1" applyBorder="1" applyAlignment="1" applyProtection="1">
      <alignment vertical="center"/>
      <protection locked="0"/>
    </xf>
    <xf numFmtId="188" fontId="12" fillId="33" borderId="226" xfId="0" applyNumberFormat="1" applyFont="1" applyFill="1" applyBorder="1" applyAlignment="1" applyProtection="1">
      <alignment vertical="center"/>
      <protection locked="0"/>
    </xf>
    <xf numFmtId="188" fontId="12" fillId="33" borderId="246" xfId="0" applyNumberFormat="1" applyFont="1" applyFill="1" applyBorder="1" applyAlignment="1" applyProtection="1">
      <alignment vertical="center"/>
      <protection locked="0"/>
    </xf>
    <xf numFmtId="188" fontId="12" fillId="33" borderId="253" xfId="62" applyNumberFormat="1" applyFont="1" applyFill="1" applyBorder="1" applyProtection="1">
      <alignment/>
      <protection/>
    </xf>
    <xf numFmtId="188" fontId="12" fillId="33" borderId="225" xfId="62" applyNumberFormat="1" applyFont="1" applyFill="1" applyBorder="1" applyProtection="1">
      <alignment/>
      <protection/>
    </xf>
    <xf numFmtId="188" fontId="12" fillId="33" borderId="228" xfId="62" applyNumberFormat="1" applyFont="1" applyFill="1" applyBorder="1" applyProtection="1">
      <alignment/>
      <protection/>
    </xf>
    <xf numFmtId="180" fontId="6" fillId="33" borderId="0" xfId="62" applyNumberFormat="1" applyFont="1" applyFill="1" applyBorder="1" applyAlignment="1" applyProtection="1">
      <alignment vertical="center"/>
      <protection/>
    </xf>
    <xf numFmtId="180" fontId="6" fillId="33" borderId="114" xfId="62" applyNumberFormat="1" applyFont="1" applyFill="1" applyBorder="1" applyAlignment="1" applyProtection="1">
      <alignment vertical="center"/>
      <protection/>
    </xf>
    <xf numFmtId="180" fontId="21" fillId="33" borderId="113" xfId="0" applyNumberFormat="1" applyFont="1" applyFill="1" applyBorder="1" applyAlignment="1" applyProtection="1">
      <alignment vertical="center"/>
      <protection locked="0"/>
    </xf>
    <xf numFmtId="180" fontId="21" fillId="33" borderId="34" xfId="0" applyNumberFormat="1" applyFont="1" applyFill="1" applyBorder="1" applyAlignment="1" applyProtection="1">
      <alignment vertical="center"/>
      <protection locked="0"/>
    </xf>
    <xf numFmtId="180" fontId="21" fillId="33" borderId="27" xfId="0" applyNumberFormat="1" applyFont="1" applyFill="1" applyBorder="1" applyAlignment="1" applyProtection="1">
      <alignment vertical="center"/>
      <protection locked="0"/>
    </xf>
    <xf numFmtId="180" fontId="21" fillId="33" borderId="39" xfId="0" applyNumberFormat="1" applyFont="1" applyFill="1" applyBorder="1" applyAlignment="1" applyProtection="1">
      <alignment vertical="center"/>
      <protection locked="0"/>
    </xf>
    <xf numFmtId="0" fontId="5" fillId="33" borderId="224" xfId="62" applyFont="1" applyFill="1" applyBorder="1" applyAlignment="1" applyProtection="1">
      <alignment vertical="center"/>
      <protection/>
    </xf>
    <xf numFmtId="0" fontId="5" fillId="33" borderId="254" xfId="62" applyFont="1" applyFill="1" applyBorder="1" applyAlignment="1" applyProtection="1">
      <alignment vertical="center"/>
      <protection/>
    </xf>
    <xf numFmtId="188" fontId="12" fillId="33" borderId="255" xfId="0" applyNumberFormat="1" applyFont="1" applyFill="1" applyBorder="1" applyAlignment="1" applyProtection="1">
      <alignment vertical="center"/>
      <protection locked="0"/>
    </xf>
    <xf numFmtId="188" fontId="12" fillId="33" borderId="192" xfId="62" applyNumberFormat="1" applyFont="1" applyFill="1" applyBorder="1" applyProtection="1">
      <alignment/>
      <protection/>
    </xf>
    <xf numFmtId="180" fontId="21" fillId="33" borderId="41" xfId="0" applyNumberFormat="1" applyFont="1" applyFill="1" applyBorder="1" applyAlignment="1" applyProtection="1">
      <alignment vertical="center"/>
      <protection locked="0"/>
    </xf>
    <xf numFmtId="180" fontId="21" fillId="33" borderId="126" xfId="62" applyNumberFormat="1" applyFont="1" applyFill="1" applyBorder="1" applyProtection="1">
      <alignment/>
      <protection/>
    </xf>
    <xf numFmtId="186" fontId="21" fillId="33" borderId="37" xfId="62" applyNumberFormat="1" applyFont="1" applyFill="1" applyBorder="1" applyProtection="1">
      <alignment/>
      <protection/>
    </xf>
    <xf numFmtId="186" fontId="21" fillId="33" borderId="151" xfId="0" applyNumberFormat="1" applyFont="1" applyFill="1" applyBorder="1" applyAlignment="1" applyProtection="1">
      <alignment/>
      <protection locked="0"/>
    </xf>
    <xf numFmtId="180" fontId="21" fillId="33" borderId="36" xfId="62" applyNumberFormat="1" applyFont="1" applyFill="1" applyBorder="1" applyProtection="1">
      <alignment/>
      <protection/>
    </xf>
    <xf numFmtId="186" fontId="21" fillId="33" borderId="256" xfId="62" applyNumberFormat="1" applyFont="1" applyFill="1" applyBorder="1" applyProtection="1">
      <alignment/>
      <protection/>
    </xf>
    <xf numFmtId="188" fontId="12" fillId="33" borderId="36" xfId="62" applyNumberFormat="1" applyFont="1" applyFill="1" applyBorder="1" applyProtection="1">
      <alignment/>
      <protection/>
    </xf>
    <xf numFmtId="188" fontId="12" fillId="33" borderId="114" xfId="0" applyNumberFormat="1" applyFont="1" applyFill="1" applyBorder="1" applyAlignment="1" applyProtection="1">
      <alignment/>
      <protection locked="0"/>
    </xf>
    <xf numFmtId="188" fontId="12" fillId="33" borderId="219" xfId="0" applyNumberFormat="1" applyFont="1" applyFill="1" applyBorder="1" applyAlignment="1" applyProtection="1">
      <alignment vertical="center"/>
      <protection locked="0"/>
    </xf>
    <xf numFmtId="188" fontId="12" fillId="33" borderId="118" xfId="0" applyNumberFormat="1" applyFont="1" applyFill="1" applyBorder="1" applyAlignment="1" applyProtection="1">
      <alignment vertical="center"/>
      <protection locked="0"/>
    </xf>
    <xf numFmtId="188" fontId="12" fillId="33" borderId="123" xfId="0" applyNumberFormat="1" applyFont="1" applyFill="1" applyBorder="1" applyAlignment="1" applyProtection="1">
      <alignment vertical="center"/>
      <protection locked="0"/>
    </xf>
    <xf numFmtId="188" fontId="12" fillId="33" borderId="127" xfId="62" applyNumberFormat="1" applyFont="1" applyFill="1" applyBorder="1" applyProtection="1">
      <alignment/>
      <protection/>
    </xf>
    <xf numFmtId="188" fontId="12" fillId="33" borderId="118" xfId="62" applyNumberFormat="1" applyFont="1" applyFill="1" applyBorder="1" applyProtection="1">
      <alignment/>
      <protection/>
    </xf>
    <xf numFmtId="188" fontId="12" fillId="33" borderId="220" xfId="62" applyNumberFormat="1" applyFont="1" applyFill="1" applyBorder="1" applyProtection="1">
      <alignment/>
      <protection/>
    </xf>
    <xf numFmtId="188" fontId="12" fillId="33" borderId="68" xfId="0" applyNumberFormat="1" applyFont="1" applyFill="1" applyBorder="1" applyAlignment="1" applyProtection="1">
      <alignment/>
      <protection locked="0"/>
    </xf>
    <xf numFmtId="188" fontId="12" fillId="33" borderId="117" xfId="62" applyNumberFormat="1" applyFont="1" applyFill="1" applyBorder="1" applyProtection="1">
      <alignment/>
      <protection/>
    </xf>
    <xf numFmtId="188" fontId="12" fillId="33" borderId="257" xfId="62" applyNumberFormat="1" applyFont="1" applyFill="1" applyBorder="1" applyProtection="1">
      <alignment/>
      <protection/>
    </xf>
    <xf numFmtId="188" fontId="12" fillId="33" borderId="258" xfId="0" applyNumberFormat="1" applyFont="1" applyFill="1" applyBorder="1" applyAlignment="1" applyProtection="1">
      <alignment/>
      <protection locked="0"/>
    </xf>
    <xf numFmtId="188" fontId="12" fillId="33" borderId="231" xfId="0" applyNumberFormat="1" applyFont="1" applyFill="1" applyBorder="1" applyAlignment="1" applyProtection="1">
      <alignment vertical="center"/>
      <protection locked="0"/>
    </xf>
    <xf numFmtId="188" fontId="12" fillId="33" borderId="233" xfId="0" applyNumberFormat="1" applyFont="1" applyFill="1" applyBorder="1" applyAlignment="1" applyProtection="1">
      <alignment vertical="center"/>
      <protection locked="0"/>
    </xf>
    <xf numFmtId="188" fontId="12" fillId="33" borderId="259" xfId="0" applyNumberFormat="1" applyFont="1" applyFill="1" applyBorder="1" applyAlignment="1" applyProtection="1">
      <alignment vertical="center"/>
      <protection locked="0"/>
    </xf>
    <xf numFmtId="188" fontId="12" fillId="33" borderId="260" xfId="62" applyNumberFormat="1" applyFont="1" applyFill="1" applyBorder="1" applyProtection="1">
      <alignment/>
      <protection/>
    </xf>
    <xf numFmtId="188" fontId="12" fillId="33" borderId="261" xfId="62" applyNumberFormat="1" applyFont="1" applyFill="1" applyBorder="1" applyProtection="1">
      <alignment/>
      <protection/>
    </xf>
    <xf numFmtId="188" fontId="12" fillId="33" borderId="262" xfId="0" applyNumberFormat="1" applyFont="1" applyFill="1" applyBorder="1" applyAlignment="1" applyProtection="1">
      <alignment/>
      <protection locked="0"/>
    </xf>
    <xf numFmtId="188" fontId="12" fillId="33" borderId="263" xfId="62" applyNumberFormat="1" applyFont="1" applyFill="1" applyBorder="1" applyProtection="1">
      <alignment/>
      <protection/>
    </xf>
    <xf numFmtId="188" fontId="12" fillId="33" borderId="231" xfId="62" applyNumberFormat="1" applyFont="1" applyFill="1" applyBorder="1" applyProtection="1">
      <alignment/>
      <protection/>
    </xf>
    <xf numFmtId="188" fontId="12" fillId="33" borderId="18" xfId="0" applyNumberFormat="1" applyFont="1" applyFill="1" applyBorder="1" applyAlignment="1" applyProtection="1">
      <alignment vertical="center"/>
      <protection locked="0"/>
    </xf>
    <xf numFmtId="188" fontId="12" fillId="33" borderId="264" xfId="0" applyNumberFormat="1" applyFont="1" applyFill="1" applyBorder="1" applyAlignment="1" applyProtection="1">
      <alignment/>
      <protection locked="0"/>
    </xf>
    <xf numFmtId="188" fontId="12" fillId="33" borderId="11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38" fontId="12" fillId="33" borderId="265" xfId="49" applyFont="1" applyFill="1" applyBorder="1" applyAlignment="1">
      <alignment horizontal="center" vertical="center" wrapText="1"/>
    </xf>
    <xf numFmtId="38" fontId="12" fillId="33" borderId="13" xfId="49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vertical="center" wrapText="1"/>
      <protection/>
    </xf>
    <xf numFmtId="202" fontId="12" fillId="0" borderId="62" xfId="0" applyNumberFormat="1" applyFont="1" applyBorder="1" applyAlignment="1" applyProtection="1">
      <alignment vertical="center"/>
      <protection/>
    </xf>
    <xf numFmtId="186" fontId="5" fillId="0" borderId="62" xfId="0" applyNumberFormat="1" applyFont="1" applyBorder="1" applyAlignment="1" applyProtection="1">
      <alignment vertical="center"/>
      <protection/>
    </xf>
    <xf numFmtId="49" fontId="12" fillId="0" borderId="63" xfId="0" applyNumberFormat="1" applyFont="1" applyFill="1" applyBorder="1" applyAlignment="1">
      <alignment horizontal="center" vertical="center"/>
    </xf>
    <xf numFmtId="202" fontId="5" fillId="0" borderId="0" xfId="0" applyNumberFormat="1" applyFont="1" applyAlignment="1">
      <alignment/>
    </xf>
    <xf numFmtId="202" fontId="12" fillId="0" borderId="24" xfId="0" applyNumberFormat="1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 wrapText="1"/>
      <protection/>
    </xf>
    <xf numFmtId="186" fontId="5" fillId="0" borderId="24" xfId="0" applyNumberFormat="1" applyFont="1" applyBorder="1" applyAlignment="1" applyProtection="1">
      <alignment vertical="center"/>
      <protection/>
    </xf>
    <xf numFmtId="186" fontId="5" fillId="0" borderId="266" xfId="0" applyNumberFormat="1" applyFont="1" applyBorder="1" applyAlignment="1" applyProtection="1">
      <alignment vertical="center"/>
      <protection/>
    </xf>
    <xf numFmtId="178" fontId="5" fillId="0" borderId="25" xfId="42" applyNumberFormat="1" applyFont="1" applyBorder="1" applyAlignment="1">
      <alignment vertical="center"/>
    </xf>
    <xf numFmtId="0" fontId="12" fillId="0" borderId="2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202" fontId="12" fillId="0" borderId="18" xfId="0" applyNumberFormat="1" applyFont="1" applyBorder="1" applyAlignment="1" applyProtection="1">
      <alignment vertical="center"/>
      <protection/>
    </xf>
    <xf numFmtId="186" fontId="5" fillId="0" borderId="18" xfId="0" applyNumberFormat="1" applyFont="1" applyBorder="1" applyAlignment="1" applyProtection="1">
      <alignment vertical="center"/>
      <protection/>
    </xf>
    <xf numFmtId="49" fontId="12" fillId="0" borderId="58" xfId="0" applyNumberFormat="1" applyFont="1" applyFill="1" applyBorder="1" applyAlignment="1">
      <alignment horizontal="center" vertical="center"/>
    </xf>
    <xf numFmtId="202" fontId="12" fillId="0" borderId="22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 wrapText="1"/>
      <protection/>
    </xf>
    <xf numFmtId="186" fontId="5" fillId="0" borderId="22" xfId="0" applyNumberFormat="1" applyFont="1" applyBorder="1" applyAlignment="1" applyProtection="1">
      <alignment vertical="center"/>
      <protection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18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9" fontId="12" fillId="0" borderId="67" xfId="0" applyNumberFormat="1" applyFont="1" applyFill="1" applyBorder="1" applyAlignment="1">
      <alignment horizontal="center" vertical="center"/>
    </xf>
    <xf numFmtId="0" fontId="12" fillId="0" borderId="18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202" fontId="12" fillId="0" borderId="16" xfId="0" applyNumberFormat="1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202" fontId="12" fillId="0" borderId="16" xfId="0" applyNumberFormat="1" applyFont="1" applyBorder="1" applyAlignment="1" applyProtection="1">
      <alignment vertical="center" wrapText="1"/>
      <protection/>
    </xf>
    <xf numFmtId="186" fontId="5" fillId="0" borderId="16" xfId="0" applyNumberFormat="1" applyFont="1" applyBorder="1" applyAlignment="1" applyProtection="1">
      <alignment vertical="center"/>
      <protection/>
    </xf>
    <xf numFmtId="186" fontId="5" fillId="0" borderId="166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67" xfId="0" applyFont="1" applyBorder="1" applyAlignment="1" applyProtection="1">
      <alignment horizontal="center" vertical="center" wrapText="1"/>
      <protection/>
    </xf>
    <xf numFmtId="0" fontId="12" fillId="0" borderId="110" xfId="0" applyFont="1" applyBorder="1" applyAlignment="1" applyProtection="1">
      <alignment vertical="center" wrapText="1"/>
      <protection/>
    </xf>
    <xf numFmtId="0" fontId="25" fillId="0" borderId="110" xfId="0" applyFont="1" applyBorder="1" applyAlignment="1" applyProtection="1">
      <alignment vertical="center" wrapText="1"/>
      <protection/>
    </xf>
    <xf numFmtId="202" fontId="12" fillId="0" borderId="110" xfId="0" applyNumberFormat="1" applyFont="1" applyBorder="1" applyAlignment="1" applyProtection="1">
      <alignment vertical="center"/>
      <protection/>
    </xf>
    <xf numFmtId="0" fontId="12" fillId="0" borderId="110" xfId="0" applyFont="1" applyBorder="1" applyAlignment="1" applyProtection="1">
      <alignment horizontal="center" vertical="center" wrapText="1"/>
      <protection/>
    </xf>
    <xf numFmtId="186" fontId="5" fillId="0" borderId="110" xfId="0" applyNumberFormat="1" applyFont="1" applyBorder="1" applyAlignment="1" applyProtection="1">
      <alignment vertical="center"/>
      <protection/>
    </xf>
    <xf numFmtId="0" fontId="12" fillId="0" borderId="268" xfId="0" applyFont="1" applyBorder="1" applyAlignment="1">
      <alignment vertical="center"/>
    </xf>
    <xf numFmtId="186" fontId="5" fillId="33" borderId="59" xfId="0" applyNumberFormat="1" applyFont="1" applyFill="1" applyBorder="1" applyAlignment="1">
      <alignment vertical="center"/>
    </xf>
    <xf numFmtId="178" fontId="5" fillId="0" borderId="269" xfId="42" applyNumberFormat="1" applyFont="1" applyBorder="1" applyAlignment="1">
      <alignment vertical="center"/>
    </xf>
    <xf numFmtId="0" fontId="35" fillId="0" borderId="20" xfId="62" applyFont="1" applyBorder="1" applyAlignment="1" applyProtection="1">
      <alignment horizontal="left"/>
      <protection/>
    </xf>
    <xf numFmtId="0" fontId="5" fillId="0" borderId="164" xfId="0" applyFont="1" applyBorder="1" applyAlignment="1">
      <alignment horizontal="center" vertical="center" wrapText="1"/>
    </xf>
    <xf numFmtId="177" fontId="5" fillId="0" borderId="62" xfId="0" applyNumberFormat="1" applyFont="1" applyBorder="1" applyAlignment="1">
      <alignment vertical="center" shrinkToFit="1"/>
    </xf>
    <xf numFmtId="188" fontId="5" fillId="0" borderId="62" xfId="0" applyNumberFormat="1" applyFont="1" applyBorder="1" applyAlignment="1">
      <alignment vertical="center" shrinkToFit="1"/>
    </xf>
    <xf numFmtId="186" fontId="5" fillId="0" borderId="62" xfId="0" applyNumberFormat="1" applyFont="1" applyBorder="1" applyAlignment="1">
      <alignment vertical="center" shrinkToFit="1"/>
    </xf>
    <xf numFmtId="186" fontId="5" fillId="0" borderId="270" xfId="0" applyNumberFormat="1" applyFont="1" applyBorder="1" applyAlignment="1">
      <alignment vertical="center" shrinkToFit="1"/>
    </xf>
    <xf numFmtId="177" fontId="5" fillId="0" borderId="271" xfId="0" applyNumberFormat="1" applyFont="1" applyBorder="1" applyAlignment="1">
      <alignment vertical="center" shrinkToFit="1"/>
    </xf>
    <xf numFmtId="186" fontId="5" fillId="0" borderId="272" xfId="0" applyNumberFormat="1" applyFont="1" applyBorder="1" applyAlignment="1">
      <alignment vertical="center" shrinkToFit="1"/>
    </xf>
    <xf numFmtId="0" fontId="5" fillId="0" borderId="165" xfId="0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vertical="center" shrinkToFit="1"/>
    </xf>
    <xf numFmtId="188" fontId="5" fillId="0" borderId="18" xfId="0" applyNumberFormat="1" applyFont="1" applyBorder="1" applyAlignment="1">
      <alignment vertical="center" shrinkToFit="1"/>
    </xf>
    <xf numFmtId="186" fontId="5" fillId="0" borderId="165" xfId="49" applyNumberFormat="1" applyFont="1" applyBorder="1" applyAlignment="1">
      <alignment vertical="center" shrinkToFit="1"/>
    </xf>
    <xf numFmtId="186" fontId="5" fillId="0" borderId="273" xfId="49" applyNumberFormat="1" applyFont="1" applyBorder="1" applyAlignment="1">
      <alignment vertical="center" shrinkToFit="1"/>
    </xf>
    <xf numFmtId="185" fontId="5" fillId="0" borderId="274" xfId="49" applyNumberFormat="1" applyFont="1" applyBorder="1" applyAlignment="1">
      <alignment vertical="center" shrinkToFit="1"/>
    </xf>
    <xf numFmtId="186" fontId="5" fillId="0" borderId="275" xfId="49" applyNumberFormat="1" applyFont="1" applyBorder="1" applyAlignment="1">
      <alignment vertical="center" shrinkToFit="1"/>
    </xf>
    <xf numFmtId="186" fontId="5" fillId="0" borderId="18" xfId="0" applyNumberFormat="1" applyFont="1" applyBorder="1" applyAlignment="1">
      <alignment vertical="center" shrinkToFit="1"/>
    </xf>
    <xf numFmtId="186" fontId="5" fillId="0" borderId="273" xfId="0" applyNumberFormat="1" applyFont="1" applyBorder="1" applyAlignment="1">
      <alignment vertical="center" shrinkToFit="1"/>
    </xf>
    <xf numFmtId="177" fontId="5" fillId="0" borderId="274" xfId="0" applyNumberFormat="1" applyFont="1" applyBorder="1" applyAlignment="1">
      <alignment vertical="center" shrinkToFit="1"/>
    </xf>
    <xf numFmtId="186" fontId="5" fillId="0" borderId="275" xfId="0" applyNumberFormat="1" applyFont="1" applyBorder="1" applyAlignment="1">
      <alignment vertical="center" shrinkToFit="1"/>
    </xf>
    <xf numFmtId="0" fontId="5" fillId="0" borderId="265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vertical="center" shrinkToFit="1"/>
    </xf>
    <xf numFmtId="188" fontId="5" fillId="0" borderId="13" xfId="0" applyNumberFormat="1" applyFont="1" applyBorder="1" applyAlignment="1">
      <alignment vertical="center" shrinkToFit="1"/>
    </xf>
    <xf numFmtId="186" fontId="5" fillId="0" borderId="265" xfId="49" applyNumberFormat="1" applyFont="1" applyBorder="1" applyAlignment="1">
      <alignment vertical="center" shrinkToFit="1"/>
    </xf>
    <xf numFmtId="186" fontId="5" fillId="0" borderId="276" xfId="49" applyNumberFormat="1" applyFont="1" applyBorder="1" applyAlignment="1">
      <alignment vertical="center" shrinkToFit="1"/>
    </xf>
    <xf numFmtId="185" fontId="5" fillId="0" borderId="277" xfId="49" applyNumberFormat="1" applyFont="1" applyBorder="1" applyAlignment="1">
      <alignment vertical="center" shrinkToFit="1"/>
    </xf>
    <xf numFmtId="186" fontId="5" fillId="0" borderId="278" xfId="49" applyNumberFormat="1" applyFont="1" applyBorder="1" applyAlignment="1">
      <alignment vertical="center" shrinkToFit="1"/>
    </xf>
    <xf numFmtId="0" fontId="5" fillId="0" borderId="279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vertical="center" shrinkToFit="1"/>
    </xf>
    <xf numFmtId="188" fontId="5" fillId="0" borderId="22" xfId="0" applyNumberFormat="1" applyFont="1" applyBorder="1" applyAlignment="1">
      <alignment vertical="center"/>
    </xf>
    <xf numFmtId="188" fontId="5" fillId="0" borderId="22" xfId="0" applyNumberFormat="1" applyFont="1" applyBorder="1" applyAlignment="1">
      <alignment vertical="center" shrinkToFit="1"/>
    </xf>
    <xf numFmtId="186" fontId="5" fillId="0" borderId="181" xfId="49" applyNumberFormat="1" applyFont="1" applyBorder="1" applyAlignment="1">
      <alignment vertical="center"/>
    </xf>
    <xf numFmtId="186" fontId="5" fillId="0" borderId="280" xfId="49" applyNumberFormat="1" applyFont="1" applyBorder="1" applyAlignment="1">
      <alignment vertical="center"/>
    </xf>
    <xf numFmtId="185" fontId="5" fillId="0" borderId="281" xfId="49" applyNumberFormat="1" applyFont="1" applyBorder="1" applyAlignment="1">
      <alignment vertical="center"/>
    </xf>
    <xf numFmtId="186" fontId="5" fillId="0" borderId="282" xfId="0" applyNumberFormat="1" applyFont="1" applyBorder="1" applyAlignment="1">
      <alignment vertical="center"/>
    </xf>
    <xf numFmtId="0" fontId="5" fillId="0" borderId="266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vertical="center" shrinkToFit="1"/>
    </xf>
    <xf numFmtId="188" fontId="5" fillId="0" borderId="24" xfId="0" applyNumberFormat="1" applyFont="1" applyBorder="1" applyAlignment="1">
      <alignment vertical="center"/>
    </xf>
    <xf numFmtId="188" fontId="5" fillId="0" borderId="24" xfId="0" applyNumberFormat="1" applyFont="1" applyBorder="1" applyAlignment="1">
      <alignment vertical="center" shrinkToFit="1"/>
    </xf>
    <xf numFmtId="186" fontId="5" fillId="0" borderId="266" xfId="49" applyNumberFormat="1" applyFont="1" applyBorder="1" applyAlignment="1">
      <alignment vertical="center"/>
    </xf>
    <xf numFmtId="186" fontId="5" fillId="0" borderId="283" xfId="49" applyNumberFormat="1" applyFont="1" applyBorder="1" applyAlignment="1">
      <alignment vertical="center"/>
    </xf>
    <xf numFmtId="185" fontId="5" fillId="0" borderId="284" xfId="49" applyNumberFormat="1" applyFont="1" applyBorder="1" applyAlignment="1">
      <alignment vertical="center"/>
    </xf>
    <xf numFmtId="186" fontId="5" fillId="0" borderId="285" xfId="0" applyNumberFormat="1" applyFont="1" applyBorder="1" applyAlignment="1">
      <alignment vertical="center"/>
    </xf>
    <xf numFmtId="0" fontId="5" fillId="0" borderId="165" xfId="0" applyFont="1" applyBorder="1" applyAlignment="1">
      <alignment horizontal="center" vertical="center"/>
    </xf>
    <xf numFmtId="188" fontId="5" fillId="0" borderId="18" xfId="0" applyNumberFormat="1" applyFont="1" applyBorder="1" applyAlignment="1">
      <alignment vertical="center"/>
    </xf>
    <xf numFmtId="186" fontId="5" fillId="0" borderId="165" xfId="49" applyNumberFormat="1" applyFont="1" applyBorder="1" applyAlignment="1">
      <alignment vertical="center"/>
    </xf>
    <xf numFmtId="186" fontId="5" fillId="0" borderId="273" xfId="49" applyNumberFormat="1" applyFont="1" applyBorder="1" applyAlignment="1">
      <alignment vertical="center"/>
    </xf>
    <xf numFmtId="185" fontId="5" fillId="0" borderId="274" xfId="49" applyNumberFormat="1" applyFont="1" applyBorder="1" applyAlignment="1">
      <alignment vertical="center"/>
    </xf>
    <xf numFmtId="186" fontId="5" fillId="0" borderId="275" xfId="0" applyNumberFormat="1" applyFont="1" applyBorder="1" applyAlignment="1">
      <alignment vertical="center"/>
    </xf>
    <xf numFmtId="0" fontId="5" fillId="0" borderId="164" xfId="0" applyFont="1" applyFill="1" applyBorder="1" applyAlignment="1">
      <alignment horizontal="center" vertical="center"/>
    </xf>
    <xf numFmtId="177" fontId="5" fillId="0" borderId="110" xfId="0" applyNumberFormat="1" applyFont="1" applyFill="1" applyBorder="1" applyAlignment="1">
      <alignment vertical="center" shrinkToFit="1"/>
    </xf>
    <xf numFmtId="188" fontId="5" fillId="0" borderId="110" xfId="0" applyNumberFormat="1" applyFont="1" applyFill="1" applyBorder="1" applyAlignment="1">
      <alignment vertical="center"/>
    </xf>
    <xf numFmtId="188" fontId="5" fillId="0" borderId="110" xfId="0" applyNumberFormat="1" applyFont="1" applyFill="1" applyBorder="1" applyAlignment="1">
      <alignment vertical="center" shrinkToFit="1"/>
    </xf>
    <xf numFmtId="186" fontId="5" fillId="0" borderId="245" xfId="49" applyNumberFormat="1" applyFont="1" applyBorder="1" applyAlignment="1">
      <alignment vertical="center"/>
    </xf>
    <xf numFmtId="186" fontId="5" fillId="0" borderId="286" xfId="49" applyNumberFormat="1" applyFont="1" applyFill="1" applyBorder="1" applyAlignment="1">
      <alignment vertical="center"/>
    </xf>
    <xf numFmtId="185" fontId="5" fillId="0" borderId="287" xfId="49" applyNumberFormat="1" applyFont="1" applyFill="1" applyBorder="1" applyAlignment="1">
      <alignment vertical="center"/>
    </xf>
    <xf numFmtId="186" fontId="5" fillId="0" borderId="288" xfId="0" applyNumberFormat="1" applyFont="1" applyFill="1" applyBorder="1" applyAlignment="1">
      <alignment vertical="center"/>
    </xf>
    <xf numFmtId="0" fontId="5" fillId="0" borderId="165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vertical="center" shrinkToFit="1"/>
    </xf>
    <xf numFmtId="188" fontId="5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 shrinkToFit="1"/>
    </xf>
    <xf numFmtId="186" fontId="5" fillId="0" borderId="280" xfId="49" applyNumberFormat="1" applyFont="1" applyFill="1" applyBorder="1" applyAlignment="1">
      <alignment vertical="center"/>
    </xf>
    <xf numFmtId="185" fontId="5" fillId="0" borderId="281" xfId="49" applyNumberFormat="1" applyFont="1" applyFill="1" applyBorder="1" applyAlignment="1">
      <alignment vertical="center"/>
    </xf>
    <xf numFmtId="186" fontId="5" fillId="0" borderId="282" xfId="0" applyNumberFormat="1" applyFont="1" applyFill="1" applyBorder="1" applyAlignment="1">
      <alignment vertical="center"/>
    </xf>
    <xf numFmtId="186" fontId="5" fillId="0" borderId="275" xfId="49" applyNumberFormat="1" applyFont="1" applyBorder="1" applyAlignment="1">
      <alignment vertical="center"/>
    </xf>
    <xf numFmtId="186" fontId="5" fillId="0" borderId="285" xfId="49" applyNumberFormat="1" applyFont="1" applyBorder="1" applyAlignment="1">
      <alignment vertical="center"/>
    </xf>
    <xf numFmtId="177" fontId="5" fillId="0" borderId="62" xfId="0" applyNumberFormat="1" applyFont="1" applyFill="1" applyBorder="1" applyAlignment="1">
      <alignment vertical="center" shrinkToFit="1"/>
    </xf>
    <xf numFmtId="188" fontId="5" fillId="0" borderId="62" xfId="0" applyNumberFormat="1" applyFont="1" applyFill="1" applyBorder="1" applyAlignment="1">
      <alignment vertical="center"/>
    </xf>
    <xf numFmtId="188" fontId="5" fillId="0" borderId="62" xfId="0" applyNumberFormat="1" applyFont="1" applyFill="1" applyBorder="1" applyAlignment="1">
      <alignment vertical="center" shrinkToFit="1"/>
    </xf>
    <xf numFmtId="186" fontId="5" fillId="0" borderId="164" xfId="49" applyNumberFormat="1" applyFont="1" applyBorder="1" applyAlignment="1">
      <alignment vertical="center"/>
    </xf>
    <xf numFmtId="186" fontId="5" fillId="0" borderId="270" xfId="49" applyNumberFormat="1" applyFont="1" applyFill="1" applyBorder="1" applyAlignment="1">
      <alignment vertical="center"/>
    </xf>
    <xf numFmtId="185" fontId="5" fillId="0" borderId="271" xfId="49" applyNumberFormat="1" applyFont="1" applyFill="1" applyBorder="1" applyAlignment="1">
      <alignment vertical="center"/>
    </xf>
    <xf numFmtId="186" fontId="5" fillId="0" borderId="272" xfId="0" applyNumberFormat="1" applyFont="1" applyFill="1" applyBorder="1" applyAlignment="1">
      <alignment vertical="center"/>
    </xf>
    <xf numFmtId="0" fontId="5" fillId="0" borderId="289" xfId="0" applyFont="1" applyBorder="1" applyAlignment="1">
      <alignment horizontal="center" vertical="center"/>
    </xf>
    <xf numFmtId="177" fontId="5" fillId="0" borderId="68" xfId="0" applyNumberFormat="1" applyFont="1" applyBorder="1" applyAlignment="1">
      <alignment vertical="center" shrinkToFit="1"/>
    </xf>
    <xf numFmtId="188" fontId="5" fillId="0" borderId="68" xfId="0" applyNumberFormat="1" applyFont="1" applyBorder="1" applyAlignment="1">
      <alignment vertical="center"/>
    </xf>
    <xf numFmtId="188" fontId="5" fillId="0" borderId="68" xfId="0" applyNumberFormat="1" applyFont="1" applyBorder="1" applyAlignment="1">
      <alignment vertical="center" shrinkToFit="1"/>
    </xf>
    <xf numFmtId="186" fontId="5" fillId="0" borderId="290" xfId="49" applyNumberFormat="1" applyFont="1" applyBorder="1" applyAlignment="1">
      <alignment vertical="center"/>
    </xf>
    <xf numFmtId="186" fontId="5" fillId="0" borderId="291" xfId="49" applyNumberFormat="1" applyFont="1" applyBorder="1" applyAlignment="1">
      <alignment vertical="center"/>
    </xf>
    <xf numFmtId="185" fontId="5" fillId="0" borderId="292" xfId="49" applyNumberFormat="1" applyFont="1" applyBorder="1" applyAlignment="1">
      <alignment vertical="center"/>
    </xf>
    <xf numFmtId="186" fontId="5" fillId="0" borderId="293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 shrinkToFit="1"/>
    </xf>
    <xf numFmtId="188" fontId="5" fillId="0" borderId="59" xfId="0" applyNumberFormat="1" applyFont="1" applyBorder="1" applyAlignment="1">
      <alignment vertical="center" shrinkToFit="1"/>
    </xf>
    <xf numFmtId="186" fontId="5" fillId="0" borderId="289" xfId="49" applyNumberFormat="1" applyFont="1" applyBorder="1" applyAlignment="1">
      <alignment vertical="center" shrinkToFit="1"/>
    </xf>
    <xf numFmtId="186" fontId="5" fillId="0" borderId="294" xfId="49" applyNumberFormat="1" applyFont="1" applyBorder="1" applyAlignment="1">
      <alignment vertical="center" shrinkToFit="1"/>
    </xf>
    <xf numFmtId="185" fontId="5" fillId="0" borderId="295" xfId="49" applyNumberFormat="1" applyFont="1" applyBorder="1" applyAlignment="1">
      <alignment vertical="center" shrinkToFit="1"/>
    </xf>
    <xf numFmtId="186" fontId="5" fillId="0" borderId="296" xfId="49" applyNumberFormat="1" applyFont="1" applyBorder="1" applyAlignment="1">
      <alignment vertical="center" shrinkToFit="1"/>
    </xf>
    <xf numFmtId="188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5" fillId="33" borderId="133" xfId="0" applyFont="1" applyFill="1" applyBorder="1" applyAlignment="1">
      <alignment horizontal="center" vertical="center" textRotation="255"/>
    </xf>
    <xf numFmtId="0" fontId="5" fillId="33" borderId="107" xfId="0" applyFont="1" applyFill="1" applyBorder="1" applyAlignment="1">
      <alignment horizontal="center" vertical="center" textRotation="255"/>
    </xf>
    <xf numFmtId="0" fontId="5" fillId="33" borderId="297" xfId="0" applyFont="1" applyFill="1" applyBorder="1" applyAlignment="1">
      <alignment horizontal="center" vertical="center" textRotation="255"/>
    </xf>
    <xf numFmtId="0" fontId="5" fillId="33" borderId="146" xfId="0" applyFont="1" applyFill="1" applyBorder="1" applyAlignment="1">
      <alignment horizontal="center" vertical="center" textRotation="255"/>
    </xf>
    <xf numFmtId="0" fontId="5" fillId="33" borderId="298" xfId="0" applyFont="1" applyFill="1" applyBorder="1" applyAlignment="1">
      <alignment horizontal="center" vertical="center" textRotation="255"/>
    </xf>
    <xf numFmtId="0" fontId="5" fillId="33" borderId="299" xfId="0" applyFont="1" applyFill="1" applyBorder="1" applyAlignment="1">
      <alignment horizontal="center" vertical="center" textRotation="255"/>
    </xf>
    <xf numFmtId="182" fontId="5" fillId="33" borderId="133" xfId="0" applyNumberFormat="1" applyFont="1" applyFill="1" applyBorder="1" applyAlignment="1" applyProtection="1">
      <alignment horizontal="center" vertical="center" textRotation="255"/>
      <protection locked="0"/>
    </xf>
    <xf numFmtId="182" fontId="5" fillId="33" borderId="107" xfId="0" applyNumberFormat="1" applyFont="1" applyFill="1" applyBorder="1" applyAlignment="1" applyProtection="1">
      <alignment horizontal="center" vertical="center" textRotation="255"/>
      <protection locked="0"/>
    </xf>
    <xf numFmtId="182" fontId="5" fillId="33" borderId="300" xfId="0" applyNumberFormat="1" applyFont="1" applyFill="1" applyBorder="1" applyAlignment="1" applyProtection="1">
      <alignment horizontal="center" vertical="center" textRotation="255"/>
      <protection locked="0"/>
    </xf>
    <xf numFmtId="0" fontId="5" fillId="33" borderId="301" xfId="0" applyFont="1" applyFill="1" applyBorder="1" applyAlignment="1">
      <alignment horizontal="center" vertical="center" textRotation="255"/>
    </xf>
    <xf numFmtId="49" fontId="5" fillId="33" borderId="133" xfId="0" applyNumberFormat="1" applyFont="1" applyFill="1" applyBorder="1" applyAlignment="1">
      <alignment horizontal="center" vertical="center" textRotation="255"/>
    </xf>
    <xf numFmtId="49" fontId="5" fillId="33" borderId="107" xfId="0" applyNumberFormat="1" applyFont="1" applyFill="1" applyBorder="1" applyAlignment="1">
      <alignment horizontal="center" vertical="center" textRotation="255"/>
    </xf>
    <xf numFmtId="49" fontId="5" fillId="33" borderId="299" xfId="0" applyNumberFormat="1" applyFont="1" applyFill="1" applyBorder="1" applyAlignment="1">
      <alignment horizontal="center" vertical="center" textRotation="255"/>
    </xf>
    <xf numFmtId="0" fontId="6" fillId="33" borderId="173" xfId="62" applyFont="1" applyFill="1" applyBorder="1" applyAlignment="1" applyProtection="1">
      <alignment horizontal="center" vertical="center" wrapText="1"/>
      <protection/>
    </xf>
    <xf numFmtId="0" fontId="6" fillId="33" borderId="50" xfId="62" applyFont="1" applyFill="1" applyBorder="1" applyAlignment="1" applyProtection="1">
      <alignment horizontal="center" vertical="center" wrapText="1"/>
      <protection/>
    </xf>
    <xf numFmtId="0" fontId="6" fillId="33" borderId="75" xfId="62" applyFont="1" applyFill="1" applyBorder="1" applyAlignment="1" applyProtection="1">
      <alignment horizontal="center" vertical="center" wrapText="1"/>
      <protection/>
    </xf>
    <xf numFmtId="0" fontId="1" fillId="33" borderId="0" xfId="62" applyFont="1" applyFill="1" applyAlignment="1">
      <alignment horizontal="center" wrapText="1"/>
      <protection/>
    </xf>
    <xf numFmtId="0" fontId="6" fillId="33" borderId="302" xfId="62" applyFont="1" applyFill="1" applyBorder="1" applyAlignment="1" applyProtection="1">
      <alignment horizontal="center" vertical="center" wrapText="1"/>
      <protection/>
    </xf>
    <xf numFmtId="0" fontId="6" fillId="33" borderId="303" xfId="62" applyFont="1" applyFill="1" applyBorder="1" applyAlignment="1" applyProtection="1">
      <alignment horizontal="center" vertical="center" wrapText="1"/>
      <protection/>
    </xf>
    <xf numFmtId="0" fontId="6" fillId="33" borderId="162" xfId="62" applyFont="1" applyFill="1" applyBorder="1" applyAlignment="1" applyProtection="1">
      <alignment horizontal="center" vertical="center" wrapText="1"/>
      <protection/>
    </xf>
    <xf numFmtId="0" fontId="6" fillId="33" borderId="32" xfId="62" applyFont="1" applyFill="1" applyBorder="1" applyAlignment="1" applyProtection="1">
      <alignment horizontal="center" vertical="center" wrapText="1"/>
      <protection/>
    </xf>
    <xf numFmtId="0" fontId="6" fillId="33" borderId="30" xfId="62" applyFont="1" applyFill="1" applyBorder="1" applyAlignment="1" applyProtection="1">
      <alignment horizontal="center" vertical="center" wrapText="1"/>
      <protection/>
    </xf>
    <xf numFmtId="0" fontId="6" fillId="33" borderId="106" xfId="62" applyFont="1" applyFill="1" applyBorder="1" applyAlignment="1" applyProtection="1">
      <alignment horizontal="center" vertical="center" wrapText="1"/>
      <protection/>
    </xf>
    <xf numFmtId="0" fontId="6" fillId="33" borderId="49" xfId="62" applyFont="1" applyFill="1" applyBorder="1" applyAlignment="1" applyProtection="1">
      <alignment horizontal="center" vertical="center" wrapText="1"/>
      <protection/>
    </xf>
    <xf numFmtId="0" fontId="6" fillId="33" borderId="50" xfId="62" applyFont="1" applyFill="1" applyBorder="1" applyAlignment="1" applyProtection="1">
      <alignment horizontal="center" vertical="center"/>
      <protection/>
    </xf>
    <xf numFmtId="182" fontId="5" fillId="33" borderId="81" xfId="0" applyNumberFormat="1" applyFont="1" applyFill="1" applyBorder="1" applyAlignment="1" applyProtection="1">
      <alignment horizontal="center" vertical="center" wrapText="1"/>
      <protection locked="0"/>
    </xf>
    <xf numFmtId="182" fontId="5" fillId="33" borderId="30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82" fontId="14" fillId="33" borderId="0" xfId="0" applyNumberFormat="1" applyFont="1" applyFill="1" applyAlignment="1" applyProtection="1">
      <alignment horizontal="left"/>
      <protection locked="0"/>
    </xf>
    <xf numFmtId="0" fontId="5" fillId="33" borderId="135" xfId="0" applyFont="1" applyFill="1" applyBorder="1" applyAlignment="1">
      <alignment horizontal="center" vertical="center" textRotation="255"/>
    </xf>
    <xf numFmtId="0" fontId="5" fillId="33" borderId="46" xfId="62" applyFont="1" applyFill="1" applyBorder="1" applyAlignment="1" applyProtection="1">
      <alignment horizontal="center" vertical="center" wrapText="1"/>
      <protection/>
    </xf>
    <xf numFmtId="0" fontId="5" fillId="33" borderId="55" xfId="62" applyFont="1" applyFill="1" applyBorder="1" applyAlignment="1" applyProtection="1">
      <alignment horizontal="center" vertical="center"/>
      <protection/>
    </xf>
    <xf numFmtId="0" fontId="5" fillId="33" borderId="30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5" fillId="33" borderId="42" xfId="62" applyNumberFormat="1" applyFont="1" applyFill="1" applyBorder="1" applyAlignment="1" applyProtection="1">
      <alignment horizontal="center" vertical="center" wrapText="1"/>
      <protection/>
    </xf>
    <xf numFmtId="49" fontId="5" fillId="33" borderId="30" xfId="62" applyNumberFormat="1" applyFont="1" applyFill="1" applyBorder="1" applyAlignment="1" applyProtection="1">
      <alignment horizontal="center" vertical="center" wrapText="1"/>
      <protection/>
    </xf>
    <xf numFmtId="49" fontId="5" fillId="33" borderId="106" xfId="62" applyNumberFormat="1" applyFont="1" applyFill="1" applyBorder="1" applyAlignment="1" applyProtection="1">
      <alignment horizontal="center" vertical="center" wrapText="1"/>
      <protection/>
    </xf>
    <xf numFmtId="0" fontId="5" fillId="33" borderId="49" xfId="62" applyFont="1" applyFill="1" applyBorder="1" applyAlignment="1" applyProtection="1">
      <alignment horizontal="center" vertical="center" wrapText="1"/>
      <protection/>
    </xf>
    <xf numFmtId="0" fontId="5" fillId="33" borderId="50" xfId="62" applyFont="1" applyFill="1" applyBorder="1" applyAlignment="1" applyProtection="1">
      <alignment horizontal="center" vertical="center" wrapText="1"/>
      <protection/>
    </xf>
    <xf numFmtId="0" fontId="5" fillId="33" borderId="75" xfId="62" applyFont="1" applyFill="1" applyBorder="1" applyAlignment="1" applyProtection="1">
      <alignment horizontal="center" vertical="center" wrapText="1"/>
      <protection/>
    </xf>
    <xf numFmtId="0" fontId="5" fillId="33" borderId="18" xfId="63" applyNumberFormat="1" applyFont="1" applyFill="1" applyBorder="1" applyAlignment="1">
      <alignment horizontal="center" vertical="center"/>
      <protection/>
    </xf>
    <xf numFmtId="0" fontId="5" fillId="33" borderId="30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0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6" fillId="33" borderId="77" xfId="62" applyFont="1" applyFill="1" applyBorder="1" applyAlignment="1" applyProtection="1">
      <alignment horizontal="center" vertical="center"/>
      <protection/>
    </xf>
    <xf numFmtId="0" fontId="6" fillId="33" borderId="54" xfId="62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>
      <alignment horizontal="center" vertical="center"/>
    </xf>
    <xf numFmtId="0" fontId="5" fillId="33" borderId="144" xfId="0" applyFont="1" applyFill="1" applyBorder="1" applyAlignment="1">
      <alignment horizontal="center" vertical="center"/>
    </xf>
    <xf numFmtId="0" fontId="5" fillId="33" borderId="42" xfId="62" applyFont="1" applyFill="1" applyBorder="1" applyAlignment="1" applyProtection="1">
      <alignment horizontal="center" vertical="center" wrapText="1"/>
      <protection/>
    </xf>
    <xf numFmtId="0" fontId="5" fillId="33" borderId="30" xfId="62" applyFont="1" applyFill="1" applyBorder="1" applyAlignment="1" applyProtection="1">
      <alignment horizontal="center" vertical="center" wrapText="1"/>
      <protection/>
    </xf>
    <xf numFmtId="0" fontId="5" fillId="33" borderId="106" xfId="62" applyFont="1" applyFill="1" applyBorder="1" applyAlignment="1" applyProtection="1">
      <alignment horizontal="center" vertical="center" wrapText="1"/>
      <protection/>
    </xf>
    <xf numFmtId="0" fontId="5" fillId="33" borderId="133" xfId="0" applyFont="1" applyFill="1" applyBorder="1" applyAlignment="1">
      <alignment horizontal="center" vertical="center"/>
    </xf>
    <xf numFmtId="0" fontId="5" fillId="33" borderId="308" xfId="62" applyFont="1" applyFill="1" applyBorder="1" applyAlignment="1" applyProtection="1">
      <alignment horizontal="center" vertical="center" wrapText="1"/>
      <protection/>
    </xf>
    <xf numFmtId="0" fontId="5" fillId="33" borderId="135" xfId="62" applyFont="1" applyFill="1" applyBorder="1" applyAlignment="1" applyProtection="1">
      <alignment horizontal="center" vertical="center"/>
      <protection/>
    </xf>
    <xf numFmtId="0" fontId="5" fillId="33" borderId="38" xfId="62" applyFont="1" applyFill="1" applyBorder="1" applyAlignment="1" applyProtection="1">
      <alignment horizontal="center" vertical="center" wrapText="1"/>
      <protection/>
    </xf>
    <xf numFmtId="0" fontId="5" fillId="33" borderId="52" xfId="62" applyFont="1" applyFill="1" applyBorder="1" applyAlignment="1" applyProtection="1">
      <alignment horizontal="center" vertical="center"/>
      <protection/>
    </xf>
    <xf numFmtId="0" fontId="6" fillId="33" borderId="133" xfId="62" applyFont="1" applyFill="1" applyBorder="1" applyAlignment="1" applyProtection="1">
      <alignment horizontal="center" vertical="center"/>
      <protection/>
    </xf>
    <xf numFmtId="0" fontId="5" fillId="33" borderId="107" xfId="0" applyFont="1" applyFill="1" applyBorder="1" applyAlignment="1">
      <alignment horizontal="center" vertical="center"/>
    </xf>
    <xf numFmtId="0" fontId="5" fillId="33" borderId="309" xfId="0" applyFont="1" applyFill="1" applyBorder="1" applyAlignment="1">
      <alignment horizontal="center" vertical="center"/>
    </xf>
    <xf numFmtId="0" fontId="5" fillId="33" borderId="299" xfId="0" applyFont="1" applyFill="1" applyBorder="1" applyAlignment="1">
      <alignment horizontal="center" vertical="center"/>
    </xf>
    <xf numFmtId="0" fontId="5" fillId="33" borderId="113" xfId="0" applyFont="1" applyFill="1" applyBorder="1" applyAlignment="1">
      <alignment horizontal="center" vertical="center"/>
    </xf>
    <xf numFmtId="0" fontId="5" fillId="33" borderId="305" xfId="62" applyFont="1" applyFill="1" applyBorder="1" applyAlignment="1" applyProtection="1">
      <alignment horizontal="center" vertical="center"/>
      <protection/>
    </xf>
    <xf numFmtId="0" fontId="5" fillId="33" borderId="36" xfId="62" applyFont="1" applyFill="1" applyBorder="1" applyAlignment="1" applyProtection="1">
      <alignment horizontal="center" vertical="center"/>
      <protection/>
    </xf>
    <xf numFmtId="0" fontId="5" fillId="33" borderId="73" xfId="62" applyFont="1" applyFill="1" applyBorder="1" applyAlignment="1" applyProtection="1">
      <alignment horizontal="center" vertical="center"/>
      <protection/>
    </xf>
    <xf numFmtId="0" fontId="5" fillId="33" borderId="252" xfId="63" applyNumberFormat="1" applyFont="1" applyFill="1" applyBorder="1" applyAlignment="1">
      <alignment horizontal="center" vertical="center"/>
      <protection/>
    </xf>
    <xf numFmtId="0" fontId="5" fillId="33" borderId="117" xfId="63" applyNumberFormat="1" applyFont="1" applyFill="1" applyBorder="1" applyAlignment="1">
      <alignment horizontal="center" vertical="center"/>
      <protection/>
    </xf>
    <xf numFmtId="0" fontId="5" fillId="33" borderId="191" xfId="63" applyNumberFormat="1" applyFont="1" applyFill="1" applyBorder="1" applyAlignment="1">
      <alignment horizontal="center" vertical="center"/>
      <protection/>
    </xf>
    <xf numFmtId="0" fontId="5" fillId="33" borderId="220" xfId="63" applyNumberFormat="1" applyFont="1" applyFill="1" applyBorder="1" applyAlignment="1">
      <alignment horizontal="center" vertical="center"/>
      <protection/>
    </xf>
    <xf numFmtId="0" fontId="5" fillId="33" borderId="310" xfId="63" applyNumberFormat="1" applyFont="1" applyFill="1" applyBorder="1" applyAlignment="1">
      <alignment horizontal="center" vertical="center"/>
      <protection/>
    </xf>
    <xf numFmtId="0" fontId="5" fillId="33" borderId="206" xfId="63" applyNumberFormat="1" applyFont="1" applyFill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  <xf numFmtId="0" fontId="5" fillId="33" borderId="18" xfId="63" applyFont="1" applyFill="1" applyBorder="1" applyAlignment="1">
      <alignment horizontal="center" vertical="center"/>
      <protection/>
    </xf>
    <xf numFmtId="182" fontId="5" fillId="33" borderId="152" xfId="0" applyNumberFormat="1" applyFont="1" applyFill="1" applyBorder="1" applyAlignment="1" applyProtection="1">
      <alignment horizontal="center" vertical="center" wrapText="1"/>
      <protection locked="0"/>
    </xf>
    <xf numFmtId="182" fontId="5" fillId="33" borderId="3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62" xfId="63" applyNumberFormat="1" applyFont="1" applyFill="1" applyBorder="1" applyAlignment="1">
      <alignment horizontal="center" vertical="center"/>
      <protection/>
    </xf>
    <xf numFmtId="0" fontId="5" fillId="33" borderId="206" xfId="63" applyFont="1" applyFill="1" applyBorder="1" applyAlignment="1">
      <alignment horizontal="center" vertical="center"/>
      <protection/>
    </xf>
    <xf numFmtId="0" fontId="5" fillId="33" borderId="18" xfId="0" applyFont="1" applyFill="1" applyBorder="1" applyAlignment="1">
      <alignment horizontal="center" vertical="center"/>
    </xf>
    <xf numFmtId="182" fontId="5" fillId="33" borderId="312" xfId="0" applyNumberFormat="1" applyFont="1" applyFill="1" applyBorder="1" applyAlignment="1" applyProtection="1">
      <alignment horizontal="center" vertical="center" wrapText="1"/>
      <protection locked="0"/>
    </xf>
    <xf numFmtId="182" fontId="5" fillId="33" borderId="3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62" xfId="63" applyFont="1" applyFill="1" applyBorder="1" applyAlignment="1">
      <alignment horizontal="center" vertical="center"/>
      <protection/>
    </xf>
    <xf numFmtId="182" fontId="5" fillId="33" borderId="104" xfId="0" applyNumberFormat="1" applyFont="1" applyFill="1" applyBorder="1" applyAlignment="1" applyProtection="1">
      <alignment horizontal="center" vertical="center" wrapText="1"/>
      <protection locked="0"/>
    </xf>
    <xf numFmtId="182" fontId="5" fillId="33" borderId="314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315" xfId="0" applyNumberFormat="1" applyFont="1" applyBorder="1" applyAlignment="1">
      <alignment horizontal="center" vertical="center"/>
    </xf>
    <xf numFmtId="182" fontId="12" fillId="0" borderId="15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/>
    </xf>
    <xf numFmtId="182" fontId="12" fillId="0" borderId="68" xfId="0" applyNumberFormat="1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 wrapText="1"/>
    </xf>
    <xf numFmtId="182" fontId="27" fillId="0" borderId="0" xfId="0" applyNumberFormat="1" applyFont="1" applyAlignment="1">
      <alignment horizontal="left" vertical="center"/>
    </xf>
    <xf numFmtId="182" fontId="14" fillId="0" borderId="0" xfId="0" applyNumberFormat="1" applyFont="1" applyBorder="1" applyAlignment="1">
      <alignment horizontal="left"/>
    </xf>
    <xf numFmtId="187" fontId="12" fillId="0" borderId="68" xfId="0" applyNumberFormat="1" applyFont="1" applyBorder="1" applyAlignment="1">
      <alignment vertical="center"/>
    </xf>
    <xf numFmtId="187" fontId="12" fillId="0" borderId="70" xfId="0" applyNumberFormat="1" applyFont="1" applyBorder="1" applyAlignment="1">
      <alignment vertical="center"/>
    </xf>
    <xf numFmtId="182" fontId="12" fillId="0" borderId="164" xfId="0" applyNumberFormat="1" applyFont="1" applyBorder="1" applyAlignment="1">
      <alignment horizontal="center" vertical="center"/>
    </xf>
    <xf numFmtId="182" fontId="12" fillId="0" borderId="316" xfId="0" applyNumberFormat="1" applyFont="1" applyBorder="1" applyAlignment="1">
      <alignment horizontal="center" vertical="center"/>
    </xf>
    <xf numFmtId="182" fontId="12" fillId="0" borderId="317" xfId="0" applyNumberFormat="1" applyFont="1" applyBorder="1" applyAlignment="1">
      <alignment vertical="center"/>
    </xf>
    <xf numFmtId="182" fontId="12" fillId="0" borderId="318" xfId="0" applyNumberFormat="1" applyFont="1" applyBorder="1" applyAlignment="1">
      <alignment vertical="center"/>
    </xf>
    <xf numFmtId="182" fontId="12" fillId="0" borderId="319" xfId="0" applyNumberFormat="1" applyFont="1" applyBorder="1" applyAlignment="1">
      <alignment vertical="center"/>
    </xf>
    <xf numFmtId="182" fontId="12" fillId="0" borderId="320" xfId="0" applyNumberFormat="1" applyFont="1" applyBorder="1" applyAlignment="1">
      <alignment vertical="center"/>
    </xf>
    <xf numFmtId="187" fontId="12" fillId="0" borderId="321" xfId="0" applyNumberFormat="1" applyFont="1" applyBorder="1" applyAlignment="1">
      <alignment vertical="center"/>
    </xf>
    <xf numFmtId="187" fontId="12" fillId="0" borderId="322" xfId="0" applyNumberFormat="1" applyFont="1" applyBorder="1" applyAlignment="1">
      <alignment vertical="center"/>
    </xf>
    <xf numFmtId="182" fontId="12" fillId="0" borderId="62" xfId="0" applyNumberFormat="1" applyFont="1" applyBorder="1" applyAlignment="1">
      <alignment horizontal="center" vertical="center"/>
    </xf>
    <xf numFmtId="182" fontId="12" fillId="0" borderId="323" xfId="0" applyNumberFormat="1" applyFont="1" applyBorder="1" applyAlignment="1">
      <alignment vertical="center"/>
    </xf>
    <xf numFmtId="182" fontId="12" fillId="0" borderId="63" xfId="0" applyNumberFormat="1" applyFont="1" applyBorder="1" applyAlignment="1">
      <alignment horizontal="center" vertical="center"/>
    </xf>
    <xf numFmtId="182" fontId="12" fillId="0" borderId="22" xfId="0" applyNumberFormat="1" applyFont="1" applyBorder="1" applyAlignment="1">
      <alignment vertical="center"/>
    </xf>
    <xf numFmtId="182" fontId="18" fillId="0" borderId="0" xfId="0" applyNumberFormat="1" applyFont="1" applyAlignment="1">
      <alignment horizontal="left" vertical="center"/>
    </xf>
    <xf numFmtId="187" fontId="12" fillId="0" borderId="56" xfId="0" applyNumberFormat="1" applyFont="1" applyBorder="1" applyAlignment="1">
      <alignment horizontal="left" vertical="center"/>
    </xf>
    <xf numFmtId="182" fontId="12" fillId="0" borderId="20" xfId="0" applyNumberFormat="1" applyFont="1" applyBorder="1" applyAlignment="1">
      <alignment horizontal="center" vertical="center"/>
    </xf>
    <xf numFmtId="182" fontId="12" fillId="0" borderId="23" xfId="0" applyNumberFormat="1" applyFont="1" applyBorder="1" applyAlignment="1">
      <alignment vertical="center"/>
    </xf>
    <xf numFmtId="182" fontId="12" fillId="0" borderId="324" xfId="0" applyNumberFormat="1" applyFont="1" applyBorder="1" applyAlignment="1">
      <alignment vertical="center"/>
    </xf>
    <xf numFmtId="182" fontId="12" fillId="0" borderId="325" xfId="0" applyNumberFormat="1" applyFont="1" applyBorder="1" applyAlignment="1">
      <alignment horizontal="center" vertical="center"/>
    </xf>
    <xf numFmtId="182" fontId="12" fillId="0" borderId="24" xfId="0" applyNumberFormat="1" applyFont="1" applyBorder="1" applyAlignment="1">
      <alignment horizontal="center" vertical="center"/>
    </xf>
    <xf numFmtId="182" fontId="12" fillId="0" borderId="326" xfId="0" applyNumberFormat="1" applyFont="1" applyBorder="1" applyAlignment="1">
      <alignment horizontal="center" vertical="center"/>
    </xf>
    <xf numFmtId="182" fontId="12" fillId="0" borderId="71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left" wrapText="1"/>
    </xf>
    <xf numFmtId="182" fontId="12" fillId="0" borderId="110" xfId="0" applyNumberFormat="1" applyFont="1" applyBorder="1" applyAlignment="1">
      <alignment horizontal="center" vertical="center"/>
    </xf>
    <xf numFmtId="182" fontId="12" fillId="0" borderId="327" xfId="0" applyNumberFormat="1" applyFont="1" applyBorder="1" applyAlignment="1">
      <alignment horizontal="center" vertical="center"/>
    </xf>
    <xf numFmtId="182" fontId="12" fillId="0" borderId="22" xfId="0" applyNumberFormat="1" applyFont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186" fontId="12" fillId="33" borderId="18" xfId="49" applyNumberFormat="1" applyFont="1" applyFill="1" applyBorder="1" applyAlignment="1" applyProtection="1">
      <alignment vertical="center"/>
      <protection/>
    </xf>
    <xf numFmtId="186" fontId="12" fillId="33" borderId="22" xfId="49" applyNumberFormat="1" applyFont="1" applyFill="1" applyBorder="1" applyAlignment="1" applyProtection="1">
      <alignment vertical="center"/>
      <protection/>
    </xf>
    <xf numFmtId="186" fontId="12" fillId="33" borderId="18" xfId="62" applyNumberFormat="1" applyFont="1" applyFill="1" applyBorder="1" applyAlignment="1" applyProtection="1">
      <alignment vertical="center"/>
      <protection/>
    </xf>
    <xf numFmtId="186" fontId="12" fillId="33" borderId="22" xfId="62" applyNumberFormat="1" applyFont="1" applyFill="1" applyBorder="1" applyAlignment="1" applyProtection="1">
      <alignment vertical="center"/>
      <protection/>
    </xf>
    <xf numFmtId="186" fontId="21" fillId="33" borderId="62" xfId="62" applyNumberFormat="1" applyFont="1" applyFill="1" applyBorder="1" applyAlignment="1" applyProtection="1">
      <alignment vertical="center"/>
      <protection/>
    </xf>
    <xf numFmtId="186" fontId="21" fillId="33" borderId="18" xfId="62" applyNumberFormat="1" applyFont="1" applyFill="1" applyBorder="1" applyAlignment="1" applyProtection="1">
      <alignment vertical="center"/>
      <protection/>
    </xf>
    <xf numFmtId="186" fontId="12" fillId="33" borderId="18" xfId="62" applyNumberFormat="1" applyFont="1" applyFill="1" applyBorder="1" applyAlignment="1">
      <alignment vertical="center"/>
      <protection/>
    </xf>
    <xf numFmtId="186" fontId="12" fillId="33" borderId="22" xfId="62" applyNumberFormat="1" applyFont="1" applyFill="1" applyBorder="1" applyAlignment="1">
      <alignment vertical="center"/>
      <protection/>
    </xf>
    <xf numFmtId="186" fontId="12" fillId="33" borderId="62" xfId="62" applyNumberFormat="1" applyFont="1" applyFill="1" applyBorder="1" applyAlignment="1">
      <alignment vertical="center"/>
      <protection/>
    </xf>
    <xf numFmtId="186" fontId="12" fillId="33" borderId="19" xfId="62" applyNumberFormat="1" applyFont="1" applyFill="1" applyBorder="1" applyAlignment="1">
      <alignment vertical="center"/>
      <protection/>
    </xf>
    <xf numFmtId="186" fontId="12" fillId="33" borderId="23" xfId="62" applyNumberFormat="1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49" fontId="5" fillId="33" borderId="10" xfId="0" applyNumberFormat="1" applyFont="1" applyFill="1" applyBorder="1" applyAlignment="1">
      <alignment horizontal="center" vertical="center" textRotation="255"/>
    </xf>
    <xf numFmtId="49" fontId="5" fillId="33" borderId="17" xfId="0" applyNumberFormat="1" applyFont="1" applyFill="1" applyBorder="1" applyAlignment="1">
      <alignment horizontal="center" vertical="center" textRotation="255"/>
    </xf>
    <xf numFmtId="49" fontId="5" fillId="33" borderId="328" xfId="0" applyNumberFormat="1" applyFont="1" applyFill="1" applyBorder="1" applyAlignment="1">
      <alignment horizontal="center" vertical="center" textRotation="255"/>
    </xf>
    <xf numFmtId="186" fontId="12" fillId="33" borderId="62" xfId="49" applyNumberFormat="1" applyFont="1" applyFill="1" applyBorder="1" applyAlignment="1" applyProtection="1">
      <alignment vertical="center"/>
      <protection/>
    </xf>
    <xf numFmtId="186" fontId="21" fillId="33" borderId="62" xfId="49" applyNumberFormat="1" applyFont="1" applyFill="1" applyBorder="1" applyAlignment="1" applyProtection="1">
      <alignment vertical="center"/>
      <protection/>
    </xf>
    <xf numFmtId="186" fontId="21" fillId="33" borderId="18" xfId="49" applyNumberFormat="1" applyFont="1" applyFill="1" applyBorder="1" applyAlignment="1" applyProtection="1">
      <alignment vertical="center"/>
      <protection/>
    </xf>
    <xf numFmtId="182" fontId="14" fillId="33" borderId="0" xfId="0" applyNumberFormat="1" applyFont="1" applyFill="1" applyAlignment="1" applyProtection="1">
      <alignment horizontal="left" vertical="top"/>
      <protection locked="0"/>
    </xf>
    <xf numFmtId="182" fontId="5" fillId="33" borderId="0" xfId="0" applyNumberFormat="1" applyFont="1" applyFill="1" applyAlignment="1" applyProtection="1">
      <alignment horizontal="left" wrapText="1"/>
      <protection locked="0"/>
    </xf>
    <xf numFmtId="186" fontId="12" fillId="33" borderId="63" xfId="62" applyNumberFormat="1" applyFont="1" applyFill="1" applyBorder="1" applyAlignment="1">
      <alignment vertical="center"/>
      <protection/>
    </xf>
    <xf numFmtId="0" fontId="5" fillId="33" borderId="20" xfId="62" applyFont="1" applyFill="1" applyBorder="1" applyAlignment="1">
      <alignment horizontal="center"/>
      <protection/>
    </xf>
    <xf numFmtId="0" fontId="5" fillId="33" borderId="6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6" fillId="33" borderId="315" xfId="62" applyFont="1" applyFill="1" applyBorder="1" applyAlignment="1" applyProtection="1">
      <alignment horizontal="center" vertical="center"/>
      <protection/>
    </xf>
    <xf numFmtId="0" fontId="6" fillId="33" borderId="57" xfId="62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328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64" xfId="62" applyFont="1" applyFill="1" applyBorder="1" applyAlignment="1">
      <alignment horizontal="center" vertical="center" wrapText="1"/>
      <protection/>
    </xf>
    <xf numFmtId="0" fontId="5" fillId="33" borderId="18" xfId="62" applyFont="1" applyFill="1" applyBorder="1" applyAlignment="1">
      <alignment horizontal="center" vertical="center"/>
      <protection/>
    </xf>
    <xf numFmtId="0" fontId="5" fillId="33" borderId="62" xfId="62" applyFont="1" applyFill="1" applyBorder="1" applyAlignment="1">
      <alignment horizontal="center" vertical="center" wrapText="1"/>
      <protection/>
    </xf>
    <xf numFmtId="0" fontId="5" fillId="33" borderId="62" xfId="62" applyFont="1" applyFill="1" applyBorder="1" applyAlignment="1">
      <alignment horizontal="center" vertical="center"/>
      <protection/>
    </xf>
    <xf numFmtId="182" fontId="5" fillId="33" borderId="10" xfId="0" applyNumberFormat="1" applyFont="1" applyFill="1" applyBorder="1" applyAlignment="1" applyProtection="1">
      <alignment horizontal="center" vertical="center"/>
      <protection locked="0"/>
    </xf>
    <xf numFmtId="182" fontId="5" fillId="33" borderId="62" xfId="0" applyNumberFormat="1" applyFont="1" applyFill="1" applyBorder="1" applyAlignment="1" applyProtection="1">
      <alignment horizontal="center" vertical="center"/>
      <protection locked="0"/>
    </xf>
    <xf numFmtId="182" fontId="5" fillId="33" borderId="17" xfId="0" applyNumberFormat="1" applyFont="1" applyFill="1" applyBorder="1" applyAlignment="1" applyProtection="1">
      <alignment horizontal="center" vertical="center"/>
      <protection locked="0"/>
    </xf>
    <xf numFmtId="182" fontId="5" fillId="33" borderId="18" xfId="0" applyNumberFormat="1" applyFont="1" applyFill="1" applyBorder="1" applyAlignment="1" applyProtection="1">
      <alignment horizontal="center" vertical="center"/>
      <protection locked="0"/>
    </xf>
    <xf numFmtId="182" fontId="5" fillId="33" borderId="15" xfId="0" applyNumberFormat="1" applyFont="1" applyFill="1" applyBorder="1" applyAlignment="1" applyProtection="1">
      <alignment horizontal="center" vertical="center" textRotation="255"/>
      <protection locked="0"/>
    </xf>
    <xf numFmtId="182" fontId="5" fillId="33" borderId="17" xfId="0" applyNumberFormat="1" applyFont="1" applyFill="1" applyBorder="1" applyAlignment="1" applyProtection="1">
      <alignment horizontal="center" vertical="center" textRotation="255"/>
      <protection locked="0"/>
    </xf>
    <xf numFmtId="182" fontId="5" fillId="33" borderId="21" xfId="0" applyNumberFormat="1" applyFont="1" applyFill="1" applyBorder="1" applyAlignment="1" applyProtection="1">
      <alignment horizontal="center" vertical="center" textRotation="255"/>
      <protection locked="0"/>
    </xf>
    <xf numFmtId="0" fontId="5" fillId="33" borderId="18" xfId="62" applyFont="1" applyFill="1" applyBorder="1" applyAlignment="1">
      <alignment horizontal="center" vertical="center" wrapText="1"/>
      <protection/>
    </xf>
    <xf numFmtId="182" fontId="5" fillId="33" borderId="18" xfId="62" applyNumberFormat="1" applyFont="1" applyFill="1" applyBorder="1" applyAlignment="1">
      <alignment vertical="center"/>
      <protection/>
    </xf>
    <xf numFmtId="182" fontId="5" fillId="33" borderId="13" xfId="62" applyNumberFormat="1" applyFont="1" applyFill="1" applyBorder="1" applyAlignment="1">
      <alignment vertical="center"/>
      <protection/>
    </xf>
    <xf numFmtId="182" fontId="5" fillId="33" borderId="21" xfId="0" applyNumberFormat="1" applyFont="1" applyFill="1" applyBorder="1" applyAlignment="1" applyProtection="1">
      <alignment horizontal="left" vertical="center"/>
      <protection locked="0"/>
    </xf>
    <xf numFmtId="182" fontId="5" fillId="33" borderId="18" xfId="0" applyNumberFormat="1" applyFont="1" applyFill="1" applyBorder="1" applyAlignment="1" applyProtection="1">
      <alignment horizontal="left" vertical="center"/>
      <protection locked="0"/>
    </xf>
    <xf numFmtId="0" fontId="6" fillId="33" borderId="43" xfId="62" applyFont="1" applyFill="1" applyBorder="1" applyAlignment="1" applyProtection="1">
      <alignment horizontal="center" vertical="center"/>
      <protection/>
    </xf>
    <xf numFmtId="0" fontId="6" fillId="33" borderId="131" xfId="62" applyFont="1" applyFill="1" applyBorder="1" applyAlignment="1" applyProtection="1">
      <alignment horizontal="center" vertical="center"/>
      <protection/>
    </xf>
    <xf numFmtId="0" fontId="6" fillId="33" borderId="28" xfId="62" applyFont="1" applyFill="1" applyBorder="1" applyAlignment="1" applyProtection="1">
      <alignment horizontal="center" vertical="center"/>
      <protection/>
    </xf>
    <xf numFmtId="0" fontId="6" fillId="33" borderId="37" xfId="62" applyFont="1" applyFill="1" applyBorder="1" applyAlignment="1" applyProtection="1">
      <alignment horizontal="center" vertical="center"/>
      <protection/>
    </xf>
    <xf numFmtId="0" fontId="6" fillId="33" borderId="27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Alignment="1" applyProtection="1">
      <alignment horizontal="left"/>
      <protection/>
    </xf>
    <xf numFmtId="0" fontId="6" fillId="33" borderId="36" xfId="62" applyFont="1" applyFill="1" applyBorder="1" applyAlignment="1" applyProtection="1">
      <alignment horizontal="center" vertical="center"/>
      <protection/>
    </xf>
    <xf numFmtId="0" fontId="6" fillId="33" borderId="34" xfId="62" applyFont="1" applyFill="1" applyBorder="1" applyAlignment="1" applyProtection="1">
      <alignment horizontal="center" vertical="center"/>
      <protection/>
    </xf>
    <xf numFmtId="0" fontId="5" fillId="33" borderId="329" xfId="0" applyFont="1" applyFill="1" applyBorder="1" applyAlignment="1">
      <alignment horizontal="center" vertical="center" textRotation="255"/>
    </xf>
    <xf numFmtId="0" fontId="5" fillId="33" borderId="303" xfId="0" applyFont="1" applyFill="1" applyBorder="1" applyAlignment="1">
      <alignment horizontal="center" vertical="center" textRotation="255"/>
    </xf>
    <xf numFmtId="0" fontId="5" fillId="33" borderId="162" xfId="0" applyFont="1" applyFill="1" applyBorder="1" applyAlignment="1">
      <alignment horizontal="center" vertical="center" textRotation="255"/>
    </xf>
    <xf numFmtId="182" fontId="5" fillId="33" borderId="133" xfId="0" applyNumberFormat="1" applyFont="1" applyFill="1" applyBorder="1" applyAlignment="1" applyProtection="1">
      <alignment horizontal="center" vertical="center"/>
      <protection locked="0"/>
    </xf>
    <xf numFmtId="182" fontId="5" fillId="33" borderId="144" xfId="0" applyNumberFormat="1" applyFont="1" applyFill="1" applyBorder="1" applyAlignment="1" applyProtection="1">
      <alignment horizontal="center" vertical="center"/>
      <protection locked="0"/>
    </xf>
    <xf numFmtId="182" fontId="5" fillId="33" borderId="107" xfId="0" applyNumberFormat="1" applyFont="1" applyFill="1" applyBorder="1" applyAlignment="1" applyProtection="1">
      <alignment horizontal="center" vertical="center"/>
      <protection locked="0"/>
    </xf>
    <xf numFmtId="182" fontId="5" fillId="33" borderId="309" xfId="0" applyNumberFormat="1" applyFont="1" applyFill="1" applyBorder="1" applyAlignment="1" applyProtection="1">
      <alignment horizontal="center" vertical="center"/>
      <protection locked="0"/>
    </xf>
    <xf numFmtId="182" fontId="5" fillId="33" borderId="299" xfId="0" applyNumberFormat="1" applyFont="1" applyFill="1" applyBorder="1" applyAlignment="1" applyProtection="1">
      <alignment horizontal="center" vertical="center"/>
      <protection locked="0"/>
    </xf>
    <xf numFmtId="182" fontId="5" fillId="33" borderId="113" xfId="0" applyNumberFormat="1" applyFont="1" applyFill="1" applyBorder="1" applyAlignment="1" applyProtection="1">
      <alignment horizontal="center" vertical="center"/>
      <protection locked="0"/>
    </xf>
    <xf numFmtId="0" fontId="5" fillId="33" borderId="135" xfId="0" applyFont="1" applyFill="1" applyBorder="1" applyAlignment="1" applyProtection="1">
      <alignment horizontal="center" vertical="center" textRotation="255"/>
      <protection locked="0"/>
    </xf>
    <xf numFmtId="0" fontId="5" fillId="33" borderId="330" xfId="0" applyFont="1" applyFill="1" applyBorder="1" applyAlignment="1" applyProtection="1">
      <alignment horizontal="center" vertical="center" textRotation="255"/>
      <protection locked="0"/>
    </xf>
    <xf numFmtId="0" fontId="23" fillId="33" borderId="32" xfId="62" applyFont="1" applyFill="1" applyBorder="1" applyAlignment="1" applyProtection="1">
      <alignment horizontal="center" vertical="center" wrapText="1"/>
      <protection/>
    </xf>
    <xf numFmtId="0" fontId="23" fillId="33" borderId="30" xfId="62" applyFont="1" applyFill="1" applyBorder="1" applyAlignment="1" applyProtection="1">
      <alignment horizontal="center" vertical="center"/>
      <protection/>
    </xf>
    <xf numFmtId="0" fontId="23" fillId="33" borderId="106" xfId="62" applyFont="1" applyFill="1" applyBorder="1" applyAlignment="1" applyProtection="1">
      <alignment horizontal="center" vertical="center"/>
      <protection/>
    </xf>
    <xf numFmtId="0" fontId="5" fillId="33" borderId="329" xfId="0" applyFont="1" applyFill="1" applyBorder="1" applyAlignment="1" applyProtection="1">
      <alignment horizontal="center" vertical="center" textRotation="255"/>
      <protection locked="0"/>
    </xf>
    <xf numFmtId="0" fontId="5" fillId="33" borderId="303" xfId="0" applyFont="1" applyFill="1" applyBorder="1" applyAlignment="1" applyProtection="1">
      <alignment horizontal="center" vertical="center" textRotation="255"/>
      <protection locked="0"/>
    </xf>
    <xf numFmtId="0" fontId="5" fillId="33" borderId="162" xfId="0" applyFont="1" applyFill="1" applyBorder="1" applyAlignment="1" applyProtection="1">
      <alignment horizontal="center" vertical="center" textRotation="255"/>
      <protection locked="0"/>
    </xf>
    <xf numFmtId="182" fontId="5" fillId="33" borderId="297" xfId="0" applyNumberFormat="1" applyFont="1" applyFill="1" applyBorder="1" applyAlignment="1" applyProtection="1">
      <alignment horizontal="center" vertical="center"/>
      <protection locked="0"/>
    </xf>
    <xf numFmtId="182" fontId="5" fillId="33" borderId="331" xfId="0" applyNumberFormat="1" applyFont="1" applyFill="1" applyBorder="1" applyAlignment="1" applyProtection="1">
      <alignment horizontal="center" vertical="center"/>
      <protection locked="0"/>
    </xf>
    <xf numFmtId="182" fontId="5" fillId="33" borderId="146" xfId="0" applyNumberFormat="1" applyFont="1" applyFill="1" applyBorder="1" applyAlignment="1" applyProtection="1">
      <alignment horizontal="center" vertical="center"/>
      <protection locked="0"/>
    </xf>
    <xf numFmtId="182" fontId="5" fillId="33" borderId="298" xfId="0" applyNumberFormat="1" applyFont="1" applyFill="1" applyBorder="1" applyAlignment="1" applyProtection="1">
      <alignment horizontal="center" vertical="center"/>
      <protection locked="0"/>
    </xf>
    <xf numFmtId="182" fontId="5" fillId="33" borderId="314" xfId="0" applyNumberFormat="1" applyFont="1" applyFill="1" applyBorder="1" applyAlignment="1" applyProtection="1">
      <alignment horizontal="center" vertical="center"/>
      <protection locked="0"/>
    </xf>
    <xf numFmtId="0" fontId="14" fillId="33" borderId="0" xfId="62" applyFont="1" applyFill="1" applyAlignment="1" applyProtection="1">
      <alignment horizontal="left"/>
      <protection/>
    </xf>
    <xf numFmtId="0" fontId="13" fillId="33" borderId="0" xfId="62" applyFont="1" applyFill="1" applyBorder="1" applyAlignment="1" applyProtection="1">
      <alignment horizontal="left"/>
      <protection/>
    </xf>
    <xf numFmtId="22" fontId="5" fillId="33" borderId="0" xfId="62" applyNumberFormat="1" applyFont="1" applyFill="1" applyAlignment="1" applyProtection="1">
      <alignment horizontal="center"/>
      <protection/>
    </xf>
    <xf numFmtId="0" fontId="5" fillId="33" borderId="87" xfId="62" applyFont="1" applyFill="1" applyBorder="1" applyAlignment="1">
      <alignment horizontal="center" vertical="center"/>
      <protection/>
    </xf>
    <xf numFmtId="0" fontId="5" fillId="33" borderId="126" xfId="62" applyFont="1" applyFill="1" applyBorder="1" applyAlignment="1">
      <alignment horizontal="center" vertical="center"/>
      <protection/>
    </xf>
    <xf numFmtId="0" fontId="5" fillId="33" borderId="165" xfId="62" applyFont="1" applyFill="1" applyBorder="1" applyAlignment="1">
      <alignment horizontal="center"/>
      <protection/>
    </xf>
    <xf numFmtId="0" fontId="5" fillId="33" borderId="221" xfId="62" applyFont="1" applyFill="1" applyBorder="1" applyAlignment="1">
      <alignment horizontal="center"/>
      <protection/>
    </xf>
    <xf numFmtId="0" fontId="5" fillId="33" borderId="215" xfId="62" applyFont="1" applyFill="1" applyBorder="1" applyAlignment="1">
      <alignment horizontal="center"/>
      <protection/>
    </xf>
    <xf numFmtId="0" fontId="5" fillId="33" borderId="28" xfId="62" applyFont="1" applyFill="1" applyBorder="1" applyAlignment="1">
      <alignment horizontal="center" vertical="center"/>
      <protection/>
    </xf>
    <xf numFmtId="0" fontId="5" fillId="33" borderId="37" xfId="62" applyFont="1" applyFill="1" applyBorder="1" applyAlignment="1">
      <alignment horizontal="center" vertical="center"/>
      <protection/>
    </xf>
    <xf numFmtId="0" fontId="5" fillId="33" borderId="27" xfId="62" applyFont="1" applyFill="1" applyBorder="1" applyAlignment="1">
      <alignment horizontal="center" vertical="center"/>
      <protection/>
    </xf>
    <xf numFmtId="22" fontId="5" fillId="33" borderId="0" xfId="62" applyNumberFormat="1" applyFont="1" applyFill="1" applyBorder="1" applyAlignment="1" applyProtection="1">
      <alignment horizontal="center"/>
      <protection/>
    </xf>
    <xf numFmtId="0" fontId="5" fillId="33" borderId="332" xfId="0" applyFont="1" applyFill="1" applyBorder="1" applyAlignment="1" applyProtection="1">
      <alignment horizontal="center" vertical="center" textRotation="255"/>
      <protection locked="0"/>
    </xf>
    <xf numFmtId="0" fontId="5" fillId="33" borderId="333" xfId="0" applyFont="1" applyFill="1" applyBorder="1" applyAlignment="1" applyProtection="1">
      <alignment horizontal="center" vertical="center" textRotation="255"/>
      <protection locked="0"/>
    </xf>
    <xf numFmtId="0" fontId="5" fillId="33" borderId="103" xfId="0" applyFont="1" applyFill="1" applyBorder="1" applyAlignment="1" applyProtection="1">
      <alignment horizontal="center" vertical="center" textRotation="255"/>
      <protection locked="0"/>
    </xf>
    <xf numFmtId="0" fontId="5" fillId="33" borderId="334" xfId="0" applyFont="1" applyFill="1" applyBorder="1" applyAlignment="1">
      <alignment horizontal="center" vertical="center" textRotation="255"/>
    </xf>
    <xf numFmtId="0" fontId="5" fillId="33" borderId="333" xfId="0" applyFont="1" applyFill="1" applyBorder="1" applyAlignment="1">
      <alignment horizontal="center" vertical="center" textRotation="255"/>
    </xf>
    <xf numFmtId="0" fontId="5" fillId="33" borderId="335" xfId="0" applyFont="1" applyFill="1" applyBorder="1" applyAlignment="1">
      <alignment horizontal="center" vertical="center" textRotation="255"/>
    </xf>
    <xf numFmtId="0" fontId="5" fillId="33" borderId="18" xfId="62" applyFont="1" applyFill="1" applyBorder="1" applyAlignment="1">
      <alignment horizontal="center"/>
      <protection/>
    </xf>
    <xf numFmtId="0" fontId="5" fillId="33" borderId="336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8" xfId="62" applyFont="1" applyFill="1" applyBorder="1" applyAlignment="1">
      <alignment horizontal="center"/>
      <protection/>
    </xf>
    <xf numFmtId="0" fontId="5" fillId="33" borderId="37" xfId="62" applyFont="1" applyFill="1" applyBorder="1" applyAlignment="1">
      <alignment horizontal="center"/>
      <protection/>
    </xf>
    <xf numFmtId="0" fontId="5" fillId="33" borderId="27" xfId="62" applyFont="1" applyFill="1" applyBorder="1" applyAlignment="1">
      <alignment horizontal="center"/>
      <protection/>
    </xf>
    <xf numFmtId="0" fontId="5" fillId="33" borderId="43" xfId="62" applyFont="1" applyFill="1" applyBorder="1" applyAlignment="1">
      <alignment horizontal="center"/>
      <protection/>
    </xf>
    <xf numFmtId="0" fontId="5" fillId="33" borderId="36" xfId="62" applyFont="1" applyFill="1" applyBorder="1" applyAlignment="1">
      <alignment horizontal="center"/>
      <protection/>
    </xf>
    <xf numFmtId="0" fontId="5" fillId="33" borderId="34" xfId="62" applyFont="1" applyFill="1" applyBorder="1" applyAlignment="1">
      <alignment horizontal="center"/>
      <protection/>
    </xf>
    <xf numFmtId="0" fontId="24" fillId="33" borderId="114" xfId="62" applyFont="1" applyFill="1" applyBorder="1" applyAlignment="1" applyProtection="1">
      <alignment horizontal="left"/>
      <protection/>
    </xf>
    <xf numFmtId="186" fontId="5" fillId="33" borderId="337" xfId="0" applyNumberFormat="1" applyFont="1" applyFill="1" applyBorder="1" applyAlignment="1">
      <alignment horizontal="center" vertical="center" textRotation="255"/>
    </xf>
    <xf numFmtId="186" fontId="5" fillId="33" borderId="303" xfId="0" applyNumberFormat="1" applyFont="1" applyFill="1" applyBorder="1" applyAlignment="1">
      <alignment horizontal="center" vertical="center" textRotation="255"/>
    </xf>
    <xf numFmtId="186" fontId="5" fillId="33" borderId="211" xfId="0" applyNumberFormat="1" applyFont="1" applyFill="1" applyBorder="1" applyAlignment="1">
      <alignment horizontal="center" vertical="center" textRotation="255"/>
    </xf>
    <xf numFmtId="186" fontId="5" fillId="33" borderId="87" xfId="62" applyNumberFormat="1" applyFont="1" applyFill="1" applyBorder="1" applyAlignment="1" applyProtection="1">
      <alignment horizontal="center" vertical="center"/>
      <protection/>
    </xf>
    <xf numFmtId="186" fontId="5" fillId="33" borderId="126" xfId="62" applyNumberFormat="1" applyFont="1" applyFill="1" applyBorder="1" applyAlignment="1" applyProtection="1">
      <alignment horizontal="center" vertical="center"/>
      <protection/>
    </xf>
    <xf numFmtId="186" fontId="5" fillId="33" borderId="125" xfId="62" applyNumberFormat="1" applyFont="1" applyFill="1" applyBorder="1" applyAlignment="1" applyProtection="1">
      <alignment horizontal="center" vertical="center"/>
      <protection/>
    </xf>
    <xf numFmtId="186" fontId="5" fillId="33" borderId="329" xfId="0" applyNumberFormat="1" applyFont="1" applyFill="1" applyBorder="1" applyAlignment="1">
      <alignment horizontal="center" vertical="center" textRotation="255"/>
    </xf>
    <xf numFmtId="186" fontId="5" fillId="33" borderId="334" xfId="0" applyNumberFormat="1" applyFont="1" applyFill="1" applyBorder="1" applyAlignment="1">
      <alignment horizontal="center" vertical="center" textRotation="255"/>
    </xf>
    <xf numFmtId="186" fontId="5" fillId="33" borderId="333" xfId="0" applyNumberFormat="1" applyFont="1" applyFill="1" applyBorder="1" applyAlignment="1">
      <alignment horizontal="center" vertical="center" textRotation="255"/>
    </xf>
    <xf numFmtId="186" fontId="5" fillId="33" borderId="103" xfId="0" applyNumberFormat="1" applyFont="1" applyFill="1" applyBorder="1" applyAlignment="1">
      <alignment horizontal="center" vertical="center" textRotation="255"/>
    </xf>
    <xf numFmtId="186" fontId="5" fillId="33" borderId="133" xfId="0" applyNumberFormat="1" applyFont="1" applyFill="1" applyBorder="1" applyAlignment="1">
      <alignment horizontal="center" vertical="center" textRotation="255"/>
    </xf>
    <xf numFmtId="186" fontId="5" fillId="33" borderId="107" xfId="0" applyNumberFormat="1" applyFont="1" applyFill="1" applyBorder="1" applyAlignment="1">
      <alignment horizontal="center" vertical="center" textRotation="255"/>
    </xf>
    <xf numFmtId="186" fontId="5" fillId="33" borderId="299" xfId="0" applyNumberFormat="1" applyFont="1" applyFill="1" applyBorder="1" applyAlignment="1">
      <alignment horizontal="center" vertical="center" textRotation="255"/>
    </xf>
    <xf numFmtId="186" fontId="5" fillId="33" borderId="162" xfId="0" applyNumberFormat="1" applyFont="1" applyFill="1" applyBorder="1" applyAlignment="1">
      <alignment horizontal="center" vertical="center" textRotation="255"/>
    </xf>
    <xf numFmtId="186" fontId="14" fillId="33" borderId="0" xfId="62" applyNumberFormat="1" applyFont="1" applyFill="1" applyAlignment="1" applyProtection="1">
      <alignment horizontal="left" vertical="center"/>
      <protection/>
    </xf>
    <xf numFmtId="186" fontId="13" fillId="33" borderId="0" xfId="62" applyNumberFormat="1" applyFont="1" applyFill="1" applyBorder="1" applyAlignment="1" applyProtection="1">
      <alignment horizontal="left" vertical="center"/>
      <protection/>
    </xf>
    <xf numFmtId="197" fontId="5" fillId="33" borderId="0" xfId="62" applyNumberFormat="1" applyFont="1" applyFill="1" applyAlignment="1" applyProtection="1">
      <alignment horizontal="center"/>
      <protection/>
    </xf>
    <xf numFmtId="186" fontId="5" fillId="33" borderId="28" xfId="0" applyNumberFormat="1" applyFont="1" applyFill="1" applyBorder="1" applyAlignment="1">
      <alignment horizontal="center" vertical="center"/>
    </xf>
    <xf numFmtId="186" fontId="5" fillId="33" borderId="27" xfId="0" applyNumberFormat="1" applyFont="1" applyFill="1" applyBorder="1" applyAlignment="1">
      <alignment horizontal="center" vertical="center"/>
    </xf>
    <xf numFmtId="186" fontId="5" fillId="33" borderId="45" xfId="0" applyNumberFormat="1" applyFont="1" applyFill="1" applyBorder="1" applyAlignment="1">
      <alignment horizontal="center" vertical="center"/>
    </xf>
    <xf numFmtId="186" fontId="5" fillId="33" borderId="39" xfId="0" applyNumberFormat="1" applyFont="1" applyFill="1" applyBorder="1" applyAlignment="1">
      <alignment horizontal="center" vertical="center"/>
    </xf>
    <xf numFmtId="186" fontId="17" fillId="33" borderId="28" xfId="62" applyNumberFormat="1" applyFont="1" applyFill="1" applyBorder="1" applyAlignment="1" applyProtection="1">
      <alignment horizontal="center" vertical="center"/>
      <protection/>
    </xf>
    <xf numFmtId="186" fontId="17" fillId="33" borderId="129" xfId="62" applyNumberFormat="1" applyFont="1" applyFill="1" applyBorder="1" applyAlignment="1" applyProtection="1">
      <alignment horizontal="center" vertical="center"/>
      <protection/>
    </xf>
    <xf numFmtId="186" fontId="5" fillId="33" borderId="305" xfId="0" applyNumberFormat="1" applyFont="1" applyFill="1" applyBorder="1" applyAlignment="1">
      <alignment horizontal="center" vertical="center"/>
    </xf>
    <xf numFmtId="186" fontId="5" fillId="33" borderId="36" xfId="0" applyNumberFormat="1" applyFont="1" applyFill="1" applyBorder="1" applyAlignment="1">
      <alignment horizontal="center" vertical="center"/>
    </xf>
    <xf numFmtId="186" fontId="5" fillId="33" borderId="34" xfId="0" applyNumberFormat="1" applyFont="1" applyFill="1" applyBorder="1" applyAlignment="1">
      <alignment horizontal="center" vertical="center"/>
    </xf>
    <xf numFmtId="186" fontId="5" fillId="33" borderId="306" xfId="0" applyNumberFormat="1" applyFont="1" applyFill="1" applyBorder="1" applyAlignment="1">
      <alignment horizontal="center" vertical="center"/>
    </xf>
    <xf numFmtId="186" fontId="5" fillId="33" borderId="37" xfId="0" applyNumberFormat="1" applyFont="1" applyFill="1" applyBorder="1" applyAlignment="1">
      <alignment horizontal="center" vertical="center"/>
    </xf>
    <xf numFmtId="186" fontId="5" fillId="33" borderId="297" xfId="0" applyNumberFormat="1" applyFont="1" applyFill="1" applyBorder="1" applyAlignment="1" applyProtection="1">
      <alignment horizontal="center" vertical="center"/>
      <protection locked="0"/>
    </xf>
    <xf numFmtId="186" fontId="5" fillId="33" borderId="56" xfId="0" applyNumberFormat="1" applyFont="1" applyFill="1" applyBorder="1" applyAlignment="1" applyProtection="1">
      <alignment horizontal="center" vertical="center"/>
      <protection locked="0"/>
    </xf>
    <xf numFmtId="186" fontId="5" fillId="33" borderId="331" xfId="0" applyNumberFormat="1" applyFont="1" applyFill="1" applyBorder="1" applyAlignment="1">
      <alignment horizontal="center" vertical="center"/>
    </xf>
    <xf numFmtId="186" fontId="5" fillId="33" borderId="146" xfId="0" applyNumberFormat="1" applyFont="1" applyFill="1" applyBorder="1" applyAlignment="1">
      <alignment horizontal="center" vertical="center"/>
    </xf>
    <xf numFmtId="186" fontId="5" fillId="33" borderId="0" xfId="0" applyNumberFormat="1" applyFont="1" applyFill="1" applyBorder="1" applyAlignment="1">
      <alignment horizontal="center" vertical="center"/>
    </xf>
    <xf numFmtId="186" fontId="5" fillId="33" borderId="309" xfId="0" applyNumberFormat="1" applyFont="1" applyFill="1" applyBorder="1" applyAlignment="1">
      <alignment horizontal="center" vertical="center"/>
    </xf>
    <xf numFmtId="186" fontId="5" fillId="33" borderId="298" xfId="0" applyNumberFormat="1" applyFont="1" applyFill="1" applyBorder="1" applyAlignment="1">
      <alignment horizontal="center" vertical="center"/>
    </xf>
    <xf numFmtId="186" fontId="5" fillId="33" borderId="20" xfId="0" applyNumberFormat="1" applyFont="1" applyFill="1" applyBorder="1" applyAlignment="1">
      <alignment horizontal="center" vertical="center"/>
    </xf>
    <xf numFmtId="186" fontId="5" fillId="33" borderId="314" xfId="0" applyNumberFormat="1" applyFont="1" applyFill="1" applyBorder="1" applyAlignment="1">
      <alignment horizontal="center" vertical="center"/>
    </xf>
    <xf numFmtId="186" fontId="5" fillId="33" borderId="107" xfId="0" applyNumberFormat="1" applyFont="1" applyFill="1" applyBorder="1" applyAlignment="1">
      <alignment horizontal="center" vertical="center"/>
    </xf>
    <xf numFmtId="186" fontId="5" fillId="33" borderId="28" xfId="62" applyNumberFormat="1" applyFont="1" applyFill="1" applyBorder="1" applyAlignment="1" applyProtection="1">
      <alignment horizontal="center" vertical="center"/>
      <protection/>
    </xf>
    <xf numFmtId="186" fontId="5" fillId="33" borderId="27" xfId="62" applyNumberFormat="1" applyFont="1" applyFill="1" applyBorder="1" applyAlignment="1" applyProtection="1">
      <alignment horizontal="center" vertical="center"/>
      <protection/>
    </xf>
    <xf numFmtId="186" fontId="5" fillId="33" borderId="37" xfId="62" applyNumberFormat="1" applyFont="1" applyFill="1" applyBorder="1" applyAlignment="1" applyProtection="1">
      <alignment horizontal="center" vertical="center"/>
      <protection/>
    </xf>
    <xf numFmtId="186" fontId="5" fillId="33" borderId="338" xfId="63" applyNumberFormat="1" applyFont="1" applyFill="1" applyBorder="1" applyAlignment="1">
      <alignment horizontal="center" vertical="center"/>
      <protection/>
    </xf>
    <xf numFmtId="186" fontId="5" fillId="33" borderId="339" xfId="63" applyNumberFormat="1" applyFont="1" applyFill="1" applyBorder="1" applyAlignment="1">
      <alignment horizontal="center" vertical="center"/>
      <protection/>
    </xf>
    <xf numFmtId="186" fontId="5" fillId="33" borderId="188" xfId="63" applyNumberFormat="1" applyFont="1" applyFill="1" applyBorder="1" applyAlignment="1">
      <alignment horizontal="center" vertical="center"/>
      <protection/>
    </xf>
    <xf numFmtId="186" fontId="5" fillId="33" borderId="218" xfId="63" applyNumberFormat="1" applyFont="1" applyFill="1" applyBorder="1" applyAlignment="1">
      <alignment horizontal="center" vertical="center"/>
      <protection/>
    </xf>
    <xf numFmtId="186" fontId="5" fillId="33" borderId="210" xfId="63" applyNumberFormat="1" applyFont="1" applyFill="1" applyBorder="1" applyAlignment="1">
      <alignment horizontal="center" vertical="center"/>
      <protection/>
    </xf>
    <xf numFmtId="186" fontId="5" fillId="33" borderId="340" xfId="63" applyNumberFormat="1" applyFont="1" applyFill="1" applyBorder="1" applyAlignment="1">
      <alignment horizontal="center" vertical="center"/>
      <protection/>
    </xf>
    <xf numFmtId="186" fontId="5" fillId="33" borderId="307" xfId="0" applyNumberFormat="1" applyFont="1" applyFill="1" applyBorder="1" applyAlignment="1">
      <alignment horizontal="center" vertical="center"/>
    </xf>
    <xf numFmtId="186" fontId="5" fillId="33" borderId="40" xfId="0" applyNumberFormat="1" applyFont="1" applyFill="1" applyBorder="1" applyAlignment="1">
      <alignment horizontal="center" vertical="center"/>
    </xf>
    <xf numFmtId="186" fontId="5" fillId="33" borderId="43" xfId="0" applyNumberFormat="1" applyFont="1" applyFill="1" applyBorder="1" applyAlignment="1">
      <alignment horizontal="center" vertical="center"/>
    </xf>
    <xf numFmtId="186" fontId="5" fillId="33" borderId="81" xfId="0" applyNumberFormat="1" applyFont="1" applyFill="1" applyBorder="1" applyAlignment="1" applyProtection="1">
      <alignment horizontal="center" vertical="center"/>
      <protection locked="0"/>
    </xf>
    <xf numFmtId="186" fontId="5" fillId="33" borderId="304" xfId="0" applyNumberFormat="1" applyFont="1" applyFill="1" applyBorder="1" applyAlignment="1" applyProtection="1">
      <alignment horizontal="center" vertical="center"/>
      <protection locked="0"/>
    </xf>
    <xf numFmtId="186" fontId="5" fillId="33" borderId="341" xfId="63" applyNumberFormat="1" applyFont="1" applyFill="1" applyBorder="1" applyAlignment="1">
      <alignment horizontal="center" vertical="center"/>
      <protection/>
    </xf>
    <xf numFmtId="186" fontId="5" fillId="33" borderId="165" xfId="63" applyNumberFormat="1" applyFont="1" applyFill="1" applyBorder="1" applyAlignment="1">
      <alignment horizontal="center" vertical="center"/>
      <protection/>
    </xf>
    <xf numFmtId="186" fontId="5" fillId="33" borderId="76" xfId="63" applyNumberFormat="1" applyFont="1" applyFill="1" applyBorder="1" applyAlignment="1">
      <alignment horizontal="center" vertical="center"/>
      <protection/>
    </xf>
    <xf numFmtId="186" fontId="5" fillId="33" borderId="342" xfId="63" applyNumberFormat="1" applyFont="1" applyFill="1" applyBorder="1" applyAlignment="1">
      <alignment horizontal="center" vertical="center"/>
      <protection/>
    </xf>
    <xf numFmtId="186" fontId="5" fillId="33" borderId="343" xfId="63" applyNumberFormat="1" applyFont="1" applyFill="1" applyBorder="1" applyAlignment="1">
      <alignment horizontal="center" vertical="center"/>
      <protection/>
    </xf>
    <xf numFmtId="186" fontId="5" fillId="33" borderId="215" xfId="63" applyNumberFormat="1" applyFont="1" applyFill="1" applyBorder="1" applyAlignment="1">
      <alignment horizontal="center" vertical="center"/>
      <protection/>
    </xf>
    <xf numFmtId="186" fontId="5" fillId="33" borderId="137" xfId="63" applyNumberFormat="1" applyFont="1" applyFill="1" applyBorder="1" applyAlignment="1">
      <alignment horizontal="center" vertical="center"/>
      <protection/>
    </xf>
    <xf numFmtId="186" fontId="5" fillId="33" borderId="344" xfId="63" applyNumberFormat="1" applyFont="1" applyFill="1" applyBorder="1" applyAlignment="1">
      <alignment horizontal="center" vertical="center"/>
      <protection/>
    </xf>
    <xf numFmtId="0" fontId="5" fillId="33" borderId="43" xfId="62" applyFont="1" applyFill="1" applyBorder="1" applyAlignment="1" applyProtection="1">
      <alignment horizontal="center" vertical="center"/>
      <protection/>
    </xf>
    <xf numFmtId="0" fontId="5" fillId="33" borderId="300" xfId="0" applyFont="1" applyFill="1" applyBorder="1" applyAlignment="1">
      <alignment horizontal="center" vertical="center" textRotation="255"/>
    </xf>
    <xf numFmtId="0" fontId="5" fillId="33" borderId="345" xfId="0" applyFont="1" applyFill="1" applyBorder="1" applyAlignment="1">
      <alignment horizontal="center" vertical="center" textRotation="255"/>
    </xf>
    <xf numFmtId="0" fontId="5" fillId="33" borderId="33" xfId="62" applyFont="1" applyFill="1" applyBorder="1" applyAlignment="1" applyProtection="1">
      <alignment horizontal="left" vertical="center"/>
      <protection/>
    </xf>
    <xf numFmtId="0" fontId="5" fillId="33" borderId="0" xfId="62" applyFont="1" applyFill="1" applyBorder="1" applyAlignment="1" applyProtection="1">
      <alignment horizontal="left" vertical="center"/>
      <protection/>
    </xf>
    <xf numFmtId="0" fontId="5" fillId="33" borderId="309" xfId="62" applyFont="1" applyFill="1" applyBorder="1" applyAlignment="1" applyProtection="1">
      <alignment horizontal="left" vertical="center"/>
      <protection/>
    </xf>
    <xf numFmtId="22" fontId="12" fillId="33" borderId="0" xfId="62" applyNumberFormat="1" applyFont="1" applyFill="1" applyAlignment="1" applyProtection="1">
      <alignment horizontal="center"/>
      <protection/>
    </xf>
    <xf numFmtId="0" fontId="5" fillId="33" borderId="74" xfId="0" applyFont="1" applyFill="1" applyBorder="1" applyAlignment="1">
      <alignment horizontal="center" vertical="center"/>
    </xf>
    <xf numFmtId="0" fontId="5" fillId="33" borderId="26" xfId="62" applyFont="1" applyFill="1" applyBorder="1" applyAlignment="1" applyProtection="1">
      <alignment horizontal="center" vertical="center"/>
      <protection/>
    </xf>
    <xf numFmtId="182" fontId="5" fillId="33" borderId="4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4" xfId="62" applyFont="1" applyFill="1" applyBorder="1" applyAlignment="1" applyProtection="1">
      <alignment horizontal="center" vertical="center"/>
      <protection/>
    </xf>
    <xf numFmtId="0" fontId="5" fillId="33" borderId="28" xfId="62" applyFont="1" applyFill="1" applyBorder="1" applyAlignment="1" applyProtection="1">
      <alignment horizontal="center" vertical="center"/>
      <protection/>
    </xf>
    <xf numFmtId="0" fontId="5" fillId="33" borderId="27" xfId="62" applyFont="1" applyFill="1" applyBorder="1" applyAlignment="1" applyProtection="1">
      <alignment horizontal="center" vertical="center"/>
      <protection/>
    </xf>
    <xf numFmtId="0" fontId="5" fillId="33" borderId="119" xfId="62" applyFont="1" applyFill="1" applyBorder="1" applyAlignment="1" applyProtection="1">
      <alignment horizontal="center" vertical="center"/>
      <protection/>
    </xf>
    <xf numFmtId="0" fontId="5" fillId="33" borderId="16" xfId="63" applyNumberFormat="1" applyFont="1" applyFill="1" applyBorder="1" applyAlignment="1">
      <alignment horizontal="center" vertical="center"/>
      <protection/>
    </xf>
    <xf numFmtId="0" fontId="5" fillId="33" borderId="22" xfId="63" applyNumberFormat="1" applyFont="1" applyFill="1" applyBorder="1" applyAlignment="1">
      <alignment horizontal="center" vertical="center"/>
      <protection/>
    </xf>
    <xf numFmtId="0" fontId="5" fillId="33" borderId="251" xfId="63" applyNumberFormat="1" applyFont="1" applyFill="1" applyBorder="1" applyAlignment="1">
      <alignment horizontal="center" vertical="center"/>
      <protection/>
    </xf>
    <xf numFmtId="0" fontId="5" fillId="33" borderId="346" xfId="63" applyNumberFormat="1" applyFont="1" applyFill="1" applyBorder="1" applyAlignment="1">
      <alignment horizontal="center" vertical="center"/>
      <protection/>
    </xf>
    <xf numFmtId="0" fontId="5" fillId="33" borderId="179" xfId="63" applyNumberFormat="1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6" fillId="33" borderId="347" xfId="0" applyFont="1" applyFill="1" applyBorder="1" applyAlignment="1">
      <alignment horizontal="center" vertical="center" textRotation="255"/>
    </xf>
    <xf numFmtId="0" fontId="6" fillId="33" borderId="348" xfId="0" applyFont="1" applyFill="1" applyBorder="1" applyAlignment="1">
      <alignment horizontal="center" vertical="center" textRotation="255"/>
    </xf>
    <xf numFmtId="0" fontId="6" fillId="33" borderId="345" xfId="0" applyFont="1" applyFill="1" applyBorder="1" applyAlignment="1">
      <alignment horizontal="center" vertical="center" textRotation="255"/>
    </xf>
    <xf numFmtId="0" fontId="6" fillId="33" borderId="107" xfId="0" applyFont="1" applyFill="1" applyBorder="1" applyAlignment="1">
      <alignment horizontal="center" vertical="center" textRotation="255"/>
    </xf>
    <xf numFmtId="0" fontId="6" fillId="33" borderId="300" xfId="0" applyFont="1" applyFill="1" applyBorder="1" applyAlignment="1">
      <alignment horizontal="center" vertical="center" textRotation="255"/>
    </xf>
    <xf numFmtId="0" fontId="6" fillId="33" borderId="47" xfId="62" applyFont="1" applyFill="1" applyBorder="1" applyAlignment="1" applyProtection="1">
      <alignment horizontal="center" vertical="center"/>
      <protection/>
    </xf>
    <xf numFmtId="0" fontId="6" fillId="33" borderId="48" xfId="62" applyFont="1" applyFill="1" applyBorder="1" applyAlignment="1" applyProtection="1">
      <alignment horizontal="center" vertical="center"/>
      <protection/>
    </xf>
    <xf numFmtId="0" fontId="6" fillId="33" borderId="144" xfId="62" applyFont="1" applyFill="1" applyBorder="1" applyAlignment="1" applyProtection="1">
      <alignment horizontal="center" vertical="center"/>
      <protection/>
    </xf>
    <xf numFmtId="0" fontId="6" fillId="33" borderId="79" xfId="62" applyFont="1" applyFill="1" applyBorder="1" applyAlignment="1" applyProtection="1">
      <alignment horizontal="center" vertical="center"/>
      <protection/>
    </xf>
    <xf numFmtId="0" fontId="6" fillId="33" borderId="134" xfId="62" applyFont="1" applyFill="1" applyBorder="1" applyAlignment="1" applyProtection="1">
      <alignment horizontal="center" vertical="center"/>
      <protection/>
    </xf>
    <xf numFmtId="0" fontId="6" fillId="33" borderId="194" xfId="62" applyFont="1" applyFill="1" applyBorder="1" applyAlignment="1" applyProtection="1">
      <alignment horizontal="center" vertical="center"/>
      <protection/>
    </xf>
    <xf numFmtId="0" fontId="6" fillId="33" borderId="133" xfId="0" applyFont="1" applyFill="1" applyBorder="1" applyAlignment="1">
      <alignment horizontal="center" vertical="center" textRotation="255"/>
    </xf>
    <xf numFmtId="0" fontId="6" fillId="33" borderId="297" xfId="0" applyFont="1" applyFill="1" applyBorder="1" applyAlignment="1">
      <alignment horizontal="center" vertical="center" textRotation="255"/>
    </xf>
    <xf numFmtId="0" fontId="6" fillId="33" borderId="146" xfId="0" applyFont="1" applyFill="1" applyBorder="1" applyAlignment="1">
      <alignment horizontal="center" vertical="center" textRotation="255"/>
    </xf>
    <xf numFmtId="0" fontId="6" fillId="33" borderId="298" xfId="0" applyFont="1" applyFill="1" applyBorder="1" applyAlignment="1">
      <alignment horizontal="center" vertical="center" textRotation="255"/>
    </xf>
    <xf numFmtId="0" fontId="6" fillId="33" borderId="301" xfId="0" applyFont="1" applyFill="1" applyBorder="1" applyAlignment="1">
      <alignment horizontal="center" vertical="center" textRotation="255"/>
    </xf>
    <xf numFmtId="0" fontId="6" fillId="33" borderId="299" xfId="0" applyFont="1" applyFill="1" applyBorder="1" applyAlignment="1">
      <alignment horizontal="center" vertical="center" textRotation="255"/>
    </xf>
    <xf numFmtId="182" fontId="6" fillId="33" borderId="0" xfId="0" applyNumberFormat="1" applyFont="1" applyFill="1" applyAlignment="1" applyProtection="1">
      <alignment horizontal="left"/>
      <protection locked="0"/>
    </xf>
    <xf numFmtId="22" fontId="21" fillId="33" borderId="0" xfId="62" applyNumberFormat="1" applyFont="1" applyFill="1" applyAlignment="1" applyProtection="1">
      <alignment horizontal="center"/>
      <protection/>
    </xf>
    <xf numFmtId="182" fontId="6" fillId="33" borderId="133" xfId="0" applyNumberFormat="1" applyFont="1" applyFill="1" applyBorder="1" applyAlignment="1" applyProtection="1">
      <alignment horizontal="center" vertical="center"/>
      <protection locked="0"/>
    </xf>
    <xf numFmtId="182" fontId="6" fillId="33" borderId="48" xfId="0" applyNumberFormat="1" applyFont="1" applyFill="1" applyBorder="1" applyAlignment="1" applyProtection="1">
      <alignment horizontal="center" vertical="center"/>
      <protection locked="0"/>
    </xf>
    <xf numFmtId="0" fontId="6" fillId="33" borderId="10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30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0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07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29" xfId="0" applyFont="1" applyFill="1" applyBorder="1" applyAlignment="1">
      <alignment horizontal="center" vertical="center" textRotation="255"/>
    </xf>
    <xf numFmtId="0" fontId="6" fillId="33" borderId="303" xfId="0" applyFont="1" applyFill="1" applyBorder="1" applyAlignment="1">
      <alignment horizontal="center" vertical="center" textRotation="255"/>
    </xf>
    <xf numFmtId="0" fontId="6" fillId="33" borderId="162" xfId="0" applyFont="1" applyFill="1" applyBorder="1" applyAlignment="1">
      <alignment horizontal="center" vertical="center" textRotation="255"/>
    </xf>
    <xf numFmtId="0" fontId="5" fillId="33" borderId="47" xfId="62" applyFont="1" applyFill="1" applyBorder="1" applyAlignment="1" applyProtection="1">
      <alignment horizontal="center" vertical="center"/>
      <protection/>
    </xf>
    <xf numFmtId="0" fontId="5" fillId="33" borderId="48" xfId="62" applyFont="1" applyFill="1" applyBorder="1" applyAlignment="1" applyProtection="1">
      <alignment horizontal="center" vertical="center"/>
      <protection/>
    </xf>
    <xf numFmtId="0" fontId="5" fillId="33" borderId="144" xfId="62" applyFont="1" applyFill="1" applyBorder="1" applyAlignment="1" applyProtection="1">
      <alignment horizontal="center" vertical="center"/>
      <protection/>
    </xf>
    <xf numFmtId="0" fontId="5" fillId="33" borderId="337" xfId="0" applyFont="1" applyFill="1" applyBorder="1" applyAlignment="1">
      <alignment horizontal="center" vertical="center" textRotation="255"/>
    </xf>
    <xf numFmtId="0" fontId="5" fillId="33" borderId="211" xfId="0" applyFont="1" applyFill="1" applyBorder="1" applyAlignment="1">
      <alignment horizontal="center" vertical="center" textRotation="255"/>
    </xf>
    <xf numFmtId="0" fontId="5" fillId="33" borderId="103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180" fontId="6" fillId="33" borderId="31" xfId="62" applyNumberFormat="1" applyFont="1" applyFill="1" applyBorder="1" applyAlignment="1" applyProtection="1">
      <alignment horizontal="center" vertical="center"/>
      <protection/>
    </xf>
    <xf numFmtId="180" fontId="6" fillId="33" borderId="51" xfId="62" applyNumberFormat="1" applyFont="1" applyFill="1" applyBorder="1" applyAlignment="1" applyProtection="1">
      <alignment horizontal="center" vertical="center"/>
      <protection/>
    </xf>
    <xf numFmtId="180" fontId="6" fillId="33" borderId="124" xfId="62" applyNumberFormat="1" applyFont="1" applyFill="1" applyBorder="1" applyAlignment="1" applyProtection="1">
      <alignment horizontal="center" vertical="center"/>
      <protection/>
    </xf>
    <xf numFmtId="0" fontId="6" fillId="33" borderId="31" xfId="62" applyFont="1" applyFill="1" applyBorder="1" applyAlignment="1" applyProtection="1">
      <alignment horizontal="left" vertical="center"/>
      <protection/>
    </xf>
    <xf numFmtId="0" fontId="6" fillId="33" borderId="51" xfId="62" applyFont="1" applyFill="1" applyBorder="1" applyAlignment="1" applyProtection="1">
      <alignment horizontal="left" vertical="center"/>
      <protection/>
    </xf>
    <xf numFmtId="0" fontId="6" fillId="33" borderId="349" xfId="62" applyFont="1" applyFill="1" applyBorder="1" applyAlignment="1" applyProtection="1">
      <alignment horizontal="left" vertical="center"/>
      <protection/>
    </xf>
    <xf numFmtId="188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114" xfId="0" applyFont="1" applyFill="1" applyBorder="1" applyAlignment="1">
      <alignment horizontal="center" vertical="center"/>
    </xf>
    <xf numFmtId="0" fontId="5" fillId="33" borderId="47" xfId="62" applyFont="1" applyFill="1" applyBorder="1" applyAlignment="1" applyProtection="1">
      <alignment horizontal="right" vertical="center"/>
      <protection/>
    </xf>
    <xf numFmtId="0" fontId="5" fillId="33" borderId="48" xfId="62" applyFont="1" applyFill="1" applyBorder="1" applyAlignment="1" applyProtection="1">
      <alignment horizontal="right" vertical="center"/>
      <protection/>
    </xf>
    <xf numFmtId="180" fontId="6" fillId="33" borderId="43" xfId="62" applyNumberFormat="1" applyFont="1" applyFill="1" applyBorder="1" applyAlignment="1" applyProtection="1">
      <alignment horizontal="center" vertical="center"/>
      <protection/>
    </xf>
    <xf numFmtId="180" fontId="6" fillId="33" borderId="36" xfId="62" applyNumberFormat="1" applyFont="1" applyFill="1" applyBorder="1" applyAlignment="1" applyProtection="1">
      <alignment horizontal="center" vertical="center"/>
      <protection/>
    </xf>
    <xf numFmtId="180" fontId="6" fillId="33" borderId="73" xfId="62" applyNumberFormat="1" applyFont="1" applyFill="1" applyBorder="1" applyAlignment="1" applyProtection="1">
      <alignment horizontal="center" vertical="center"/>
      <protection/>
    </xf>
    <xf numFmtId="0" fontId="6" fillId="33" borderId="41" xfId="62" applyFont="1" applyFill="1" applyBorder="1" applyAlignment="1" applyProtection="1">
      <alignment horizontal="left" vertical="center"/>
      <protection/>
    </xf>
    <xf numFmtId="180" fontId="6" fillId="33" borderId="41" xfId="62" applyNumberFormat="1" applyFont="1" applyFill="1" applyBorder="1" applyAlignment="1" applyProtection="1">
      <alignment horizontal="center" vertical="center"/>
      <protection/>
    </xf>
    <xf numFmtId="0" fontId="5" fillId="33" borderId="48" xfId="62" applyFont="1" applyFill="1" applyBorder="1" applyAlignment="1" applyProtection="1">
      <alignment horizontal="left" vertical="center"/>
      <protection/>
    </xf>
    <xf numFmtId="0" fontId="5" fillId="33" borderId="144" xfId="62" applyFont="1" applyFill="1" applyBorder="1" applyAlignment="1" applyProtection="1">
      <alignment horizontal="left" vertical="center"/>
      <protection/>
    </xf>
    <xf numFmtId="0" fontId="26" fillId="33" borderId="32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50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14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/>
    </xf>
    <xf numFmtId="0" fontId="26" fillId="33" borderId="351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49" fontId="6" fillId="33" borderId="133" xfId="0" applyNumberFormat="1" applyFont="1" applyFill="1" applyBorder="1" applyAlignment="1">
      <alignment horizontal="center" vertical="center" textRotation="255"/>
    </xf>
    <xf numFmtId="49" fontId="6" fillId="33" borderId="107" xfId="0" applyNumberFormat="1" applyFont="1" applyFill="1" applyBorder="1" applyAlignment="1">
      <alignment horizontal="center" vertical="center" textRotation="255"/>
    </xf>
    <xf numFmtId="49" fontId="6" fillId="33" borderId="299" xfId="0" applyNumberFormat="1" applyFont="1" applyFill="1" applyBorder="1" applyAlignment="1">
      <alignment horizontal="center" vertical="center" textRotation="255"/>
    </xf>
    <xf numFmtId="182" fontId="6" fillId="33" borderId="133" xfId="0" applyNumberFormat="1" applyFont="1" applyFill="1" applyBorder="1" applyAlignment="1" applyProtection="1">
      <alignment horizontal="center" vertical="center" textRotation="255"/>
      <protection locked="0"/>
    </xf>
    <xf numFmtId="182" fontId="6" fillId="33" borderId="107" xfId="0" applyNumberFormat="1" applyFont="1" applyFill="1" applyBorder="1" applyAlignment="1" applyProtection="1">
      <alignment horizontal="center" vertical="center" textRotation="255"/>
      <protection locked="0"/>
    </xf>
    <xf numFmtId="182" fontId="6" fillId="33" borderId="300" xfId="0" applyNumberFormat="1" applyFont="1" applyFill="1" applyBorder="1" applyAlignment="1" applyProtection="1">
      <alignment horizontal="center" vertical="center" textRotation="255"/>
      <protection locked="0"/>
    </xf>
    <xf numFmtId="0" fontId="12" fillId="0" borderId="315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266" xfId="0" applyFont="1" applyBorder="1" applyAlignment="1" applyProtection="1">
      <alignment horizontal="center" vertical="center" wrapText="1"/>
      <protection/>
    </xf>
    <xf numFmtId="0" fontId="12" fillId="0" borderId="352" xfId="0" applyFont="1" applyBorder="1" applyAlignment="1" applyProtection="1">
      <alignment horizontal="center" vertical="center" wrapText="1"/>
      <protection/>
    </xf>
    <xf numFmtId="0" fontId="12" fillId="0" borderId="353" xfId="0" applyFont="1" applyBorder="1" applyAlignment="1" applyProtection="1">
      <alignment horizontal="center" vertical="center" wrapText="1"/>
      <protection/>
    </xf>
    <xf numFmtId="0" fontId="12" fillId="0" borderId="354" xfId="0" applyFont="1" applyBorder="1" applyAlignment="1">
      <alignment horizontal="center" vertical="center" wrapText="1"/>
    </xf>
    <xf numFmtId="0" fontId="12" fillId="0" borderId="355" xfId="0" applyFont="1" applyBorder="1" applyAlignment="1">
      <alignment horizontal="center" vertical="center" wrapText="1"/>
    </xf>
    <xf numFmtId="0" fontId="12" fillId="0" borderId="35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textRotation="255"/>
    </xf>
    <xf numFmtId="38" fontId="12" fillId="33" borderId="57" xfId="49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38" fontId="12" fillId="33" borderId="164" xfId="49" applyFont="1" applyFill="1" applyBorder="1" applyAlignment="1">
      <alignment horizontal="center" vertical="center"/>
    </xf>
    <xf numFmtId="38" fontId="12" fillId="33" borderId="326" xfId="49" applyFont="1" applyFill="1" applyBorder="1" applyAlignment="1">
      <alignment horizontal="center" vertical="center"/>
    </xf>
    <xf numFmtId="38" fontId="12" fillId="33" borderId="316" xfId="49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2" fillId="0" borderId="29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57" xfId="0" applyFont="1" applyBorder="1" applyAlignment="1">
      <alignment horizontal="center" vertical="center" wrapText="1"/>
    </xf>
    <xf numFmtId="0" fontId="12" fillId="0" borderId="29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58" xfId="0" applyFont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/>
    </xf>
    <xf numFmtId="38" fontId="12" fillId="33" borderId="359" xfId="49" applyFont="1" applyFill="1" applyBorder="1" applyAlignment="1">
      <alignment horizontal="center" vertical="center"/>
    </xf>
    <xf numFmtId="38" fontId="12" fillId="33" borderId="357" xfId="49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5" fillId="0" borderId="31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17" fillId="0" borderId="3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54" xfId="0" applyFont="1" applyBorder="1" applyAlignment="1">
      <alignment horizontal="center" vertical="center" wrapText="1"/>
    </xf>
    <xf numFmtId="0" fontId="5" fillId="0" borderId="35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15" xfId="0" applyFont="1" applyBorder="1" applyAlignment="1">
      <alignment horizontal="center" vertical="center" textRotation="255"/>
    </xf>
    <xf numFmtId="186" fontId="12" fillId="0" borderId="281" xfId="0" applyNumberFormat="1" applyFont="1" applyBorder="1" applyAlignment="1">
      <alignment horizontal="center" vertical="center" wrapText="1"/>
    </xf>
    <xf numFmtId="186" fontId="12" fillId="0" borderId="287" xfId="0" applyNumberFormat="1" applyFont="1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 wrapText="1"/>
    </xf>
    <xf numFmtId="0" fontId="12" fillId="0" borderId="287" xfId="0" applyFont="1" applyBorder="1" applyAlignment="1">
      <alignment horizontal="center" vertical="center" wrapText="1"/>
    </xf>
    <xf numFmtId="186" fontId="12" fillId="0" borderId="282" xfId="0" applyNumberFormat="1" applyFont="1" applyBorder="1" applyAlignment="1">
      <alignment horizontal="center" vertical="center" wrapText="1"/>
    </xf>
    <xf numFmtId="186" fontId="12" fillId="0" borderId="288" xfId="0" applyNumberFormat="1" applyFont="1" applyBorder="1" applyAlignment="1">
      <alignment horizontal="center" vertical="center" wrapText="1"/>
    </xf>
    <xf numFmtId="0" fontId="5" fillId="0" borderId="315" xfId="0" applyFont="1" applyBorder="1" applyAlignment="1">
      <alignment horizontal="center" vertical="center" textRotation="255" wrapText="1"/>
    </xf>
    <xf numFmtId="0" fontId="35" fillId="0" borderId="0" xfId="62" applyFont="1" applyBorder="1" applyAlignment="1" applyProtection="1">
      <alignment horizontal="left"/>
      <protection/>
    </xf>
    <xf numFmtId="0" fontId="12" fillId="0" borderId="29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/>
    </xf>
    <xf numFmtId="0" fontId="12" fillId="0" borderId="32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188" fontId="12" fillId="0" borderId="181" xfId="0" applyNumberFormat="1" applyFont="1" applyBorder="1" applyAlignment="1">
      <alignment horizontal="center" vertical="center" wrapText="1"/>
    </xf>
    <xf numFmtId="188" fontId="12" fillId="0" borderId="245" xfId="0" applyNumberFormat="1" applyFont="1" applyBorder="1" applyAlignment="1">
      <alignment horizontal="center" vertical="center" wrapText="1"/>
    </xf>
    <xf numFmtId="186" fontId="12" fillId="0" borderId="181" xfId="0" applyNumberFormat="1" applyFont="1" applyBorder="1" applyAlignment="1">
      <alignment horizontal="center" vertical="center" wrapText="1"/>
    </xf>
    <xf numFmtId="186" fontId="12" fillId="0" borderId="245" xfId="0" applyNumberFormat="1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稲生産計画" xfId="62"/>
    <cellStyle name="標準_水・陸稲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2</xdr:col>
      <xdr:colOff>0</xdr:colOff>
      <xdr:row>88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631275"/>
          <a:ext cx="13144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6</xdr:col>
      <xdr:colOff>0</xdr:colOff>
      <xdr:row>91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2374225"/>
          <a:ext cx="409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平成２０年産水稲の品種別収穫量</a:t>
          </a:r>
        </a:p>
      </xdr:txBody>
    </xdr:sp>
    <xdr:clientData/>
  </xdr:twoCellAnchor>
  <xdr:twoCellAnchor>
    <xdr:from>
      <xdr:col>2</xdr:col>
      <xdr:colOff>495300</xdr:colOff>
      <xdr:row>87</xdr:row>
      <xdr:rowOff>142875</xdr:rowOff>
    </xdr:from>
    <xdr:to>
      <xdr:col>7</xdr:col>
      <xdr:colOff>495300</xdr:colOff>
      <xdr:row>89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809750" y="21774150"/>
          <a:ext cx="390525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年産水稲の品種別収穫量」（平成</a:t>
          </a:r>
          <a:r>
            <a:rPr lang="en-US" cap="none" sz="1100" b="0" i="0" u="none" baseline="0">
              <a:solidFill>
                <a:srgbClr val="000000"/>
              </a:solidFill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</a:rPr>
            <a:t>日
</a:t>
          </a:r>
          <a:r>
            <a:rPr lang="en-US" cap="none" sz="1100" b="0" i="0" u="none" baseline="0">
              <a:solidFill>
                <a:srgbClr val="000000"/>
              </a:solidFill>
            </a:rPr>
            <a:t>農林水産省大臣官房統計部公表）から抜粋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2</xdr:col>
      <xdr:colOff>0</xdr:colOff>
      <xdr:row>88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1631275"/>
          <a:ext cx="13144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6</xdr:col>
      <xdr:colOff>0</xdr:colOff>
      <xdr:row>91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42900" y="22374225"/>
          <a:ext cx="409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年産水稲の品種別収穫量</a:t>
          </a:r>
        </a:p>
      </xdr:txBody>
    </xdr:sp>
    <xdr:clientData/>
  </xdr:twoCellAnchor>
  <xdr:twoCellAnchor>
    <xdr:from>
      <xdr:col>2</xdr:col>
      <xdr:colOff>495300</xdr:colOff>
      <xdr:row>87</xdr:row>
      <xdr:rowOff>142875</xdr:rowOff>
    </xdr:from>
    <xdr:to>
      <xdr:col>7</xdr:col>
      <xdr:colOff>495300</xdr:colOff>
      <xdr:row>89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809750" y="21774150"/>
          <a:ext cx="390525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年産水稲の品種別収穫量」（平成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</a:rPr>
            <a:t>日
</a:t>
          </a:r>
          <a:r>
            <a:rPr lang="en-US" cap="none" sz="1100" b="0" i="0" u="none" baseline="0">
              <a:solidFill>
                <a:srgbClr val="000000"/>
              </a:solidFill>
            </a:rPr>
            <a:t>農林水産省大臣官房統計部公表）から抜粋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46</xdr:row>
      <xdr:rowOff>0</xdr:rowOff>
    </xdr:from>
    <xdr:ext cx="419100" cy="38100"/>
    <xdr:sp>
      <xdr:nvSpPr>
        <xdr:cNvPr id="1" name="Text Box 1"/>
        <xdr:cNvSpPr txBox="1">
          <a:spLocks noChangeArrowheads="1"/>
        </xdr:cNvSpPr>
      </xdr:nvSpPr>
      <xdr:spPr>
        <a:xfrm>
          <a:off x="1647825" y="9467850"/>
          <a:ext cx="419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61950" cy="0"/>
    <xdr:sp>
      <xdr:nvSpPr>
        <xdr:cNvPr id="2" name="Text Box 1"/>
        <xdr:cNvSpPr txBox="1">
          <a:spLocks noChangeArrowheads="1"/>
        </xdr:cNvSpPr>
      </xdr:nvSpPr>
      <xdr:spPr>
        <a:xfrm>
          <a:off x="1647825" y="94678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66675</xdr:rowOff>
    </xdr:from>
    <xdr:to>
      <xdr:col>8</xdr:col>
      <xdr:colOff>552450</xdr:colOff>
      <xdr:row>44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161925" y="9267825"/>
          <a:ext cx="47625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試験研究機関及び教育機関における実施面積は含まない。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38100</xdr:rowOff>
    </xdr:from>
    <xdr:to>
      <xdr:col>5</xdr:col>
      <xdr:colOff>952500</xdr:colOff>
      <xdr:row>43</xdr:row>
      <xdr:rowOff>485775</xdr:rowOff>
    </xdr:to>
    <xdr:sp>
      <xdr:nvSpPr>
        <xdr:cNvPr id="1" name="AutoShape 11"/>
        <xdr:cNvSpPr>
          <a:spLocks/>
        </xdr:cNvSpPr>
      </xdr:nvSpPr>
      <xdr:spPr>
        <a:xfrm>
          <a:off x="85725" y="7829550"/>
          <a:ext cx="5981700" cy="447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　有機栽培については、平成２１年産水稲作付けにおいてＪＡＳ法に基づく登録
</a:t>
          </a:r>
          <a:r>
            <a:rPr lang="en-US" cap="none" sz="1100" b="0" i="0" u="none" baseline="0">
              <a:solidFill>
                <a:srgbClr val="000000"/>
              </a:solidFill>
            </a:rPr>
            <a:t>　　認定機関の認定を受けた栽培面積。（転換期間中認定面積を含む）</a:t>
          </a:r>
        </a:p>
      </xdr:txBody>
    </xdr:sp>
    <xdr:clientData/>
  </xdr:twoCellAnchor>
  <xdr:twoCellAnchor>
    <xdr:from>
      <xdr:col>0</xdr:col>
      <xdr:colOff>76200</xdr:colOff>
      <xdr:row>43</xdr:row>
      <xdr:rowOff>571500</xdr:rowOff>
    </xdr:from>
    <xdr:to>
      <xdr:col>5</xdr:col>
      <xdr:colOff>942975</xdr:colOff>
      <xdr:row>43</xdr:row>
      <xdr:rowOff>2457450</xdr:rowOff>
    </xdr:to>
    <xdr:sp>
      <xdr:nvSpPr>
        <xdr:cNvPr id="2" name="AutoShape 12"/>
        <xdr:cNvSpPr>
          <a:spLocks/>
        </xdr:cNvSpPr>
      </xdr:nvSpPr>
      <xdr:spPr>
        <a:xfrm>
          <a:off x="76200" y="8362950"/>
          <a:ext cx="5981700" cy="1876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　特別栽培については、平成２１年産水稲作付けにおいて、以下の区分により
</a:t>
          </a:r>
          <a:r>
            <a:rPr lang="en-US" cap="none" sz="1100" b="0" i="0" u="none" baseline="0">
              <a:solidFill>
                <a:srgbClr val="000000"/>
              </a:solidFill>
            </a:rPr>
            <a:t>　　県で把握することができた栽培面積。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・・・「福島県特別栽培認証制度」の登録認証機関により、特別栽培の認証を
</a:t>
          </a:r>
          <a:r>
            <a:rPr lang="en-US" cap="none" sz="1100" b="0" i="0" u="none" baseline="0">
              <a:solidFill>
                <a:srgbClr val="000000"/>
              </a:solidFill>
            </a:rPr>
            <a:t>　　　　受けた面積。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の認証機関以外の認証機関により、特別栽培の認証を受けた面積。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以外で、特別栽培の基準により栽培されていることが確認されている
</a:t>
          </a:r>
          <a:r>
            <a:rPr lang="en-US" cap="none" sz="1100" b="0" i="0" u="none" baseline="0">
              <a:solidFill>
                <a:srgbClr val="000000"/>
              </a:solidFill>
            </a:rPr>
            <a:t>　　　　面積。（認証機関による特別栽培の認証は受けていないが、国のガイドラ
</a:t>
          </a:r>
          <a:r>
            <a:rPr lang="en-US" cap="none" sz="1100" b="0" i="0" u="none" baseline="0">
              <a:solidFill>
                <a:srgbClr val="000000"/>
              </a:solidFill>
            </a:rPr>
            <a:t>　　　　インに基づき特別栽培の表示をして販売されている栽培面積。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以外で、特別栽培の基準により栽培されていることが確認されて
</a:t>
          </a:r>
          <a:r>
            <a:rPr lang="en-US" cap="none" sz="1100" b="0" i="0" u="none" baseline="0">
              <a:solidFill>
                <a:srgbClr val="000000"/>
              </a:solidFill>
            </a:rPr>
            <a:t>　　　　いる面積。</a:t>
          </a:r>
        </a:p>
      </xdr:txBody>
    </xdr:sp>
    <xdr:clientData/>
  </xdr:twoCellAnchor>
  <xdr:twoCellAnchor>
    <xdr:from>
      <xdr:col>6</xdr:col>
      <xdr:colOff>104775</xdr:colOff>
      <xdr:row>43</xdr:row>
      <xdr:rowOff>66675</xdr:rowOff>
    </xdr:from>
    <xdr:to>
      <xdr:col>9</xdr:col>
      <xdr:colOff>1019175</xdr:colOff>
      <xdr:row>43</xdr:row>
      <xdr:rowOff>704850</xdr:rowOff>
    </xdr:to>
    <xdr:sp>
      <xdr:nvSpPr>
        <xdr:cNvPr id="3" name="AutoShape 13"/>
        <xdr:cNvSpPr>
          <a:spLocks/>
        </xdr:cNvSpPr>
      </xdr:nvSpPr>
      <xdr:spPr>
        <a:xfrm>
          <a:off x="6276975" y="7858125"/>
          <a:ext cx="394335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３　エコファーマーについては、平成２２年３月末
</a:t>
          </a:r>
          <a:r>
            <a:rPr lang="en-US" cap="none" sz="1100" b="0" i="0" u="none" baseline="0">
              <a:solidFill>
                <a:srgbClr val="000000"/>
              </a:solidFill>
            </a:rPr>
            <a:t>　　までに水稲を対象として認定された農業者数及び
</a:t>
          </a:r>
          <a:r>
            <a:rPr lang="en-US" cap="none" sz="1100" b="0" i="0" u="none" baseline="0">
              <a:solidFill>
                <a:srgbClr val="000000"/>
              </a:solidFill>
            </a:rPr>
            <a:t>　　当該農業者における導入計画面積。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99</xdr:row>
      <xdr:rowOff>0</xdr:rowOff>
    </xdr:from>
    <xdr:to>
      <xdr:col>7</xdr:col>
      <xdr:colOff>0</xdr:colOff>
      <xdr:row>101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323850" y="18068925"/>
          <a:ext cx="42957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　認定農業者数、農業生産法人数は重複カウントを含む。
</a:t>
          </a:r>
          <a:r>
            <a:rPr lang="en-US" cap="none" sz="1000" b="0" i="0" u="none" baseline="0">
              <a:solidFill>
                <a:srgbClr val="000000"/>
              </a:solidFill>
            </a:rPr>
            <a:t>　　（例：認定農業者である農業生産法人）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36786;&#26989;&#26222;&#21450;&#37096;\My%20Documents\&#27211;&#26412;\&#29983;&#29987;&#35336;&#30011;\H17\H16-17&#27096;&#24335;&#23550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照表"/>
      <sheetName val="1標高別銘柄品種"/>
      <sheetName val="2品種別作付"/>
      <sheetName val="3銘柄米の出荷"/>
      <sheetName val="4酒米"/>
      <sheetName val="5収量"/>
      <sheetName val="6地力・土改材"/>
      <sheetName val="7稲わら・もみがら利用"/>
      <sheetName val="8-1田植機・収穫機"/>
      <sheetName val="8-2育苗施設"/>
      <sheetName val="8-3共乾施設"/>
      <sheetName val="9直播普及状況"/>
      <sheetName val="10新形質米"/>
      <sheetName val="11環境に配慮した"/>
      <sheetName val="12大規模稲作経営体"/>
      <sheetName val="12-1大規模経ﾘｽﾄ様式"/>
    </sheetNames>
    <sheetDataSet>
      <sheetData sheetId="1">
        <row r="2">
          <cell r="B2" t="str">
            <v>１　標高別銘柄品種作付面積　（様式１）</v>
          </cell>
        </row>
        <row r="4">
          <cell r="A4" t="str">
            <v>農業普及部・普及所名</v>
          </cell>
          <cell r="D4" t="str">
            <v>水稲</v>
          </cell>
          <cell r="E4" t="str">
            <v>      左の標高別面積　　　ｈａ</v>
          </cell>
          <cell r="J4" t="str">
            <v>  コシヒカリ（ｈａ）</v>
          </cell>
          <cell r="M4" t="str">
            <v>　ひとめぼれ（ｈａ）</v>
          </cell>
          <cell r="P4" t="str">
            <v>　ふくみらい（ｈａ）</v>
          </cell>
        </row>
        <row r="5">
          <cell r="B5" t="str">
            <v>市町村名</v>
          </cell>
          <cell r="C5" t="str">
            <v>年度</v>
          </cell>
          <cell r="D5" t="str">
            <v>作付</v>
          </cell>
          <cell r="J5" t="str">
            <v>  </v>
          </cell>
          <cell r="L5" t="str">
            <v> </v>
          </cell>
          <cell r="O5" t="str">
            <v> </v>
          </cell>
          <cell r="R5" t="str">
            <v> </v>
          </cell>
        </row>
        <row r="6">
          <cell r="D6" t="str">
            <v>面積</v>
          </cell>
          <cell r="E6" t="str">
            <v>～300m</v>
          </cell>
          <cell r="F6" t="str">
            <v>301～</v>
          </cell>
          <cell r="G6" t="str">
            <v>401～</v>
          </cell>
          <cell r="H6" t="str">
            <v>501～</v>
          </cell>
          <cell r="I6" t="str">
            <v>601m～</v>
          </cell>
          <cell r="J6" t="str">
            <v>350m</v>
          </cell>
          <cell r="K6" t="str">
            <v>350m</v>
          </cell>
          <cell r="L6" t="str">
            <v>合　計</v>
          </cell>
          <cell r="M6" t="str">
            <v>400m</v>
          </cell>
          <cell r="N6" t="str">
            <v>400m</v>
          </cell>
          <cell r="O6" t="str">
            <v>合　計</v>
          </cell>
          <cell r="P6" t="str">
            <v>400m</v>
          </cell>
          <cell r="Q6" t="str">
            <v>400m</v>
          </cell>
          <cell r="R6" t="str">
            <v>合　計</v>
          </cell>
          <cell r="T6" t="str">
            <v>確認用計算式</v>
          </cell>
        </row>
        <row r="7">
          <cell r="D7" t="str">
            <v>ｈａ</v>
          </cell>
          <cell r="F7" t="str">
            <v>  400m</v>
          </cell>
          <cell r="G7" t="str">
            <v>  500m</v>
          </cell>
          <cell r="H7" t="str">
            <v>  600m</v>
          </cell>
          <cell r="J7" t="str">
            <v>　未満</v>
          </cell>
          <cell r="K7" t="str">
            <v>  以上</v>
          </cell>
          <cell r="M7" t="str">
            <v>　未満</v>
          </cell>
          <cell r="N7" t="str">
            <v>  以上</v>
          </cell>
          <cell r="P7" t="str">
            <v>　未満</v>
          </cell>
          <cell r="Q7" t="str">
            <v>  以上</v>
          </cell>
          <cell r="T7" t="str">
            <v>標高計－作付</v>
          </cell>
        </row>
        <row r="9">
          <cell r="C9" t="str">
            <v>1５実績</v>
          </cell>
          <cell r="T9">
            <v>0</v>
          </cell>
        </row>
        <row r="10">
          <cell r="C10" t="str">
            <v>1６計画</v>
          </cell>
          <cell r="T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1"/>
  <sheetViews>
    <sheetView zoomScalePageLayoutView="0" workbookViewId="0" topLeftCell="A13">
      <selection activeCell="A21" sqref="A21:I21"/>
    </sheetView>
  </sheetViews>
  <sheetFormatPr defaultColWidth="9.00390625" defaultRowHeight="13.5"/>
  <sheetData>
    <row r="9" spans="1:9" ht="13.5">
      <c r="A9" s="1216"/>
      <c r="B9" s="1216"/>
      <c r="C9" s="1216"/>
      <c r="D9" s="1216"/>
      <c r="E9" s="1216"/>
      <c r="F9" s="1216"/>
      <c r="G9" s="1216"/>
      <c r="H9" s="1216"/>
      <c r="I9" s="1216"/>
    </row>
    <row r="21" spans="1:9" ht="32.25">
      <c r="A21" s="1437" t="s">
        <v>730</v>
      </c>
      <c r="B21" s="1437"/>
      <c r="C21" s="1437"/>
      <c r="D21" s="1437"/>
      <c r="E21" s="1437"/>
      <c r="F21" s="1437"/>
      <c r="G21" s="1437"/>
      <c r="H21" s="1437"/>
      <c r="I21" s="1437"/>
    </row>
  </sheetData>
  <sheetProtection/>
  <mergeCells count="1">
    <mergeCell ref="A21:I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B94"/>
  <sheetViews>
    <sheetView view="pageBreakPreview" zoomScaleNormal="75" zoomScaleSheetLayoutView="100" zoomScalePageLayoutView="0" workbookViewId="0" topLeftCell="A1">
      <pane xSplit="3" ySplit="8" topLeftCell="D8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8" sqref="G28"/>
    </sheetView>
  </sheetViews>
  <sheetFormatPr defaultColWidth="13.375" defaultRowHeight="13.5"/>
  <cols>
    <col min="1" max="1" width="4.50390625" style="191" bestFit="1" customWidth="1"/>
    <col min="2" max="2" width="1.625" style="191" customWidth="1"/>
    <col min="3" max="3" width="11.375" style="191" customWidth="1"/>
    <col min="4" max="4" width="4.50390625" style="45" bestFit="1" customWidth="1"/>
    <col min="5" max="5" width="5.50390625" style="45" bestFit="1" customWidth="1"/>
    <col min="6" max="6" width="6.50390625" style="45" bestFit="1" customWidth="1"/>
    <col min="7" max="7" width="6.50390625" style="45" customWidth="1"/>
    <col min="8" max="8" width="6.50390625" style="45" bestFit="1" customWidth="1"/>
    <col min="9" max="9" width="7.50390625" style="45" bestFit="1" customWidth="1"/>
    <col min="10" max="10" width="6.75390625" style="45" bestFit="1" customWidth="1"/>
    <col min="11" max="13" width="7.50390625" style="45" bestFit="1" customWidth="1"/>
    <col min="14" max="16" width="5.50390625" style="45" bestFit="1" customWidth="1"/>
    <col min="17" max="17" width="7.50390625" style="45" bestFit="1" customWidth="1"/>
    <col min="18" max="18" width="5.50390625" style="45" bestFit="1" customWidth="1"/>
    <col min="19" max="19" width="7.50390625" style="45" bestFit="1" customWidth="1"/>
    <col min="20" max="22" width="5.50390625" style="45" bestFit="1" customWidth="1"/>
    <col min="23" max="23" width="7.50390625" style="45" bestFit="1" customWidth="1"/>
    <col min="24" max="24" width="5.50390625" style="45" bestFit="1" customWidth="1"/>
    <col min="25" max="25" width="7.50390625" style="45" bestFit="1" customWidth="1"/>
    <col min="26" max="26" width="5.50390625" style="45" bestFit="1" customWidth="1"/>
    <col min="27" max="27" width="7.50390625" style="45" bestFit="1" customWidth="1"/>
    <col min="28" max="28" width="3.125" style="45" customWidth="1"/>
    <col min="29" max="16384" width="13.375" style="45" customWidth="1"/>
  </cols>
  <sheetData>
    <row r="1" spans="1:28" ht="17.25">
      <c r="A1" s="1645" t="s">
        <v>599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202"/>
    </row>
    <row r="2" spans="1:28" ht="17.25">
      <c r="A2" s="116"/>
      <c r="B2" s="116"/>
      <c r="C2" s="1646" t="s">
        <v>490</v>
      </c>
      <c r="D2" s="1646"/>
      <c r="E2" s="1646"/>
      <c r="F2" s="1646"/>
      <c r="G2" s="42"/>
      <c r="H2" s="42"/>
      <c r="I2" s="42"/>
      <c r="J2" s="42"/>
      <c r="K2" s="1739"/>
      <c r="L2" s="1739"/>
      <c r="M2" s="1739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02"/>
    </row>
    <row r="3" spans="1:28" ht="9" customHeight="1" thickBot="1">
      <c r="A3" s="116"/>
      <c r="B3" s="116"/>
      <c r="C3" s="47"/>
      <c r="D3" s="44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202"/>
    </row>
    <row r="4" spans="1:28" ht="15" customHeight="1">
      <c r="A4" s="1626" t="s">
        <v>90</v>
      </c>
      <c r="B4" s="1742"/>
      <c r="C4" s="1493"/>
      <c r="D4" s="539"/>
      <c r="E4" s="540"/>
      <c r="F4" s="540"/>
      <c r="G4" s="540"/>
      <c r="H4" s="540"/>
      <c r="I4" s="539"/>
      <c r="J4" s="540"/>
      <c r="K4" s="540"/>
      <c r="L4" s="540"/>
      <c r="M4" s="541"/>
      <c r="N4" s="1733" t="s">
        <v>23</v>
      </c>
      <c r="O4" s="1508"/>
      <c r="P4" s="1508"/>
      <c r="Q4" s="1508"/>
      <c r="R4" s="1508"/>
      <c r="S4" s="1508"/>
      <c r="T4" s="1508"/>
      <c r="U4" s="1745"/>
      <c r="V4" s="1733" t="s">
        <v>24</v>
      </c>
      <c r="W4" s="1508"/>
      <c r="X4" s="1508"/>
      <c r="Y4" s="1508"/>
      <c r="Z4" s="1508"/>
      <c r="AA4" s="1509"/>
      <c r="AB4" s="542"/>
    </row>
    <row r="5" spans="1:28" ht="15" customHeight="1">
      <c r="A5" s="1503"/>
      <c r="B5" s="1743"/>
      <c r="C5" s="1504"/>
      <c r="D5" s="1736" t="s">
        <v>25</v>
      </c>
      <c r="E5" s="1737"/>
      <c r="F5" s="1737"/>
      <c r="G5" s="1737"/>
      <c r="H5" s="1738"/>
      <c r="I5" s="1736" t="s">
        <v>196</v>
      </c>
      <c r="J5" s="1737"/>
      <c r="K5" s="1737"/>
      <c r="L5" s="1737"/>
      <c r="M5" s="1738"/>
      <c r="N5" s="1741" t="s">
        <v>239</v>
      </c>
      <c r="O5" s="1741"/>
      <c r="P5" s="1746" t="s">
        <v>240</v>
      </c>
      <c r="Q5" s="1747"/>
      <c r="R5" s="1746" t="s">
        <v>241</v>
      </c>
      <c r="S5" s="1747"/>
      <c r="T5" s="1746" t="s">
        <v>242</v>
      </c>
      <c r="U5" s="1747"/>
      <c r="V5" s="1746" t="s">
        <v>201</v>
      </c>
      <c r="W5" s="1747"/>
      <c r="X5" s="1746" t="s">
        <v>243</v>
      </c>
      <c r="Y5" s="1747"/>
      <c r="Z5" s="1746" t="s">
        <v>244</v>
      </c>
      <c r="AA5" s="1748"/>
      <c r="AB5" s="542"/>
    </row>
    <row r="6" spans="1:28" ht="15" customHeight="1">
      <c r="A6" s="1503"/>
      <c r="B6" s="1743"/>
      <c r="C6" s="1504"/>
      <c r="D6" s="544"/>
      <c r="E6" s="545"/>
      <c r="F6" s="545"/>
      <c r="G6" s="545"/>
      <c r="H6" s="546"/>
      <c r="I6" s="544"/>
      <c r="J6" s="545"/>
      <c r="K6" s="545"/>
      <c r="L6" s="545"/>
      <c r="M6" s="546"/>
      <c r="N6" s="547"/>
      <c r="O6" s="544"/>
      <c r="P6" s="547"/>
      <c r="Q6" s="546"/>
      <c r="R6" s="547"/>
      <c r="S6" s="546"/>
      <c r="T6" s="547"/>
      <c r="U6" s="546"/>
      <c r="V6" s="544"/>
      <c r="W6" s="544"/>
      <c r="X6" s="544"/>
      <c r="Y6" s="544"/>
      <c r="Z6" s="544"/>
      <c r="AA6" s="548"/>
      <c r="AB6" s="325"/>
    </row>
    <row r="7" spans="1:28" ht="15" customHeight="1">
      <c r="A7" s="1503"/>
      <c r="B7" s="1743"/>
      <c r="C7" s="1504"/>
      <c r="D7" s="544"/>
      <c r="E7" s="549" t="s">
        <v>27</v>
      </c>
      <c r="F7" s="544" t="s">
        <v>503</v>
      </c>
      <c r="G7" s="550" t="s">
        <v>246</v>
      </c>
      <c r="H7" s="549" t="s">
        <v>197</v>
      </c>
      <c r="I7" s="544"/>
      <c r="J7" s="549" t="s">
        <v>27</v>
      </c>
      <c r="K7" s="544" t="s">
        <v>245</v>
      </c>
      <c r="L7" s="550" t="s">
        <v>246</v>
      </c>
      <c r="M7" s="51" t="s">
        <v>197</v>
      </c>
      <c r="N7" s="51" t="s">
        <v>198</v>
      </c>
      <c r="O7" s="549" t="s">
        <v>200</v>
      </c>
      <c r="P7" s="51" t="s">
        <v>198</v>
      </c>
      <c r="Q7" s="51" t="s">
        <v>200</v>
      </c>
      <c r="R7" s="51" t="s">
        <v>198</v>
      </c>
      <c r="S7" s="51" t="s">
        <v>200</v>
      </c>
      <c r="T7" s="51" t="s">
        <v>198</v>
      </c>
      <c r="U7" s="51" t="s">
        <v>200</v>
      </c>
      <c r="V7" s="51" t="s">
        <v>198</v>
      </c>
      <c r="W7" s="51" t="s">
        <v>200</v>
      </c>
      <c r="X7" s="51" t="s">
        <v>198</v>
      </c>
      <c r="Y7" s="51" t="s">
        <v>200</v>
      </c>
      <c r="Z7" s="549" t="s">
        <v>198</v>
      </c>
      <c r="AA7" s="551" t="s">
        <v>200</v>
      </c>
      <c r="AB7" s="325"/>
    </row>
    <row r="8" spans="1:28" ht="15" customHeight="1" thickBot="1">
      <c r="A8" s="1503"/>
      <c r="B8" s="1743"/>
      <c r="C8" s="1504"/>
      <c r="D8" s="552"/>
      <c r="E8" s="553" t="s">
        <v>247</v>
      </c>
      <c r="F8" s="554" t="s">
        <v>504</v>
      </c>
      <c r="G8" s="554" t="s">
        <v>248</v>
      </c>
      <c r="H8" s="553" t="s">
        <v>20</v>
      </c>
      <c r="I8" s="552"/>
      <c r="J8" s="553" t="s">
        <v>247</v>
      </c>
      <c r="K8" s="554" t="s">
        <v>504</v>
      </c>
      <c r="L8" s="554" t="s">
        <v>248</v>
      </c>
      <c r="M8" s="555" t="s">
        <v>20</v>
      </c>
      <c r="N8" s="555" t="s">
        <v>199</v>
      </c>
      <c r="O8" s="553" t="s">
        <v>249</v>
      </c>
      <c r="P8" s="555" t="s">
        <v>199</v>
      </c>
      <c r="Q8" s="555" t="s">
        <v>249</v>
      </c>
      <c r="R8" s="555" t="s">
        <v>199</v>
      </c>
      <c r="S8" s="555" t="s">
        <v>249</v>
      </c>
      <c r="T8" s="555" t="s">
        <v>199</v>
      </c>
      <c r="U8" s="555" t="s">
        <v>249</v>
      </c>
      <c r="V8" s="555" t="s">
        <v>199</v>
      </c>
      <c r="W8" s="555" t="s">
        <v>249</v>
      </c>
      <c r="X8" s="555" t="s">
        <v>199</v>
      </c>
      <c r="Y8" s="555" t="s">
        <v>249</v>
      </c>
      <c r="Z8" s="553" t="s">
        <v>199</v>
      </c>
      <c r="AA8" s="551" t="s">
        <v>249</v>
      </c>
      <c r="AB8" s="325"/>
    </row>
    <row r="9" spans="1:28" s="561" customFormat="1" ht="16.5" customHeight="1" thickBot="1">
      <c r="A9" s="1497" t="s">
        <v>407</v>
      </c>
      <c r="B9" s="1744"/>
      <c r="C9" s="1493"/>
      <c r="D9" s="556">
        <f>SUM(D10:D12)</f>
        <v>88</v>
      </c>
      <c r="E9" s="557">
        <f aca="true" t="shared" si="0" ref="E9:AA9">SUM(E10:E12)</f>
        <v>43</v>
      </c>
      <c r="F9" s="556">
        <f t="shared" si="0"/>
        <v>13</v>
      </c>
      <c r="G9" s="557">
        <f t="shared" si="0"/>
        <v>21</v>
      </c>
      <c r="H9" s="557">
        <f t="shared" si="0"/>
        <v>11</v>
      </c>
      <c r="I9" s="556">
        <f t="shared" si="0"/>
        <v>7957.7</v>
      </c>
      <c r="J9" s="557">
        <f t="shared" si="0"/>
        <v>1043.2</v>
      </c>
      <c r="K9" s="556">
        <f t="shared" si="0"/>
        <v>1052.6</v>
      </c>
      <c r="L9" s="556">
        <f t="shared" si="0"/>
        <v>2960.1</v>
      </c>
      <c r="M9" s="558">
        <f t="shared" si="0"/>
        <v>2901.8</v>
      </c>
      <c r="N9" s="556">
        <f t="shared" si="0"/>
        <v>1</v>
      </c>
      <c r="O9" s="556">
        <f t="shared" si="0"/>
        <v>4</v>
      </c>
      <c r="P9" s="557">
        <f t="shared" si="0"/>
        <v>64</v>
      </c>
      <c r="Q9" s="556">
        <f t="shared" si="0"/>
        <v>6359.7</v>
      </c>
      <c r="R9" s="556">
        <f t="shared" si="0"/>
        <v>23</v>
      </c>
      <c r="S9" s="556">
        <f t="shared" si="0"/>
        <v>1507.7</v>
      </c>
      <c r="T9" s="556"/>
      <c r="U9" s="556"/>
      <c r="V9" s="559">
        <f t="shared" si="0"/>
        <v>28</v>
      </c>
      <c r="W9" s="464">
        <f t="shared" si="0"/>
        <v>1707.2</v>
      </c>
      <c r="X9" s="464">
        <f t="shared" si="0"/>
        <v>59</v>
      </c>
      <c r="Y9" s="464">
        <f t="shared" si="0"/>
        <v>2438.8</v>
      </c>
      <c r="Z9" s="464">
        <f t="shared" si="0"/>
        <v>74</v>
      </c>
      <c r="AA9" s="465">
        <f t="shared" si="0"/>
        <v>3696.7000000000003</v>
      </c>
      <c r="AB9" s="560"/>
    </row>
    <row r="10" spans="1:28" s="561" customFormat="1" ht="16.5" customHeight="1">
      <c r="A10" s="1471" t="s">
        <v>96</v>
      </c>
      <c r="B10" s="1472"/>
      <c r="C10" s="1473"/>
      <c r="D10" s="468">
        <f>SUM(D13:D15)</f>
        <v>48</v>
      </c>
      <c r="E10" s="469">
        <f aca="true" t="shared" si="1" ref="E10:L10">SUM(E13:E15)</f>
        <v>24</v>
      </c>
      <c r="F10" s="468">
        <f t="shared" si="1"/>
        <v>7</v>
      </c>
      <c r="G10" s="469">
        <f t="shared" si="1"/>
        <v>13</v>
      </c>
      <c r="H10" s="469">
        <f t="shared" si="1"/>
        <v>4</v>
      </c>
      <c r="I10" s="468">
        <f t="shared" si="1"/>
        <v>4095</v>
      </c>
      <c r="J10" s="469">
        <f t="shared" si="1"/>
        <v>582</v>
      </c>
      <c r="K10" s="468">
        <f t="shared" si="1"/>
        <v>548</v>
      </c>
      <c r="L10" s="468">
        <f t="shared" si="1"/>
        <v>1962</v>
      </c>
      <c r="M10" s="468">
        <f aca="true" t="shared" si="2" ref="M10:AA10">SUM(M13:M15)</f>
        <v>1003</v>
      </c>
      <c r="N10" s="468">
        <f t="shared" si="2"/>
        <v>1</v>
      </c>
      <c r="O10" s="468">
        <f t="shared" si="2"/>
        <v>4</v>
      </c>
      <c r="P10" s="469">
        <f t="shared" si="2"/>
        <v>48</v>
      </c>
      <c r="Q10" s="468">
        <f t="shared" si="2"/>
        <v>4091</v>
      </c>
      <c r="R10" s="468"/>
      <c r="S10" s="468"/>
      <c r="T10" s="468"/>
      <c r="U10" s="468"/>
      <c r="V10" s="469">
        <f t="shared" si="2"/>
        <v>17</v>
      </c>
      <c r="W10" s="469">
        <f t="shared" si="2"/>
        <v>937</v>
      </c>
      <c r="X10" s="469">
        <f t="shared" si="2"/>
        <v>51</v>
      </c>
      <c r="Y10" s="469">
        <f t="shared" si="2"/>
        <v>981</v>
      </c>
      <c r="Z10" s="469">
        <f t="shared" si="2"/>
        <v>44</v>
      </c>
      <c r="AA10" s="470">
        <f t="shared" si="2"/>
        <v>2171</v>
      </c>
      <c r="AB10" s="560"/>
    </row>
    <row r="11" spans="1:28" s="561" customFormat="1" ht="16.5" customHeight="1">
      <c r="A11" s="1481" t="s">
        <v>408</v>
      </c>
      <c r="B11" s="1482"/>
      <c r="C11" s="1466"/>
      <c r="D11" s="473">
        <f>SUM(D16:D17)</f>
        <v>30</v>
      </c>
      <c r="E11" s="474">
        <f aca="true" t="shared" si="3" ref="E11:L11">SUM(E16:E17)</f>
        <v>19</v>
      </c>
      <c r="F11" s="473">
        <f t="shared" si="3"/>
        <v>5</v>
      </c>
      <c r="G11" s="474">
        <f t="shared" si="3"/>
        <v>4</v>
      </c>
      <c r="H11" s="474">
        <f t="shared" si="3"/>
        <v>2</v>
      </c>
      <c r="I11" s="473">
        <f t="shared" si="3"/>
        <v>1801.7</v>
      </c>
      <c r="J11" s="474">
        <f t="shared" si="3"/>
        <v>461.2</v>
      </c>
      <c r="K11" s="473">
        <f t="shared" si="3"/>
        <v>351.6</v>
      </c>
      <c r="L11" s="473">
        <f t="shared" si="3"/>
        <v>568.1</v>
      </c>
      <c r="M11" s="473">
        <f aca="true" t="shared" si="4" ref="M11:AA11">SUM(M16:M17)</f>
        <v>420.8</v>
      </c>
      <c r="N11" s="473"/>
      <c r="O11" s="473"/>
      <c r="P11" s="474">
        <f t="shared" si="4"/>
        <v>7</v>
      </c>
      <c r="Q11" s="473">
        <f t="shared" si="4"/>
        <v>293.7</v>
      </c>
      <c r="R11" s="473">
        <f t="shared" si="4"/>
        <v>23</v>
      </c>
      <c r="S11" s="473">
        <f t="shared" si="4"/>
        <v>1507.7</v>
      </c>
      <c r="T11" s="473"/>
      <c r="U11" s="473"/>
      <c r="V11" s="474">
        <f t="shared" si="4"/>
        <v>8</v>
      </c>
      <c r="W11" s="474">
        <f t="shared" si="4"/>
        <v>465.2</v>
      </c>
      <c r="X11" s="474"/>
      <c r="Y11" s="474"/>
      <c r="Z11" s="474">
        <f t="shared" si="4"/>
        <v>26</v>
      </c>
      <c r="AA11" s="475">
        <f t="shared" si="4"/>
        <v>1336.9</v>
      </c>
      <c r="AB11" s="560"/>
    </row>
    <row r="12" spans="1:28" s="561" customFormat="1" ht="16.5" customHeight="1" thickBot="1">
      <c r="A12" s="1483" t="s">
        <v>99</v>
      </c>
      <c r="B12" s="1484"/>
      <c r="C12" s="1485"/>
      <c r="D12" s="476">
        <f>SUM(D18:D19)</f>
        <v>10</v>
      </c>
      <c r="E12" s="477"/>
      <c r="F12" s="476">
        <f aca="true" t="shared" si="5" ref="F12:L12">SUM(F18:F19)</f>
        <v>1</v>
      </c>
      <c r="G12" s="477">
        <f t="shared" si="5"/>
        <v>4</v>
      </c>
      <c r="H12" s="477">
        <f t="shared" si="5"/>
        <v>5</v>
      </c>
      <c r="I12" s="476">
        <f t="shared" si="5"/>
        <v>2061</v>
      </c>
      <c r="J12" s="477"/>
      <c r="K12" s="476">
        <f t="shared" si="5"/>
        <v>153</v>
      </c>
      <c r="L12" s="476">
        <f t="shared" si="5"/>
        <v>430</v>
      </c>
      <c r="M12" s="476">
        <f aca="true" t="shared" si="6" ref="M12:AA12">SUM(M18:M19)</f>
        <v>1478</v>
      </c>
      <c r="N12" s="476"/>
      <c r="O12" s="476"/>
      <c r="P12" s="477">
        <f t="shared" si="6"/>
        <v>9</v>
      </c>
      <c r="Q12" s="476">
        <f t="shared" si="6"/>
        <v>1975</v>
      </c>
      <c r="R12" s="476"/>
      <c r="S12" s="476"/>
      <c r="T12" s="476"/>
      <c r="U12" s="476"/>
      <c r="V12" s="477">
        <f t="shared" si="6"/>
        <v>3</v>
      </c>
      <c r="W12" s="477">
        <f t="shared" si="6"/>
        <v>305</v>
      </c>
      <c r="X12" s="477">
        <f t="shared" si="6"/>
        <v>8</v>
      </c>
      <c r="Y12" s="477">
        <f t="shared" si="6"/>
        <v>1457.8</v>
      </c>
      <c r="Z12" s="477">
        <f t="shared" si="6"/>
        <v>4</v>
      </c>
      <c r="AA12" s="478">
        <f t="shared" si="6"/>
        <v>188.8</v>
      </c>
      <c r="AB12" s="560"/>
    </row>
    <row r="13" spans="1:28" s="561" customFormat="1" ht="16.5" customHeight="1">
      <c r="A13" s="1623" t="s">
        <v>106</v>
      </c>
      <c r="B13" s="1492" t="s">
        <v>409</v>
      </c>
      <c r="C13" s="1493"/>
      <c r="D13" s="468">
        <f aca="true" t="shared" si="7" ref="D13:M13">SUM(D23,D27,D31)</f>
        <v>23</v>
      </c>
      <c r="E13" s="469">
        <f t="shared" si="7"/>
        <v>9</v>
      </c>
      <c r="F13" s="468">
        <f t="shared" si="7"/>
        <v>2</v>
      </c>
      <c r="G13" s="469">
        <f t="shared" si="7"/>
        <v>9</v>
      </c>
      <c r="H13" s="469">
        <f t="shared" si="7"/>
        <v>3</v>
      </c>
      <c r="I13" s="468">
        <f t="shared" si="7"/>
        <v>2466</v>
      </c>
      <c r="J13" s="469">
        <f t="shared" si="7"/>
        <v>248</v>
      </c>
      <c r="K13" s="468">
        <f t="shared" si="7"/>
        <v>170</v>
      </c>
      <c r="L13" s="468">
        <f t="shared" si="7"/>
        <v>1320</v>
      </c>
      <c r="M13" s="468">
        <f t="shared" si="7"/>
        <v>728</v>
      </c>
      <c r="N13" s="468"/>
      <c r="O13" s="468"/>
      <c r="P13" s="469">
        <f>SUM(P23,P27,P31)</f>
        <v>23</v>
      </c>
      <c r="Q13" s="468">
        <f>SUM(Q23,Q27,Q31)</f>
        <v>2466</v>
      </c>
      <c r="R13" s="468"/>
      <c r="S13" s="468"/>
      <c r="T13" s="468"/>
      <c r="U13" s="468"/>
      <c r="V13" s="469">
        <f aca="true" t="shared" si="8" ref="V13:AA13">SUM(V23,V27,V31)</f>
        <v>12</v>
      </c>
      <c r="W13" s="469">
        <f t="shared" si="8"/>
        <v>903</v>
      </c>
      <c r="X13" s="469">
        <f t="shared" si="8"/>
        <v>10</v>
      </c>
      <c r="Y13" s="469">
        <f t="shared" si="8"/>
        <v>669</v>
      </c>
      <c r="Z13" s="469">
        <f t="shared" si="8"/>
        <v>23</v>
      </c>
      <c r="AA13" s="470">
        <f t="shared" si="8"/>
        <v>893</v>
      </c>
      <c r="AB13" s="560"/>
    </row>
    <row r="14" spans="1:28" s="561" customFormat="1" ht="16.5" customHeight="1">
      <c r="A14" s="1624"/>
      <c r="B14" s="1465" t="s">
        <v>410</v>
      </c>
      <c r="C14" s="1466"/>
      <c r="D14" s="473">
        <f>SUM(D32,D36,D45)</f>
        <v>19</v>
      </c>
      <c r="E14" s="474">
        <f aca="true" t="shared" si="9" ref="E14:W14">SUM(E32,E36,E45)</f>
        <v>12</v>
      </c>
      <c r="F14" s="473">
        <f t="shared" si="9"/>
        <v>3</v>
      </c>
      <c r="G14" s="474">
        <f t="shared" si="9"/>
        <v>3</v>
      </c>
      <c r="H14" s="474">
        <f t="shared" si="9"/>
        <v>1</v>
      </c>
      <c r="I14" s="473">
        <f t="shared" si="9"/>
        <v>1257</v>
      </c>
      <c r="J14" s="474">
        <f t="shared" si="9"/>
        <v>260</v>
      </c>
      <c r="K14" s="473">
        <f t="shared" si="9"/>
        <v>202</v>
      </c>
      <c r="L14" s="473">
        <f t="shared" si="9"/>
        <v>520</v>
      </c>
      <c r="M14" s="473">
        <f t="shared" si="9"/>
        <v>275</v>
      </c>
      <c r="N14" s="473"/>
      <c r="O14" s="473"/>
      <c r="P14" s="474">
        <f t="shared" si="9"/>
        <v>19</v>
      </c>
      <c r="Q14" s="473">
        <f t="shared" si="9"/>
        <v>1257</v>
      </c>
      <c r="R14" s="473"/>
      <c r="S14" s="473"/>
      <c r="T14" s="473"/>
      <c r="U14" s="473"/>
      <c r="V14" s="474">
        <f t="shared" si="9"/>
        <v>4</v>
      </c>
      <c r="W14" s="474">
        <f t="shared" si="9"/>
        <v>30</v>
      </c>
      <c r="X14" s="474">
        <v>35</v>
      </c>
      <c r="Y14" s="474"/>
      <c r="Z14" s="474">
        <f>SUM(Z32,Z36,Z45)</f>
        <v>19</v>
      </c>
      <c r="AA14" s="475">
        <f>SUM(AA32,AA36,AA45)</f>
        <v>1222</v>
      </c>
      <c r="AB14" s="560"/>
    </row>
    <row r="15" spans="1:28" s="561" customFormat="1" ht="16.5" customHeight="1">
      <c r="A15" s="1624"/>
      <c r="B15" s="1465" t="s">
        <v>411</v>
      </c>
      <c r="C15" s="1466"/>
      <c r="D15" s="473">
        <f>SUM(D55)</f>
        <v>6</v>
      </c>
      <c r="E15" s="474">
        <f aca="true" t="shared" si="10" ref="E15:Y15">SUM(E55)</f>
        <v>3</v>
      </c>
      <c r="F15" s="473">
        <f>SUM(F55)</f>
        <v>2</v>
      </c>
      <c r="G15" s="474">
        <f t="shared" si="10"/>
        <v>1</v>
      </c>
      <c r="H15" s="474"/>
      <c r="I15" s="473">
        <f t="shared" si="10"/>
        <v>372</v>
      </c>
      <c r="J15" s="474">
        <f t="shared" si="10"/>
        <v>74</v>
      </c>
      <c r="K15" s="473">
        <f>SUM(K55)</f>
        <v>176</v>
      </c>
      <c r="L15" s="473">
        <f t="shared" si="10"/>
        <v>122</v>
      </c>
      <c r="M15" s="473"/>
      <c r="N15" s="473">
        <f t="shared" si="10"/>
        <v>1</v>
      </c>
      <c r="O15" s="473">
        <f t="shared" si="10"/>
        <v>4</v>
      </c>
      <c r="P15" s="474">
        <f t="shared" si="10"/>
        <v>6</v>
      </c>
      <c r="Q15" s="473">
        <f t="shared" si="10"/>
        <v>368</v>
      </c>
      <c r="R15" s="473"/>
      <c r="S15" s="473"/>
      <c r="T15" s="473"/>
      <c r="U15" s="473"/>
      <c r="V15" s="474">
        <f t="shared" si="10"/>
        <v>1</v>
      </c>
      <c r="W15" s="474">
        <f t="shared" si="10"/>
        <v>4</v>
      </c>
      <c r="X15" s="474">
        <f t="shared" si="10"/>
        <v>6</v>
      </c>
      <c r="Y15" s="474">
        <f t="shared" si="10"/>
        <v>312</v>
      </c>
      <c r="Z15" s="474">
        <f>SUM(Z55)</f>
        <v>2</v>
      </c>
      <c r="AA15" s="475">
        <f>SUM(AA55)</f>
        <v>56</v>
      </c>
      <c r="AB15" s="560"/>
    </row>
    <row r="16" spans="1:28" s="561" customFormat="1" ht="16.5" customHeight="1">
      <c r="A16" s="1624"/>
      <c r="B16" s="1465" t="s">
        <v>408</v>
      </c>
      <c r="C16" s="1466"/>
      <c r="D16" s="473">
        <f aca="true" t="shared" si="11" ref="D16:AA16">SUM(D59,D63,D71)</f>
        <v>25</v>
      </c>
      <c r="E16" s="474">
        <f t="shared" si="11"/>
        <v>18</v>
      </c>
      <c r="F16" s="473">
        <f t="shared" si="11"/>
        <v>3</v>
      </c>
      <c r="G16" s="474">
        <f t="shared" si="11"/>
        <v>3</v>
      </c>
      <c r="H16" s="474">
        <f t="shared" si="11"/>
        <v>1</v>
      </c>
      <c r="I16" s="473">
        <f t="shared" si="11"/>
        <v>1243</v>
      </c>
      <c r="J16" s="474">
        <f t="shared" si="11"/>
        <v>444</v>
      </c>
      <c r="K16" s="473">
        <f t="shared" si="11"/>
        <v>204</v>
      </c>
      <c r="L16" s="473">
        <f t="shared" si="11"/>
        <v>395</v>
      </c>
      <c r="M16" s="473">
        <f t="shared" si="11"/>
        <v>200</v>
      </c>
      <c r="N16" s="473"/>
      <c r="O16" s="473"/>
      <c r="P16" s="474">
        <f t="shared" si="11"/>
        <v>5</v>
      </c>
      <c r="Q16" s="473">
        <f t="shared" si="11"/>
        <v>267</v>
      </c>
      <c r="R16" s="473">
        <f t="shared" si="11"/>
        <v>20</v>
      </c>
      <c r="S16" s="473">
        <f t="shared" si="11"/>
        <v>976</v>
      </c>
      <c r="T16" s="473"/>
      <c r="U16" s="473"/>
      <c r="V16" s="474">
        <f t="shared" si="11"/>
        <v>6</v>
      </c>
      <c r="W16" s="474">
        <f t="shared" si="11"/>
        <v>342</v>
      </c>
      <c r="X16" s="474"/>
      <c r="Y16" s="474"/>
      <c r="Z16" s="474">
        <f t="shared" si="11"/>
        <v>23</v>
      </c>
      <c r="AA16" s="475">
        <f t="shared" si="11"/>
        <v>901</v>
      </c>
      <c r="AB16" s="560"/>
    </row>
    <row r="17" spans="1:28" s="561" customFormat="1" ht="16.5" customHeight="1">
      <c r="A17" s="1624"/>
      <c r="B17" s="1465" t="s">
        <v>104</v>
      </c>
      <c r="C17" s="1466"/>
      <c r="D17" s="473">
        <f>SUM(D75)</f>
        <v>5</v>
      </c>
      <c r="E17" s="473">
        <f>SUM(E75)</f>
        <v>1</v>
      </c>
      <c r="F17" s="473">
        <f aca="true" t="shared" si="12" ref="F17:W17">SUM(F75)</f>
        <v>2</v>
      </c>
      <c r="G17" s="474">
        <f t="shared" si="12"/>
        <v>1</v>
      </c>
      <c r="H17" s="474">
        <f t="shared" si="12"/>
        <v>1</v>
      </c>
      <c r="I17" s="473">
        <f t="shared" si="12"/>
        <v>558.7</v>
      </c>
      <c r="J17" s="473">
        <f t="shared" si="12"/>
        <v>17.2</v>
      </c>
      <c r="K17" s="473">
        <f t="shared" si="12"/>
        <v>147.6</v>
      </c>
      <c r="L17" s="473">
        <f t="shared" si="12"/>
        <v>173.1</v>
      </c>
      <c r="M17" s="473">
        <f t="shared" si="12"/>
        <v>220.8</v>
      </c>
      <c r="N17" s="473"/>
      <c r="O17" s="473"/>
      <c r="P17" s="473">
        <f t="shared" si="12"/>
        <v>2</v>
      </c>
      <c r="Q17" s="473">
        <f t="shared" si="12"/>
        <v>26.7</v>
      </c>
      <c r="R17" s="473">
        <f t="shared" si="12"/>
        <v>3</v>
      </c>
      <c r="S17" s="473">
        <f t="shared" si="12"/>
        <v>531.7</v>
      </c>
      <c r="T17" s="473"/>
      <c r="U17" s="473"/>
      <c r="V17" s="474">
        <f t="shared" si="12"/>
        <v>2</v>
      </c>
      <c r="W17" s="474">
        <f t="shared" si="12"/>
        <v>123.2</v>
      </c>
      <c r="X17" s="474"/>
      <c r="Y17" s="474"/>
      <c r="Z17" s="474">
        <f>SUM(Z75)</f>
        <v>3</v>
      </c>
      <c r="AA17" s="475">
        <f>SUM(AA75)</f>
        <v>435.90000000000003</v>
      </c>
      <c r="AB17" s="560"/>
    </row>
    <row r="18" spans="1:28" s="561" customFormat="1" ht="16.5" customHeight="1">
      <c r="A18" s="1624"/>
      <c r="B18" s="1465" t="s">
        <v>412</v>
      </c>
      <c r="C18" s="1466"/>
      <c r="D18" s="473">
        <f>SUM(D80,D89)</f>
        <v>5</v>
      </c>
      <c r="E18" s="474"/>
      <c r="F18" s="473">
        <f aca="true" t="shared" si="13" ref="F18:Y18">SUM(F80,F89)</f>
        <v>1</v>
      </c>
      <c r="G18" s="474">
        <f t="shared" si="13"/>
        <v>3</v>
      </c>
      <c r="H18" s="474">
        <f t="shared" si="13"/>
        <v>1</v>
      </c>
      <c r="I18" s="473">
        <f t="shared" si="13"/>
        <v>691</v>
      </c>
      <c r="J18" s="474"/>
      <c r="K18" s="473">
        <f t="shared" si="13"/>
        <v>153</v>
      </c>
      <c r="L18" s="473">
        <f t="shared" si="13"/>
        <v>238</v>
      </c>
      <c r="M18" s="473">
        <f t="shared" si="13"/>
        <v>300</v>
      </c>
      <c r="N18" s="473"/>
      <c r="O18" s="473"/>
      <c r="P18" s="474">
        <f t="shared" si="13"/>
        <v>4</v>
      </c>
      <c r="Q18" s="473">
        <f t="shared" si="13"/>
        <v>605</v>
      </c>
      <c r="R18" s="473"/>
      <c r="S18" s="473"/>
      <c r="T18" s="473"/>
      <c r="U18" s="473"/>
      <c r="V18" s="474">
        <f t="shared" si="13"/>
        <v>2</v>
      </c>
      <c r="W18" s="474">
        <f t="shared" si="13"/>
        <v>129</v>
      </c>
      <c r="X18" s="474">
        <f t="shared" si="13"/>
        <v>4</v>
      </c>
      <c r="Y18" s="474">
        <f t="shared" si="13"/>
        <v>271.8</v>
      </c>
      <c r="Z18" s="474">
        <f>SUM(Z80,Z89)</f>
        <v>3</v>
      </c>
      <c r="AA18" s="475">
        <f>SUM(AA80,AA89)</f>
        <v>180.8</v>
      </c>
      <c r="AB18" s="560"/>
    </row>
    <row r="19" spans="1:28" s="561" customFormat="1" ht="16.5" customHeight="1" thickBot="1">
      <c r="A19" s="1625"/>
      <c r="B19" s="1740" t="s">
        <v>108</v>
      </c>
      <c r="C19" s="1506"/>
      <c r="D19" s="476">
        <f>SUM(D90)</f>
        <v>5</v>
      </c>
      <c r="E19" s="477"/>
      <c r="F19" s="476"/>
      <c r="G19" s="477">
        <f aca="true" t="shared" si="14" ref="G19:Y19">SUM(G90)</f>
        <v>1</v>
      </c>
      <c r="H19" s="477">
        <f t="shared" si="14"/>
        <v>4</v>
      </c>
      <c r="I19" s="476">
        <f t="shared" si="14"/>
        <v>1370</v>
      </c>
      <c r="J19" s="477"/>
      <c r="K19" s="476"/>
      <c r="L19" s="476">
        <f t="shared" si="14"/>
        <v>192</v>
      </c>
      <c r="M19" s="476">
        <f t="shared" si="14"/>
        <v>1178</v>
      </c>
      <c r="N19" s="476"/>
      <c r="O19" s="476"/>
      <c r="P19" s="477">
        <f t="shared" si="14"/>
        <v>5</v>
      </c>
      <c r="Q19" s="476">
        <f t="shared" si="14"/>
        <v>1370</v>
      </c>
      <c r="R19" s="476"/>
      <c r="S19" s="476"/>
      <c r="T19" s="476"/>
      <c r="U19" s="476"/>
      <c r="V19" s="477">
        <f t="shared" si="14"/>
        <v>1</v>
      </c>
      <c r="W19" s="477">
        <f t="shared" si="14"/>
        <v>176</v>
      </c>
      <c r="X19" s="477">
        <f t="shared" si="14"/>
        <v>4</v>
      </c>
      <c r="Y19" s="477">
        <f t="shared" si="14"/>
        <v>1186</v>
      </c>
      <c r="Z19" s="477">
        <f>SUM(Z90)</f>
        <v>1</v>
      </c>
      <c r="AA19" s="478">
        <f>SUM(AA90)</f>
        <v>8</v>
      </c>
      <c r="AB19" s="560"/>
    </row>
    <row r="20" spans="1:28" ht="16.5" customHeight="1">
      <c r="A20" s="1438" t="s">
        <v>359</v>
      </c>
      <c r="B20" s="1749" t="s">
        <v>596</v>
      </c>
      <c r="C20" s="1749"/>
      <c r="D20" s="512">
        <v>5</v>
      </c>
      <c r="E20" s="512">
        <v>1</v>
      </c>
      <c r="F20" s="512"/>
      <c r="G20" s="512">
        <v>3</v>
      </c>
      <c r="H20" s="512">
        <v>1</v>
      </c>
      <c r="I20" s="512">
        <f>SUM(J20:M20)</f>
        <v>646</v>
      </c>
      <c r="J20" s="512">
        <v>40</v>
      </c>
      <c r="K20" s="512"/>
      <c r="L20" s="512">
        <v>381</v>
      </c>
      <c r="M20" s="513">
        <v>225</v>
      </c>
      <c r="N20" s="513"/>
      <c r="O20" s="512"/>
      <c r="P20" s="512">
        <v>5</v>
      </c>
      <c r="Q20" s="512">
        <v>646</v>
      </c>
      <c r="R20" s="512"/>
      <c r="S20" s="512"/>
      <c r="T20" s="512"/>
      <c r="U20" s="512"/>
      <c r="V20" s="512"/>
      <c r="W20" s="512"/>
      <c r="X20" s="512">
        <v>5</v>
      </c>
      <c r="Y20" s="512">
        <v>450</v>
      </c>
      <c r="Z20" s="512">
        <v>5</v>
      </c>
      <c r="AA20" s="508">
        <v>196</v>
      </c>
      <c r="AB20" s="325"/>
    </row>
    <row r="21" spans="1:28" ht="16.5" customHeight="1">
      <c r="A21" s="1439"/>
      <c r="B21" s="1480" t="s">
        <v>597</v>
      </c>
      <c r="C21" s="1480"/>
      <c r="D21" s="485">
        <v>1</v>
      </c>
      <c r="E21" s="485">
        <v>1</v>
      </c>
      <c r="F21" s="485"/>
      <c r="G21" s="485"/>
      <c r="H21" s="485"/>
      <c r="I21" s="485">
        <v>30</v>
      </c>
      <c r="J21" s="485">
        <v>30</v>
      </c>
      <c r="K21" s="485"/>
      <c r="L21" s="485"/>
      <c r="M21" s="486"/>
      <c r="N21" s="486"/>
      <c r="O21" s="485"/>
      <c r="P21" s="485">
        <v>1</v>
      </c>
      <c r="Q21" s="485">
        <v>30</v>
      </c>
      <c r="R21" s="485"/>
      <c r="S21" s="485"/>
      <c r="T21" s="485"/>
      <c r="U21" s="485"/>
      <c r="V21" s="485"/>
      <c r="W21" s="485"/>
      <c r="X21" s="485"/>
      <c r="Y21" s="485"/>
      <c r="Z21" s="485">
        <v>1</v>
      </c>
      <c r="AA21" s="487">
        <v>30</v>
      </c>
      <c r="AB21" s="325"/>
    </row>
    <row r="22" spans="1:28" ht="16.5" customHeight="1" thickBot="1">
      <c r="A22" s="1439"/>
      <c r="B22" s="1480"/>
      <c r="C22" s="1480"/>
      <c r="D22" s="563"/>
      <c r="E22" s="563"/>
      <c r="F22" s="563"/>
      <c r="G22" s="563"/>
      <c r="H22" s="563"/>
      <c r="I22" s="563"/>
      <c r="J22" s="563"/>
      <c r="K22" s="563"/>
      <c r="L22" s="563"/>
      <c r="M22" s="523"/>
      <c r="N22" s="52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4"/>
      <c r="AB22" s="565"/>
    </row>
    <row r="23" spans="1:28" ht="16.5" customHeight="1" thickBot="1" thickTop="1">
      <c r="A23" s="1443"/>
      <c r="B23" s="1463" t="s">
        <v>5</v>
      </c>
      <c r="C23" s="1464"/>
      <c r="D23" s="566">
        <f aca="true" t="shared" si="15" ref="D23:AA23">SUM(D20:D22)</f>
        <v>6</v>
      </c>
      <c r="E23" s="566">
        <f t="shared" si="15"/>
        <v>2</v>
      </c>
      <c r="F23" s="566"/>
      <c r="G23" s="566">
        <f t="shared" si="15"/>
        <v>3</v>
      </c>
      <c r="H23" s="566">
        <f t="shared" si="15"/>
        <v>1</v>
      </c>
      <c r="I23" s="566">
        <f t="shared" si="15"/>
        <v>676</v>
      </c>
      <c r="J23" s="566">
        <f t="shared" si="15"/>
        <v>70</v>
      </c>
      <c r="K23" s="566"/>
      <c r="L23" s="566">
        <f t="shared" si="15"/>
        <v>381</v>
      </c>
      <c r="M23" s="567">
        <f t="shared" si="15"/>
        <v>225</v>
      </c>
      <c r="N23" s="567"/>
      <c r="O23" s="566"/>
      <c r="P23" s="567">
        <f t="shared" si="15"/>
        <v>6</v>
      </c>
      <c r="Q23" s="566">
        <f t="shared" si="15"/>
        <v>676</v>
      </c>
      <c r="R23" s="566"/>
      <c r="S23" s="566"/>
      <c r="T23" s="566"/>
      <c r="U23" s="566"/>
      <c r="V23" s="566"/>
      <c r="W23" s="566"/>
      <c r="X23" s="566">
        <f t="shared" si="15"/>
        <v>5</v>
      </c>
      <c r="Y23" s="566">
        <f t="shared" si="15"/>
        <v>450</v>
      </c>
      <c r="Z23" s="566">
        <f t="shared" si="15"/>
        <v>6</v>
      </c>
      <c r="AA23" s="568">
        <f t="shared" si="15"/>
        <v>226</v>
      </c>
      <c r="AB23" s="565"/>
    </row>
    <row r="24" spans="1:28" ht="16.5" customHeight="1">
      <c r="A24" s="1438" t="s">
        <v>498</v>
      </c>
      <c r="B24" s="1480" t="s">
        <v>296</v>
      </c>
      <c r="C24" s="1480"/>
      <c r="D24" s="512">
        <v>6</v>
      </c>
      <c r="E24" s="512">
        <v>2</v>
      </c>
      <c r="F24" s="512">
        <v>1</v>
      </c>
      <c r="G24" s="512">
        <v>3</v>
      </c>
      <c r="H24" s="512"/>
      <c r="I24" s="512">
        <f>SUM(J24:L24)</f>
        <v>576</v>
      </c>
      <c r="J24" s="512">
        <v>65</v>
      </c>
      <c r="K24" s="512">
        <v>91</v>
      </c>
      <c r="L24" s="512">
        <v>420</v>
      </c>
      <c r="M24" s="513"/>
      <c r="N24" s="513"/>
      <c r="O24" s="512"/>
      <c r="P24" s="512">
        <v>6</v>
      </c>
      <c r="Q24" s="512">
        <v>576</v>
      </c>
      <c r="R24" s="512"/>
      <c r="S24" s="512"/>
      <c r="T24" s="512"/>
      <c r="U24" s="512"/>
      <c r="V24" s="512">
        <v>5</v>
      </c>
      <c r="W24" s="512">
        <v>142</v>
      </c>
      <c r="X24" s="512">
        <v>4</v>
      </c>
      <c r="Y24" s="512">
        <v>217</v>
      </c>
      <c r="Z24" s="512">
        <v>6</v>
      </c>
      <c r="AA24" s="508">
        <v>217</v>
      </c>
      <c r="AB24" s="565"/>
    </row>
    <row r="25" spans="1:28" ht="16.5" customHeight="1">
      <c r="A25" s="1439"/>
      <c r="B25" s="1480" t="s">
        <v>353</v>
      </c>
      <c r="C25" s="1480"/>
      <c r="D25" s="485">
        <v>1</v>
      </c>
      <c r="E25" s="485"/>
      <c r="F25" s="485"/>
      <c r="G25" s="485">
        <v>1</v>
      </c>
      <c r="H25" s="485"/>
      <c r="I25" s="485">
        <f>SUM(J25:M25)</f>
        <v>194</v>
      </c>
      <c r="J25" s="485"/>
      <c r="K25" s="485"/>
      <c r="L25" s="485">
        <v>194</v>
      </c>
      <c r="M25" s="486" t="s">
        <v>607</v>
      </c>
      <c r="N25" s="486"/>
      <c r="O25" s="485"/>
      <c r="P25" s="485">
        <v>1</v>
      </c>
      <c r="Q25" s="485">
        <v>194</v>
      </c>
      <c r="R25" s="485"/>
      <c r="S25" s="485"/>
      <c r="T25" s="485"/>
      <c r="U25" s="485"/>
      <c r="V25" s="485">
        <v>1</v>
      </c>
      <c r="W25" s="485">
        <v>109</v>
      </c>
      <c r="X25" s="485"/>
      <c r="Y25" s="485"/>
      <c r="Z25" s="485">
        <v>1</v>
      </c>
      <c r="AA25" s="487">
        <v>85</v>
      </c>
      <c r="AB25" s="565"/>
    </row>
    <row r="26" spans="1:28" ht="16.5" customHeight="1" thickBot="1">
      <c r="A26" s="1439"/>
      <c r="B26" s="1480" t="s">
        <v>453</v>
      </c>
      <c r="C26" s="1480"/>
      <c r="D26" s="485">
        <v>1</v>
      </c>
      <c r="E26" s="485"/>
      <c r="F26" s="485"/>
      <c r="G26" s="485">
        <v>1</v>
      </c>
      <c r="H26" s="485"/>
      <c r="I26" s="485">
        <f>SUM(J26:M26)</f>
        <v>187</v>
      </c>
      <c r="J26" s="485"/>
      <c r="K26" s="485"/>
      <c r="L26" s="485">
        <v>187</v>
      </c>
      <c r="M26" s="486"/>
      <c r="N26" s="486"/>
      <c r="O26" s="485"/>
      <c r="P26" s="485">
        <v>1</v>
      </c>
      <c r="Q26" s="485">
        <v>187</v>
      </c>
      <c r="R26" s="485"/>
      <c r="S26" s="485"/>
      <c r="T26" s="485"/>
      <c r="U26" s="485"/>
      <c r="V26" s="485">
        <v>1</v>
      </c>
      <c r="W26" s="485">
        <v>125</v>
      </c>
      <c r="X26" s="485"/>
      <c r="Y26" s="485"/>
      <c r="Z26" s="485">
        <v>1</v>
      </c>
      <c r="AA26" s="487">
        <v>62</v>
      </c>
      <c r="AB26" s="565"/>
    </row>
    <row r="27" spans="1:28" ht="16.5" customHeight="1" thickBot="1" thickTop="1">
      <c r="A27" s="1443"/>
      <c r="B27" s="1463" t="s">
        <v>5</v>
      </c>
      <c r="C27" s="1464"/>
      <c r="D27" s="566">
        <f>SUM(D24:D26)</f>
        <v>8</v>
      </c>
      <c r="E27" s="566">
        <f aca="true" t="shared" si="16" ref="E27:AA27">SUM(E24:E26)</f>
        <v>2</v>
      </c>
      <c r="F27" s="566">
        <f t="shared" si="16"/>
        <v>1</v>
      </c>
      <c r="G27" s="566">
        <f t="shared" si="16"/>
        <v>5</v>
      </c>
      <c r="H27" s="566"/>
      <c r="I27" s="566">
        <f>SUM(J27:M27)</f>
        <v>957</v>
      </c>
      <c r="J27" s="566">
        <f t="shared" si="16"/>
        <v>65</v>
      </c>
      <c r="K27" s="566">
        <f t="shared" si="16"/>
        <v>91</v>
      </c>
      <c r="L27" s="566">
        <f t="shared" si="16"/>
        <v>801</v>
      </c>
      <c r="M27" s="567"/>
      <c r="N27" s="567"/>
      <c r="O27" s="566"/>
      <c r="P27" s="567">
        <f t="shared" si="16"/>
        <v>8</v>
      </c>
      <c r="Q27" s="566">
        <f t="shared" si="16"/>
        <v>957</v>
      </c>
      <c r="R27" s="566"/>
      <c r="S27" s="566"/>
      <c r="T27" s="566"/>
      <c r="U27" s="566"/>
      <c r="V27" s="566">
        <f t="shared" si="16"/>
        <v>7</v>
      </c>
      <c r="W27" s="566">
        <f t="shared" si="16"/>
        <v>376</v>
      </c>
      <c r="X27" s="566">
        <f t="shared" si="16"/>
        <v>4</v>
      </c>
      <c r="Y27" s="566">
        <f t="shared" si="16"/>
        <v>217</v>
      </c>
      <c r="Z27" s="566">
        <f t="shared" si="16"/>
        <v>8</v>
      </c>
      <c r="AA27" s="568">
        <f t="shared" si="16"/>
        <v>364</v>
      </c>
      <c r="AB27" s="565"/>
    </row>
    <row r="28" spans="1:28" ht="16.5" customHeight="1">
      <c r="A28" s="1438" t="s">
        <v>499</v>
      </c>
      <c r="B28" s="1750" t="s">
        <v>454</v>
      </c>
      <c r="C28" s="1750"/>
      <c r="D28" s="569">
        <v>3</v>
      </c>
      <c r="E28" s="512"/>
      <c r="F28" s="512"/>
      <c r="G28" s="512">
        <v>1</v>
      </c>
      <c r="H28" s="512">
        <v>2</v>
      </c>
      <c r="I28" s="512">
        <v>641</v>
      </c>
      <c r="J28" s="512"/>
      <c r="K28" s="512"/>
      <c r="L28" s="512">
        <v>138</v>
      </c>
      <c r="M28" s="513">
        <v>503</v>
      </c>
      <c r="N28" s="513"/>
      <c r="O28" s="512"/>
      <c r="P28" s="512">
        <v>3</v>
      </c>
      <c r="Q28" s="512">
        <v>641</v>
      </c>
      <c r="R28" s="512"/>
      <c r="S28" s="512"/>
      <c r="T28" s="512"/>
      <c r="U28" s="512"/>
      <c r="V28" s="512">
        <v>3</v>
      </c>
      <c r="W28" s="512">
        <v>511</v>
      </c>
      <c r="X28" s="512"/>
      <c r="Y28" s="512"/>
      <c r="Z28" s="512">
        <v>3</v>
      </c>
      <c r="AA28" s="508">
        <v>129</v>
      </c>
      <c r="AB28" s="565"/>
    </row>
    <row r="29" spans="1:28" ht="16.5" customHeight="1">
      <c r="A29" s="1439"/>
      <c r="B29" s="1512" t="s">
        <v>309</v>
      </c>
      <c r="C29" s="1513"/>
      <c r="D29" s="563">
        <v>4</v>
      </c>
      <c r="E29" s="485">
        <v>4</v>
      </c>
      <c r="F29" s="485"/>
      <c r="G29" s="485"/>
      <c r="H29" s="485"/>
      <c r="I29" s="485">
        <v>94</v>
      </c>
      <c r="J29" s="485">
        <v>94</v>
      </c>
      <c r="K29" s="485"/>
      <c r="L29" s="485"/>
      <c r="M29" s="486"/>
      <c r="N29" s="486"/>
      <c r="O29" s="485"/>
      <c r="P29" s="485">
        <v>4</v>
      </c>
      <c r="Q29" s="485">
        <v>94</v>
      </c>
      <c r="R29" s="485"/>
      <c r="S29" s="485"/>
      <c r="T29" s="485"/>
      <c r="U29" s="485"/>
      <c r="V29" s="485">
        <v>1</v>
      </c>
      <c r="W29" s="485">
        <v>7</v>
      </c>
      <c r="X29" s="485">
        <v>1</v>
      </c>
      <c r="Y29" s="485">
        <v>2</v>
      </c>
      <c r="Z29" s="485">
        <v>4</v>
      </c>
      <c r="AA29" s="487">
        <v>85</v>
      </c>
      <c r="AB29" s="325"/>
    </row>
    <row r="30" spans="1:28" ht="16.5" customHeight="1" thickBot="1">
      <c r="A30" s="1439"/>
      <c r="B30" s="1480" t="s">
        <v>387</v>
      </c>
      <c r="C30" s="1480"/>
      <c r="D30" s="485">
        <v>2</v>
      </c>
      <c r="E30" s="485">
        <v>1</v>
      </c>
      <c r="F30" s="485">
        <v>1</v>
      </c>
      <c r="G30" s="485"/>
      <c r="H30" s="485"/>
      <c r="I30" s="485">
        <v>98</v>
      </c>
      <c r="J30" s="485">
        <v>19</v>
      </c>
      <c r="K30" s="485">
        <v>79</v>
      </c>
      <c r="L30" s="485"/>
      <c r="M30" s="486"/>
      <c r="N30" s="486"/>
      <c r="O30" s="485"/>
      <c r="P30" s="485">
        <v>2</v>
      </c>
      <c r="Q30" s="485">
        <v>98</v>
      </c>
      <c r="R30" s="485"/>
      <c r="S30" s="485"/>
      <c r="T30" s="485"/>
      <c r="U30" s="485"/>
      <c r="V30" s="485">
        <v>1</v>
      </c>
      <c r="W30" s="485">
        <v>9</v>
      </c>
      <c r="X30" s="485"/>
      <c r="Y30" s="485"/>
      <c r="Z30" s="485">
        <v>2</v>
      </c>
      <c r="AA30" s="487">
        <v>89</v>
      </c>
      <c r="AB30" s="565"/>
    </row>
    <row r="31" spans="1:28" ht="16.5" customHeight="1" thickBot="1" thickTop="1">
      <c r="A31" s="1443"/>
      <c r="B31" s="1463" t="s">
        <v>5</v>
      </c>
      <c r="C31" s="1464"/>
      <c r="D31" s="566">
        <f aca="true" t="shared" si="17" ref="D31:M31">SUM(D28:D29,D30)</f>
        <v>9</v>
      </c>
      <c r="E31" s="566">
        <f t="shared" si="17"/>
        <v>5</v>
      </c>
      <c r="F31" s="566">
        <f t="shared" si="17"/>
        <v>1</v>
      </c>
      <c r="G31" s="566">
        <f t="shared" si="17"/>
        <v>1</v>
      </c>
      <c r="H31" s="566">
        <f t="shared" si="17"/>
        <v>2</v>
      </c>
      <c r="I31" s="566">
        <f t="shared" si="17"/>
        <v>833</v>
      </c>
      <c r="J31" s="566">
        <f t="shared" si="17"/>
        <v>113</v>
      </c>
      <c r="K31" s="566">
        <f t="shared" si="17"/>
        <v>79</v>
      </c>
      <c r="L31" s="566">
        <f t="shared" si="17"/>
        <v>138</v>
      </c>
      <c r="M31" s="567">
        <f t="shared" si="17"/>
        <v>503</v>
      </c>
      <c r="N31" s="567"/>
      <c r="O31" s="566"/>
      <c r="P31" s="567">
        <f>SUM(P28:P29,P30)</f>
        <v>9</v>
      </c>
      <c r="Q31" s="566">
        <f>SUM(Q28:Q29,Q30)</f>
        <v>833</v>
      </c>
      <c r="R31" s="566"/>
      <c r="S31" s="566"/>
      <c r="T31" s="566"/>
      <c r="U31" s="566"/>
      <c r="V31" s="566">
        <f aca="true" t="shared" si="18" ref="V31:AA31">SUM(V28:V29,V30)</f>
        <v>5</v>
      </c>
      <c r="W31" s="566">
        <f t="shared" si="18"/>
        <v>527</v>
      </c>
      <c r="X31" s="566">
        <f t="shared" si="18"/>
        <v>1</v>
      </c>
      <c r="Y31" s="566">
        <f t="shared" si="18"/>
        <v>2</v>
      </c>
      <c r="Z31" s="566">
        <f t="shared" si="18"/>
        <v>9</v>
      </c>
      <c r="AA31" s="568">
        <f t="shared" si="18"/>
        <v>303</v>
      </c>
      <c r="AB31" s="565"/>
    </row>
    <row r="32" spans="1:28" ht="16.5" customHeight="1" thickBot="1">
      <c r="A32" s="570" t="s">
        <v>84</v>
      </c>
      <c r="B32" s="1751" t="s">
        <v>278</v>
      </c>
      <c r="C32" s="1752"/>
      <c r="D32" s="512">
        <v>4</v>
      </c>
      <c r="E32" s="512">
        <v>2</v>
      </c>
      <c r="F32" s="512"/>
      <c r="G32" s="512">
        <v>2</v>
      </c>
      <c r="H32" s="512"/>
      <c r="I32" s="512">
        <v>445</v>
      </c>
      <c r="J32" s="512">
        <v>55</v>
      </c>
      <c r="K32" s="512"/>
      <c r="L32" s="512">
        <v>390</v>
      </c>
      <c r="M32" s="513"/>
      <c r="N32" s="513"/>
      <c r="O32" s="512"/>
      <c r="P32" s="512">
        <v>4</v>
      </c>
      <c r="Q32" s="512">
        <v>445</v>
      </c>
      <c r="R32" s="512"/>
      <c r="S32" s="512"/>
      <c r="T32" s="512"/>
      <c r="U32" s="512"/>
      <c r="V32" s="512">
        <v>4</v>
      </c>
      <c r="W32" s="512">
        <v>30</v>
      </c>
      <c r="X32" s="512">
        <v>35</v>
      </c>
      <c r="Y32" s="512"/>
      <c r="Z32" s="512">
        <v>4</v>
      </c>
      <c r="AA32" s="508">
        <v>410</v>
      </c>
      <c r="AB32" s="565"/>
    </row>
    <row r="33" spans="1:28" ht="16.5" customHeight="1">
      <c r="A33" s="1438" t="s">
        <v>363</v>
      </c>
      <c r="B33" s="1749" t="s">
        <v>265</v>
      </c>
      <c r="C33" s="1749"/>
      <c r="D33" s="512">
        <v>8</v>
      </c>
      <c r="E33" s="512">
        <v>7</v>
      </c>
      <c r="F33" s="512">
        <v>1</v>
      </c>
      <c r="G33" s="512"/>
      <c r="H33" s="512"/>
      <c r="I33" s="512">
        <v>167</v>
      </c>
      <c r="J33" s="512">
        <v>110</v>
      </c>
      <c r="K33" s="512">
        <v>57</v>
      </c>
      <c r="L33" s="512"/>
      <c r="M33" s="513"/>
      <c r="N33" s="513"/>
      <c r="O33" s="512"/>
      <c r="P33" s="512">
        <v>8</v>
      </c>
      <c r="Q33" s="512">
        <v>167</v>
      </c>
      <c r="R33" s="512"/>
      <c r="S33" s="512"/>
      <c r="T33" s="512"/>
      <c r="U33" s="512"/>
      <c r="V33" s="512"/>
      <c r="W33" s="512"/>
      <c r="X33" s="512"/>
      <c r="Y33" s="512"/>
      <c r="Z33" s="512">
        <v>8</v>
      </c>
      <c r="AA33" s="508">
        <v>167</v>
      </c>
      <c r="AB33" s="565"/>
    </row>
    <row r="34" spans="1:28" ht="16.5" customHeight="1">
      <c r="A34" s="1439"/>
      <c r="B34" s="1480" t="s">
        <v>266</v>
      </c>
      <c r="C34" s="1480"/>
      <c r="D34" s="485">
        <v>1</v>
      </c>
      <c r="E34" s="485">
        <v>1</v>
      </c>
      <c r="F34" s="485"/>
      <c r="G34" s="485"/>
      <c r="H34" s="485"/>
      <c r="I34" s="485">
        <v>25</v>
      </c>
      <c r="J34" s="485">
        <v>25</v>
      </c>
      <c r="K34" s="485"/>
      <c r="L34" s="485"/>
      <c r="M34" s="486"/>
      <c r="N34" s="486"/>
      <c r="O34" s="485"/>
      <c r="P34" s="485">
        <v>1</v>
      </c>
      <c r="Q34" s="485">
        <v>25</v>
      </c>
      <c r="R34" s="485"/>
      <c r="S34" s="485"/>
      <c r="T34" s="485"/>
      <c r="U34" s="485"/>
      <c r="V34" s="485"/>
      <c r="W34" s="485"/>
      <c r="X34" s="485"/>
      <c r="Y34" s="485"/>
      <c r="Z34" s="485">
        <v>1</v>
      </c>
      <c r="AA34" s="487">
        <v>25</v>
      </c>
      <c r="AB34" s="565"/>
    </row>
    <row r="35" spans="1:28" ht="16.5" customHeight="1" thickBot="1">
      <c r="A35" s="1439"/>
      <c r="B35" s="1480" t="s">
        <v>267</v>
      </c>
      <c r="C35" s="1480"/>
      <c r="D35" s="563">
        <v>1</v>
      </c>
      <c r="E35" s="563"/>
      <c r="F35" s="563">
        <v>1</v>
      </c>
      <c r="G35" s="563"/>
      <c r="H35" s="563"/>
      <c r="I35" s="563">
        <v>65</v>
      </c>
      <c r="J35" s="563"/>
      <c r="K35" s="563">
        <v>65</v>
      </c>
      <c r="L35" s="563"/>
      <c r="M35" s="523"/>
      <c r="N35" s="523"/>
      <c r="O35" s="563"/>
      <c r="P35" s="563">
        <v>1</v>
      </c>
      <c r="Q35" s="563">
        <v>65</v>
      </c>
      <c r="R35" s="563"/>
      <c r="S35" s="563"/>
      <c r="T35" s="563"/>
      <c r="U35" s="563"/>
      <c r="V35" s="563"/>
      <c r="W35" s="563"/>
      <c r="X35" s="563"/>
      <c r="Y35" s="563"/>
      <c r="Z35" s="563">
        <v>1</v>
      </c>
      <c r="AA35" s="564">
        <v>65</v>
      </c>
      <c r="AB35" s="565"/>
    </row>
    <row r="36" spans="1:28" ht="16.5" customHeight="1" thickBot="1" thickTop="1">
      <c r="A36" s="1443"/>
      <c r="B36" s="1463" t="s">
        <v>5</v>
      </c>
      <c r="C36" s="1464"/>
      <c r="D36" s="566">
        <f>SUM(D33:D35)</f>
        <v>10</v>
      </c>
      <c r="E36" s="566">
        <f>SUM(E33:E35)</f>
        <v>8</v>
      </c>
      <c r="F36" s="566">
        <f>SUM(F33:F35)</f>
        <v>2</v>
      </c>
      <c r="G36" s="566"/>
      <c r="H36" s="566"/>
      <c r="I36" s="566">
        <f>SUM(I33:I35)</f>
        <v>257</v>
      </c>
      <c r="J36" s="566">
        <f>SUM(J33:J35)</f>
        <v>135</v>
      </c>
      <c r="K36" s="566">
        <f>SUM(K33:K35)</f>
        <v>122</v>
      </c>
      <c r="L36" s="566"/>
      <c r="M36" s="567"/>
      <c r="N36" s="567"/>
      <c r="O36" s="566"/>
      <c r="P36" s="567">
        <f>SUM(P33:P35)</f>
        <v>10</v>
      </c>
      <c r="Q36" s="566">
        <f>SUM(Q33:Q35)</f>
        <v>257</v>
      </c>
      <c r="R36" s="566"/>
      <c r="S36" s="566"/>
      <c r="T36" s="566"/>
      <c r="U36" s="566"/>
      <c r="V36" s="566"/>
      <c r="W36" s="566"/>
      <c r="X36" s="566"/>
      <c r="Y36" s="566"/>
      <c r="Z36" s="566">
        <f>SUM(Z33:Z35)</f>
        <v>10</v>
      </c>
      <c r="AA36" s="568">
        <f>SUM(AA33:AA35)</f>
        <v>257</v>
      </c>
      <c r="AB36" s="565"/>
    </row>
    <row r="37" spans="1:28" ht="16.5" customHeight="1">
      <c r="A37" s="1438" t="s">
        <v>364</v>
      </c>
      <c r="B37" s="1480" t="s">
        <v>455</v>
      </c>
      <c r="C37" s="1480"/>
      <c r="D37" s="512">
        <v>1</v>
      </c>
      <c r="E37" s="571"/>
      <c r="F37" s="571"/>
      <c r="G37" s="571">
        <v>1</v>
      </c>
      <c r="H37" s="571"/>
      <c r="I37" s="512">
        <v>130</v>
      </c>
      <c r="J37" s="571"/>
      <c r="K37" s="571"/>
      <c r="L37" s="571">
        <v>130</v>
      </c>
      <c r="M37" s="502"/>
      <c r="N37" s="513"/>
      <c r="O37" s="512"/>
      <c r="P37" s="571">
        <v>1</v>
      </c>
      <c r="Q37" s="571">
        <f>I37</f>
        <v>130</v>
      </c>
      <c r="R37" s="571"/>
      <c r="S37" s="571"/>
      <c r="T37" s="571"/>
      <c r="U37" s="571"/>
      <c r="V37" s="571"/>
      <c r="W37" s="571"/>
      <c r="X37" s="571"/>
      <c r="Y37" s="571"/>
      <c r="Z37" s="571">
        <v>1</v>
      </c>
      <c r="AA37" s="572">
        <f>Q37</f>
        <v>130</v>
      </c>
      <c r="AB37" s="565"/>
    </row>
    <row r="38" spans="1:28" ht="16.5" customHeight="1">
      <c r="A38" s="1439"/>
      <c r="B38" s="1480" t="s">
        <v>268</v>
      </c>
      <c r="C38" s="1480"/>
      <c r="D38" s="485"/>
      <c r="E38" s="526"/>
      <c r="F38" s="526"/>
      <c r="G38" s="526"/>
      <c r="H38" s="526"/>
      <c r="I38" s="485"/>
      <c r="J38" s="526"/>
      <c r="K38" s="526"/>
      <c r="L38" s="526"/>
      <c r="M38" s="527"/>
      <c r="N38" s="486"/>
      <c r="O38" s="485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8"/>
      <c r="AB38" s="565"/>
    </row>
    <row r="39" spans="1:28" ht="16.5" customHeight="1">
      <c r="A39" s="1439"/>
      <c r="B39" s="1480" t="s">
        <v>269</v>
      </c>
      <c r="C39" s="1480"/>
      <c r="D39" s="563"/>
      <c r="E39" s="573"/>
      <c r="F39" s="573"/>
      <c r="G39" s="573"/>
      <c r="H39" s="573"/>
      <c r="I39" s="563"/>
      <c r="J39" s="573"/>
      <c r="K39" s="573"/>
      <c r="L39" s="573"/>
      <c r="M39" s="506"/>
      <c r="N39" s="523"/>
      <c r="O39" s="56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4"/>
      <c r="AB39" s="565"/>
    </row>
    <row r="40" spans="1:28" ht="16.5" customHeight="1">
      <c r="A40" s="1439"/>
      <c r="B40" s="1480" t="s">
        <v>270</v>
      </c>
      <c r="C40" s="1480"/>
      <c r="D40" s="563">
        <v>3</v>
      </c>
      <c r="E40" s="573">
        <v>2</v>
      </c>
      <c r="F40" s="573"/>
      <c r="G40" s="573"/>
      <c r="H40" s="573">
        <v>1</v>
      </c>
      <c r="I40" s="563">
        <f>SUM(J40:M40)</f>
        <v>345</v>
      </c>
      <c r="J40" s="573">
        <v>70</v>
      </c>
      <c r="K40" s="573"/>
      <c r="L40" s="573"/>
      <c r="M40" s="506">
        <v>275</v>
      </c>
      <c r="N40" s="523"/>
      <c r="O40" s="563"/>
      <c r="P40" s="573">
        <v>3</v>
      </c>
      <c r="Q40" s="573">
        <f>I40</f>
        <v>345</v>
      </c>
      <c r="R40" s="573"/>
      <c r="S40" s="573"/>
      <c r="T40" s="573"/>
      <c r="U40" s="573"/>
      <c r="V40" s="573"/>
      <c r="W40" s="573"/>
      <c r="X40" s="573"/>
      <c r="Y40" s="573"/>
      <c r="Z40" s="573">
        <v>3</v>
      </c>
      <c r="AA40" s="574">
        <f>Q40</f>
        <v>345</v>
      </c>
      <c r="AB40" s="565"/>
    </row>
    <row r="41" spans="1:28" ht="16.5" customHeight="1">
      <c r="A41" s="1439"/>
      <c r="B41" s="1480" t="s">
        <v>271</v>
      </c>
      <c r="C41" s="1480"/>
      <c r="D41" s="485"/>
      <c r="E41" s="526"/>
      <c r="F41" s="526"/>
      <c r="G41" s="526"/>
      <c r="H41" s="526"/>
      <c r="I41" s="485"/>
      <c r="J41" s="526"/>
      <c r="K41" s="526"/>
      <c r="L41" s="526"/>
      <c r="M41" s="527"/>
      <c r="N41" s="486"/>
      <c r="O41" s="485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8"/>
      <c r="AB41" s="565"/>
    </row>
    <row r="42" spans="1:28" ht="16.5" customHeight="1">
      <c r="A42" s="1439"/>
      <c r="B42" s="1480" t="s">
        <v>272</v>
      </c>
      <c r="C42" s="1480"/>
      <c r="D42" s="485"/>
      <c r="E42" s="526"/>
      <c r="F42" s="526"/>
      <c r="G42" s="526"/>
      <c r="H42" s="526"/>
      <c r="I42" s="485"/>
      <c r="J42" s="526"/>
      <c r="K42" s="526"/>
      <c r="L42" s="526"/>
      <c r="M42" s="527"/>
      <c r="N42" s="486"/>
      <c r="O42" s="485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8"/>
      <c r="AB42" s="565"/>
    </row>
    <row r="43" spans="1:28" ht="16.5" customHeight="1">
      <c r="A43" s="1439"/>
      <c r="B43" s="1480" t="s">
        <v>273</v>
      </c>
      <c r="C43" s="1480"/>
      <c r="D43" s="485">
        <v>1</v>
      </c>
      <c r="E43" s="526"/>
      <c r="F43" s="526">
        <v>1</v>
      </c>
      <c r="G43" s="526"/>
      <c r="H43" s="526"/>
      <c r="I43" s="485">
        <v>80</v>
      </c>
      <c r="J43" s="526"/>
      <c r="K43" s="526">
        <v>80</v>
      </c>
      <c r="L43" s="526"/>
      <c r="M43" s="527"/>
      <c r="N43" s="486"/>
      <c r="O43" s="485"/>
      <c r="P43" s="526">
        <v>1</v>
      </c>
      <c r="Q43" s="526">
        <f>I43</f>
        <v>80</v>
      </c>
      <c r="R43" s="526"/>
      <c r="S43" s="526"/>
      <c r="T43" s="526"/>
      <c r="U43" s="526"/>
      <c r="V43" s="526"/>
      <c r="W43" s="526"/>
      <c r="X43" s="526"/>
      <c r="Y43" s="526"/>
      <c r="Z43" s="526">
        <v>1</v>
      </c>
      <c r="AA43" s="528">
        <f>Q43</f>
        <v>80</v>
      </c>
      <c r="AB43" s="565"/>
    </row>
    <row r="44" spans="1:28" ht="16.5" customHeight="1" thickBot="1">
      <c r="A44" s="1439"/>
      <c r="B44" s="1480" t="s">
        <v>274</v>
      </c>
      <c r="C44" s="1480"/>
      <c r="D44" s="485"/>
      <c r="E44" s="485"/>
      <c r="F44" s="485"/>
      <c r="G44" s="485"/>
      <c r="H44" s="485"/>
      <c r="I44" s="485"/>
      <c r="J44" s="485"/>
      <c r="K44" s="485"/>
      <c r="L44" s="485"/>
      <c r="M44" s="486"/>
      <c r="N44" s="486"/>
      <c r="O44" s="485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8"/>
      <c r="AB44" s="565"/>
    </row>
    <row r="45" spans="1:28" ht="16.5" customHeight="1" thickBot="1" thickTop="1">
      <c r="A45" s="1443"/>
      <c r="B45" s="1463" t="s">
        <v>5</v>
      </c>
      <c r="C45" s="1464"/>
      <c r="D45" s="566">
        <f aca="true" t="shared" si="19" ref="D45:M45">SUM(D37:D44)</f>
        <v>5</v>
      </c>
      <c r="E45" s="566">
        <f t="shared" si="19"/>
        <v>2</v>
      </c>
      <c r="F45" s="566">
        <f t="shared" si="19"/>
        <v>1</v>
      </c>
      <c r="G45" s="566">
        <f t="shared" si="19"/>
        <v>1</v>
      </c>
      <c r="H45" s="566">
        <f t="shared" si="19"/>
        <v>1</v>
      </c>
      <c r="I45" s="566">
        <f t="shared" si="19"/>
        <v>555</v>
      </c>
      <c r="J45" s="566">
        <f t="shared" si="19"/>
        <v>70</v>
      </c>
      <c r="K45" s="566">
        <f t="shared" si="19"/>
        <v>80</v>
      </c>
      <c r="L45" s="566">
        <f t="shared" si="19"/>
        <v>130</v>
      </c>
      <c r="M45" s="567">
        <f t="shared" si="19"/>
        <v>275</v>
      </c>
      <c r="N45" s="567"/>
      <c r="O45" s="566"/>
      <c r="P45" s="567">
        <f>SUM(P37:P44)</f>
        <v>5</v>
      </c>
      <c r="Q45" s="566">
        <f>SUM(Q37:Q44)</f>
        <v>555</v>
      </c>
      <c r="R45" s="566"/>
      <c r="S45" s="566"/>
      <c r="T45" s="566"/>
      <c r="U45" s="566"/>
      <c r="V45" s="566"/>
      <c r="W45" s="566"/>
      <c r="X45" s="566"/>
      <c r="Y45" s="566"/>
      <c r="Z45" s="566">
        <f>SUM(Z37:Z44)</f>
        <v>5</v>
      </c>
      <c r="AA45" s="568">
        <f>Q45</f>
        <v>555</v>
      </c>
      <c r="AB45" s="565"/>
    </row>
    <row r="46" spans="1:28" ht="16.5" customHeight="1">
      <c r="A46" s="1438" t="s">
        <v>500</v>
      </c>
      <c r="B46" s="1515" t="s">
        <v>456</v>
      </c>
      <c r="C46" s="1753"/>
      <c r="D46" s="512">
        <v>1</v>
      </c>
      <c r="E46" s="512">
        <v>1</v>
      </c>
      <c r="F46" s="512"/>
      <c r="G46" s="512"/>
      <c r="H46" s="512"/>
      <c r="I46" s="512">
        <v>30</v>
      </c>
      <c r="J46" s="512">
        <v>30</v>
      </c>
      <c r="K46" s="512"/>
      <c r="L46" s="512"/>
      <c r="M46" s="513"/>
      <c r="N46" s="513">
        <v>1</v>
      </c>
      <c r="O46" s="512">
        <v>4</v>
      </c>
      <c r="P46" s="512">
        <v>1</v>
      </c>
      <c r="Q46" s="512">
        <v>26</v>
      </c>
      <c r="R46" s="512"/>
      <c r="S46" s="512"/>
      <c r="T46" s="512"/>
      <c r="U46" s="512"/>
      <c r="V46" s="512">
        <v>1</v>
      </c>
      <c r="W46" s="512">
        <v>4</v>
      </c>
      <c r="X46" s="512">
        <v>1</v>
      </c>
      <c r="Y46" s="512">
        <v>26</v>
      </c>
      <c r="Z46" s="512"/>
      <c r="AA46" s="508"/>
      <c r="AB46" s="565"/>
    </row>
    <row r="47" spans="1:28" ht="16.5" customHeight="1">
      <c r="A47" s="1439"/>
      <c r="B47" s="1517" t="s">
        <v>491</v>
      </c>
      <c r="C47" s="1517"/>
      <c r="D47" s="485"/>
      <c r="E47" s="485"/>
      <c r="F47" s="485"/>
      <c r="G47" s="485"/>
      <c r="H47" s="485"/>
      <c r="I47" s="485"/>
      <c r="J47" s="485"/>
      <c r="K47" s="485"/>
      <c r="L47" s="485"/>
      <c r="M47" s="486"/>
      <c r="N47" s="486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7"/>
      <c r="AB47" s="565"/>
    </row>
    <row r="48" spans="1:28" ht="16.5" customHeight="1">
      <c r="A48" s="1439"/>
      <c r="B48" s="1480" t="s">
        <v>297</v>
      </c>
      <c r="C48" s="1480"/>
      <c r="D48" s="485">
        <v>1</v>
      </c>
      <c r="E48" s="485"/>
      <c r="F48" s="485">
        <v>1</v>
      </c>
      <c r="G48" s="485"/>
      <c r="H48" s="485"/>
      <c r="I48" s="485">
        <v>87</v>
      </c>
      <c r="J48" s="485"/>
      <c r="K48" s="485">
        <v>87</v>
      </c>
      <c r="L48" s="485"/>
      <c r="M48" s="486"/>
      <c r="N48" s="486"/>
      <c r="O48" s="485"/>
      <c r="P48" s="485">
        <v>1</v>
      </c>
      <c r="Q48" s="485">
        <v>87</v>
      </c>
      <c r="R48" s="485"/>
      <c r="S48" s="485"/>
      <c r="T48" s="485"/>
      <c r="U48" s="485"/>
      <c r="V48" s="485"/>
      <c r="W48" s="485"/>
      <c r="X48" s="485">
        <v>1</v>
      </c>
      <c r="Y48" s="485">
        <v>87</v>
      </c>
      <c r="Z48" s="485"/>
      <c r="AA48" s="487"/>
      <c r="AB48" s="565"/>
    </row>
    <row r="49" spans="1:28" ht="16.5" customHeight="1">
      <c r="A49" s="1439"/>
      <c r="B49" s="1480" t="s">
        <v>298</v>
      </c>
      <c r="C49" s="1480"/>
      <c r="D49" s="485">
        <v>1</v>
      </c>
      <c r="E49" s="485"/>
      <c r="F49" s="485">
        <v>1</v>
      </c>
      <c r="G49" s="485"/>
      <c r="H49" s="485"/>
      <c r="I49" s="485">
        <v>89</v>
      </c>
      <c r="J49" s="485"/>
      <c r="K49" s="485">
        <v>89</v>
      </c>
      <c r="L49" s="485"/>
      <c r="M49" s="486"/>
      <c r="N49" s="486"/>
      <c r="O49" s="485"/>
      <c r="P49" s="485">
        <v>1</v>
      </c>
      <c r="Q49" s="485">
        <v>89</v>
      </c>
      <c r="R49" s="485"/>
      <c r="S49" s="485"/>
      <c r="T49" s="485"/>
      <c r="U49" s="485"/>
      <c r="V49" s="485"/>
      <c r="W49" s="485"/>
      <c r="X49" s="485">
        <v>1</v>
      </c>
      <c r="Y49" s="485">
        <v>89</v>
      </c>
      <c r="Z49" s="485"/>
      <c r="AA49" s="487"/>
      <c r="AB49" s="565"/>
    </row>
    <row r="50" spans="1:28" ht="16.5" customHeight="1">
      <c r="A50" s="1439"/>
      <c r="B50" s="1480" t="s">
        <v>299</v>
      </c>
      <c r="C50" s="1480"/>
      <c r="D50" s="485">
        <v>1</v>
      </c>
      <c r="E50" s="485">
        <v>1</v>
      </c>
      <c r="F50" s="485"/>
      <c r="G50" s="485"/>
      <c r="H50" s="485"/>
      <c r="I50" s="485">
        <v>11</v>
      </c>
      <c r="J50" s="485">
        <v>11</v>
      </c>
      <c r="K50" s="485"/>
      <c r="L50" s="485"/>
      <c r="M50" s="486"/>
      <c r="N50" s="486"/>
      <c r="O50" s="485"/>
      <c r="P50" s="485">
        <v>1</v>
      </c>
      <c r="Q50" s="485">
        <v>11</v>
      </c>
      <c r="R50" s="485"/>
      <c r="S50" s="485"/>
      <c r="T50" s="485"/>
      <c r="U50" s="485"/>
      <c r="V50" s="485"/>
      <c r="W50" s="485"/>
      <c r="X50" s="485">
        <v>1</v>
      </c>
      <c r="Y50" s="485">
        <v>11</v>
      </c>
      <c r="Z50" s="485"/>
      <c r="AA50" s="487"/>
      <c r="AB50" s="565"/>
    </row>
    <row r="51" spans="1:28" ht="16.5" customHeight="1">
      <c r="A51" s="1439"/>
      <c r="B51" s="1480" t="s">
        <v>354</v>
      </c>
      <c r="C51" s="1480"/>
      <c r="D51" s="485"/>
      <c r="E51" s="485"/>
      <c r="F51" s="485"/>
      <c r="G51" s="485"/>
      <c r="H51" s="485"/>
      <c r="I51" s="485"/>
      <c r="J51" s="485"/>
      <c r="K51" s="485"/>
      <c r="L51" s="485"/>
      <c r="M51" s="486"/>
      <c r="N51" s="486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7"/>
      <c r="AB51" s="565"/>
    </row>
    <row r="52" spans="1:28" ht="16.5" customHeight="1">
      <c r="A52" s="1439"/>
      <c r="B52" s="1480" t="s">
        <v>492</v>
      </c>
      <c r="C52" s="1480"/>
      <c r="D52" s="485">
        <v>1</v>
      </c>
      <c r="E52" s="485"/>
      <c r="F52" s="485"/>
      <c r="G52" s="485">
        <v>1</v>
      </c>
      <c r="H52" s="485"/>
      <c r="I52" s="485">
        <v>122</v>
      </c>
      <c r="J52" s="485"/>
      <c r="K52" s="485"/>
      <c r="L52" s="485">
        <v>122</v>
      </c>
      <c r="M52" s="486"/>
      <c r="N52" s="486"/>
      <c r="O52" s="485"/>
      <c r="P52" s="485">
        <v>1</v>
      </c>
      <c r="Q52" s="485">
        <v>122</v>
      </c>
      <c r="R52" s="485"/>
      <c r="S52" s="485"/>
      <c r="T52" s="485"/>
      <c r="U52" s="485"/>
      <c r="V52" s="485"/>
      <c r="W52" s="485"/>
      <c r="X52" s="485">
        <v>1</v>
      </c>
      <c r="Y52" s="485">
        <v>85</v>
      </c>
      <c r="Z52" s="485">
        <v>1</v>
      </c>
      <c r="AA52" s="487">
        <v>37</v>
      </c>
      <c r="AB52" s="565"/>
    </row>
    <row r="53" spans="1:28" ht="16.5" customHeight="1">
      <c r="A53" s="1439"/>
      <c r="B53" s="1480" t="s">
        <v>493</v>
      </c>
      <c r="C53" s="1480"/>
      <c r="D53" s="485"/>
      <c r="E53" s="485"/>
      <c r="F53" s="485"/>
      <c r="G53" s="485"/>
      <c r="H53" s="485"/>
      <c r="I53" s="485"/>
      <c r="J53" s="485"/>
      <c r="K53" s="485"/>
      <c r="L53" s="485"/>
      <c r="M53" s="486"/>
      <c r="N53" s="486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7"/>
      <c r="AB53" s="565"/>
    </row>
    <row r="54" spans="1:28" ht="16.5" customHeight="1" thickBot="1">
      <c r="A54" s="1439"/>
      <c r="B54" s="1480" t="s">
        <v>494</v>
      </c>
      <c r="C54" s="1480"/>
      <c r="D54" s="509">
        <v>1</v>
      </c>
      <c r="E54" s="509">
        <v>1</v>
      </c>
      <c r="F54" s="509"/>
      <c r="G54" s="509"/>
      <c r="H54" s="509"/>
      <c r="I54" s="509">
        <v>33</v>
      </c>
      <c r="J54" s="509">
        <v>33</v>
      </c>
      <c r="K54" s="509"/>
      <c r="L54" s="509"/>
      <c r="M54" s="510"/>
      <c r="N54" s="510"/>
      <c r="O54" s="509"/>
      <c r="P54" s="509">
        <v>1</v>
      </c>
      <c r="Q54" s="509">
        <v>33</v>
      </c>
      <c r="R54" s="509"/>
      <c r="S54" s="509"/>
      <c r="T54" s="509"/>
      <c r="U54" s="509"/>
      <c r="V54" s="509"/>
      <c r="W54" s="509"/>
      <c r="X54" s="509">
        <v>1</v>
      </c>
      <c r="Y54" s="509">
        <v>14</v>
      </c>
      <c r="Z54" s="509">
        <v>1</v>
      </c>
      <c r="AA54" s="511">
        <v>19</v>
      </c>
      <c r="AB54" s="565"/>
    </row>
    <row r="55" spans="1:28" ht="16.5" customHeight="1" thickBot="1" thickTop="1">
      <c r="A55" s="1443"/>
      <c r="B55" s="1463" t="s">
        <v>5</v>
      </c>
      <c r="C55" s="1464"/>
      <c r="D55" s="566">
        <f>SUM(D46:D54)</f>
        <v>6</v>
      </c>
      <c r="E55" s="566">
        <f aca="true" t="shared" si="20" ref="E55:AA55">SUM(E46:E54)</f>
        <v>3</v>
      </c>
      <c r="F55" s="566">
        <f>SUM(F48:F54)</f>
        <v>2</v>
      </c>
      <c r="G55" s="566">
        <f t="shared" si="20"/>
        <v>1</v>
      </c>
      <c r="H55" s="566"/>
      <c r="I55" s="566">
        <f t="shared" si="20"/>
        <v>372</v>
      </c>
      <c r="J55" s="566">
        <f t="shared" si="20"/>
        <v>74</v>
      </c>
      <c r="K55" s="566">
        <f>SUM(K48:K54)</f>
        <v>176</v>
      </c>
      <c r="L55" s="566">
        <f t="shared" si="20"/>
        <v>122</v>
      </c>
      <c r="M55" s="567"/>
      <c r="N55" s="567">
        <f t="shared" si="20"/>
        <v>1</v>
      </c>
      <c r="O55" s="566">
        <f t="shared" si="20"/>
        <v>4</v>
      </c>
      <c r="P55" s="567">
        <f t="shared" si="20"/>
        <v>6</v>
      </c>
      <c r="Q55" s="566">
        <f t="shared" si="20"/>
        <v>368</v>
      </c>
      <c r="R55" s="566"/>
      <c r="S55" s="566"/>
      <c r="T55" s="566"/>
      <c r="U55" s="566"/>
      <c r="V55" s="566">
        <f t="shared" si="20"/>
        <v>1</v>
      </c>
      <c r="W55" s="566">
        <f t="shared" si="20"/>
        <v>4</v>
      </c>
      <c r="X55" s="566">
        <f t="shared" si="20"/>
        <v>6</v>
      </c>
      <c r="Y55" s="566">
        <f t="shared" si="20"/>
        <v>312</v>
      </c>
      <c r="Z55" s="566">
        <f t="shared" si="20"/>
        <v>2</v>
      </c>
      <c r="AA55" s="568">
        <f t="shared" si="20"/>
        <v>56</v>
      </c>
      <c r="AB55" s="565"/>
    </row>
    <row r="56" spans="1:28" ht="16.5" customHeight="1">
      <c r="A56" s="1438" t="s">
        <v>501</v>
      </c>
      <c r="B56" s="1515" t="s">
        <v>495</v>
      </c>
      <c r="C56" s="1515"/>
      <c r="D56" s="512"/>
      <c r="E56" s="512"/>
      <c r="F56" s="512"/>
      <c r="G56" s="512"/>
      <c r="H56" s="512"/>
      <c r="I56" s="512"/>
      <c r="J56" s="512"/>
      <c r="K56" s="512"/>
      <c r="L56" s="512"/>
      <c r="M56" s="513"/>
      <c r="N56" s="513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08"/>
      <c r="AB56" s="325"/>
    </row>
    <row r="57" spans="1:28" ht="16.5" customHeight="1">
      <c r="A57" s="1439"/>
      <c r="B57" s="1480" t="s">
        <v>355</v>
      </c>
      <c r="C57" s="1480"/>
      <c r="D57" s="563"/>
      <c r="E57" s="563"/>
      <c r="F57" s="563"/>
      <c r="G57" s="563"/>
      <c r="H57" s="563"/>
      <c r="I57" s="563"/>
      <c r="J57" s="563"/>
      <c r="K57" s="563"/>
      <c r="L57" s="563"/>
      <c r="M57" s="523"/>
      <c r="N57" s="52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4"/>
      <c r="AB57" s="565"/>
    </row>
    <row r="58" spans="1:28" ht="16.5" customHeight="1" thickBot="1">
      <c r="A58" s="1439"/>
      <c r="B58" s="1480" t="s">
        <v>283</v>
      </c>
      <c r="C58" s="1480"/>
      <c r="D58" s="485"/>
      <c r="E58" s="485"/>
      <c r="F58" s="485"/>
      <c r="G58" s="485"/>
      <c r="H58" s="485"/>
      <c r="I58" s="485"/>
      <c r="J58" s="485"/>
      <c r="K58" s="485"/>
      <c r="L58" s="485"/>
      <c r="M58" s="486"/>
      <c r="N58" s="486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7"/>
      <c r="AB58" s="565"/>
    </row>
    <row r="59" spans="1:28" ht="16.5" customHeight="1" thickBot="1" thickTop="1">
      <c r="A59" s="1734"/>
      <c r="B59" s="1463" t="s">
        <v>5</v>
      </c>
      <c r="C59" s="1464"/>
      <c r="D59" s="566"/>
      <c r="E59" s="566"/>
      <c r="F59" s="566"/>
      <c r="G59" s="566"/>
      <c r="H59" s="566"/>
      <c r="I59" s="566"/>
      <c r="J59" s="566"/>
      <c r="K59" s="566"/>
      <c r="L59" s="566"/>
      <c r="M59" s="567"/>
      <c r="N59" s="567"/>
      <c r="O59" s="566"/>
      <c r="P59" s="567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8"/>
      <c r="AB59" s="565"/>
    </row>
    <row r="60" spans="1:28" ht="16.5" customHeight="1">
      <c r="A60" s="1735" t="s">
        <v>496</v>
      </c>
      <c r="B60" s="1480" t="s">
        <v>356</v>
      </c>
      <c r="C60" s="1480"/>
      <c r="D60" s="512">
        <v>4</v>
      </c>
      <c r="E60" s="512">
        <v>4</v>
      </c>
      <c r="F60" s="512"/>
      <c r="G60" s="512"/>
      <c r="H60" s="512"/>
      <c r="I60" s="512">
        <v>113</v>
      </c>
      <c r="J60" s="512">
        <v>113</v>
      </c>
      <c r="K60" s="512"/>
      <c r="L60" s="512"/>
      <c r="M60" s="513"/>
      <c r="N60" s="513"/>
      <c r="O60" s="512"/>
      <c r="P60" s="512"/>
      <c r="Q60" s="512"/>
      <c r="R60" s="512">
        <v>4</v>
      </c>
      <c r="S60" s="512">
        <v>113</v>
      </c>
      <c r="T60" s="512"/>
      <c r="U60" s="512"/>
      <c r="V60" s="512">
        <v>2</v>
      </c>
      <c r="W60" s="512">
        <v>99</v>
      </c>
      <c r="X60" s="512"/>
      <c r="Y60" s="512"/>
      <c r="Z60" s="512">
        <v>2</v>
      </c>
      <c r="AA60" s="508">
        <v>14</v>
      </c>
      <c r="AB60" s="565"/>
    </row>
    <row r="61" spans="1:28" ht="16.5" customHeight="1">
      <c r="A61" s="1439"/>
      <c r="B61" s="1517" t="s">
        <v>462</v>
      </c>
      <c r="C61" s="1517"/>
      <c r="D61" s="485"/>
      <c r="E61" s="485"/>
      <c r="F61" s="485"/>
      <c r="G61" s="485"/>
      <c r="H61" s="485"/>
      <c r="I61" s="485"/>
      <c r="J61" s="485"/>
      <c r="K61" s="485"/>
      <c r="L61" s="485"/>
      <c r="M61" s="486"/>
      <c r="N61" s="486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7"/>
      <c r="AB61" s="565"/>
    </row>
    <row r="62" spans="1:28" ht="16.5" customHeight="1" thickBot="1">
      <c r="A62" s="1439"/>
      <c r="B62" s="1480" t="s">
        <v>463</v>
      </c>
      <c r="C62" s="1480"/>
      <c r="D62" s="485">
        <v>1</v>
      </c>
      <c r="E62" s="485"/>
      <c r="F62" s="485"/>
      <c r="G62" s="485">
        <v>1</v>
      </c>
      <c r="H62" s="485"/>
      <c r="I62" s="485">
        <v>144</v>
      </c>
      <c r="J62" s="485"/>
      <c r="K62" s="485"/>
      <c r="L62" s="485">
        <v>144</v>
      </c>
      <c r="M62" s="486"/>
      <c r="N62" s="486"/>
      <c r="O62" s="485"/>
      <c r="P62" s="485"/>
      <c r="Q62" s="485"/>
      <c r="R62" s="485">
        <v>1</v>
      </c>
      <c r="S62" s="485">
        <v>144</v>
      </c>
      <c r="T62" s="485"/>
      <c r="U62" s="485"/>
      <c r="V62" s="485">
        <v>1</v>
      </c>
      <c r="W62" s="485">
        <v>60</v>
      </c>
      <c r="X62" s="485"/>
      <c r="Y62" s="485"/>
      <c r="Z62" s="485">
        <v>1</v>
      </c>
      <c r="AA62" s="487">
        <v>84</v>
      </c>
      <c r="AB62" s="565"/>
    </row>
    <row r="63" spans="1:28" ht="16.5" customHeight="1" thickBot="1" thickTop="1">
      <c r="A63" s="1734"/>
      <c r="B63" s="1463" t="s">
        <v>5</v>
      </c>
      <c r="C63" s="1464"/>
      <c r="D63" s="566">
        <f>SUM(D60:D62)</f>
        <v>5</v>
      </c>
      <c r="E63" s="566">
        <f>SUM(E60,E61:E62)</f>
        <v>4</v>
      </c>
      <c r="F63" s="566"/>
      <c r="G63" s="566">
        <f>SUM(G60,G61:G62)</f>
        <v>1</v>
      </c>
      <c r="H63" s="566"/>
      <c r="I63" s="566">
        <f>SUM(I60,I61:I62)</f>
        <v>257</v>
      </c>
      <c r="J63" s="566">
        <f>SUM(J60:J62)</f>
        <v>113</v>
      </c>
      <c r="K63" s="566"/>
      <c r="L63" s="566">
        <f>SUM(L60,L61:L62)</f>
        <v>144</v>
      </c>
      <c r="M63" s="567"/>
      <c r="N63" s="567"/>
      <c r="O63" s="566"/>
      <c r="P63" s="567"/>
      <c r="Q63" s="566"/>
      <c r="R63" s="566">
        <f>SUM(R60,R61:R62)</f>
        <v>5</v>
      </c>
      <c r="S63" s="566">
        <f>SUM(S60,S61:S62)</f>
        <v>257</v>
      </c>
      <c r="T63" s="566"/>
      <c r="U63" s="566"/>
      <c r="V63" s="566">
        <f>SUM(V60,V61:V62)</f>
        <v>3</v>
      </c>
      <c r="W63" s="566">
        <f>SUM(W60,W61:W62)</f>
        <v>159</v>
      </c>
      <c r="X63" s="566"/>
      <c r="Y63" s="566"/>
      <c r="Z63" s="566">
        <f>SUM(Z60,Z61:Z62)</f>
        <v>3</v>
      </c>
      <c r="AA63" s="568">
        <f>SUM(AA60,AA61:AA62)</f>
        <v>98</v>
      </c>
      <c r="AB63" s="565"/>
    </row>
    <row r="64" spans="1:28" ht="16.5" customHeight="1">
      <c r="A64" s="1440" t="s">
        <v>367</v>
      </c>
      <c r="B64" s="1480" t="s">
        <v>300</v>
      </c>
      <c r="C64" s="1480"/>
      <c r="D64" s="519">
        <v>4</v>
      </c>
      <c r="E64" s="519">
        <v>1</v>
      </c>
      <c r="F64" s="519">
        <v>1</v>
      </c>
      <c r="G64" s="519">
        <v>1</v>
      </c>
      <c r="H64" s="519">
        <v>1</v>
      </c>
      <c r="I64" s="519">
        <f>SUM(J64:M64)</f>
        <v>415</v>
      </c>
      <c r="J64" s="519">
        <v>35</v>
      </c>
      <c r="K64" s="519">
        <v>80</v>
      </c>
      <c r="L64" s="519">
        <v>100</v>
      </c>
      <c r="M64" s="520">
        <v>200</v>
      </c>
      <c r="N64" s="520"/>
      <c r="O64" s="519"/>
      <c r="P64" s="519"/>
      <c r="Q64" s="519"/>
      <c r="R64" s="519">
        <v>4</v>
      </c>
      <c r="S64" s="519">
        <v>415</v>
      </c>
      <c r="T64" s="519"/>
      <c r="U64" s="519"/>
      <c r="V64" s="519">
        <v>1</v>
      </c>
      <c r="W64" s="519">
        <v>100</v>
      </c>
      <c r="X64" s="519"/>
      <c r="Y64" s="519"/>
      <c r="Z64" s="519">
        <v>4</v>
      </c>
      <c r="AA64" s="521">
        <v>315</v>
      </c>
      <c r="AB64" s="565"/>
    </row>
    <row r="65" spans="1:28" ht="16.5" customHeight="1">
      <c r="A65" s="1441"/>
      <c r="B65" s="1480" t="s">
        <v>301</v>
      </c>
      <c r="C65" s="1480"/>
      <c r="D65" s="485">
        <v>3</v>
      </c>
      <c r="E65" s="485">
        <v>3</v>
      </c>
      <c r="F65" s="485"/>
      <c r="G65" s="485"/>
      <c r="H65" s="485"/>
      <c r="I65" s="485">
        <v>73</v>
      </c>
      <c r="J65" s="485">
        <v>73</v>
      </c>
      <c r="K65" s="485"/>
      <c r="L65" s="485"/>
      <c r="M65" s="486"/>
      <c r="N65" s="486"/>
      <c r="O65" s="485"/>
      <c r="P65" s="485"/>
      <c r="Q65" s="485"/>
      <c r="R65" s="485">
        <v>3</v>
      </c>
      <c r="S65" s="485">
        <v>73</v>
      </c>
      <c r="T65" s="485"/>
      <c r="U65" s="485"/>
      <c r="V65" s="485"/>
      <c r="W65" s="485"/>
      <c r="X65" s="485"/>
      <c r="Y65" s="485"/>
      <c r="Z65" s="485">
        <v>3</v>
      </c>
      <c r="AA65" s="522">
        <v>73</v>
      </c>
      <c r="AB65" s="565"/>
    </row>
    <row r="66" spans="1:28" ht="16.5" customHeight="1">
      <c r="A66" s="1441"/>
      <c r="B66" s="1480" t="s">
        <v>464</v>
      </c>
      <c r="C66" s="1480"/>
      <c r="D66" s="563"/>
      <c r="E66" s="563"/>
      <c r="F66" s="563"/>
      <c r="G66" s="563"/>
      <c r="H66" s="563"/>
      <c r="I66" s="563"/>
      <c r="J66" s="563"/>
      <c r="K66" s="563"/>
      <c r="L66" s="563"/>
      <c r="M66" s="523"/>
      <c r="N66" s="52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75"/>
      <c r="AB66" s="565"/>
    </row>
    <row r="67" spans="1:28" ht="16.5" customHeight="1">
      <c r="A67" s="1441"/>
      <c r="B67" s="1517" t="s">
        <v>465</v>
      </c>
      <c r="C67" s="1517"/>
      <c r="D67" s="563">
        <v>1</v>
      </c>
      <c r="E67" s="563">
        <v>1</v>
      </c>
      <c r="F67" s="563"/>
      <c r="G67" s="563"/>
      <c r="H67" s="563"/>
      <c r="I67" s="563">
        <v>25</v>
      </c>
      <c r="J67" s="563">
        <v>25</v>
      </c>
      <c r="K67" s="563"/>
      <c r="L67" s="563"/>
      <c r="M67" s="523"/>
      <c r="N67" s="523"/>
      <c r="O67" s="563"/>
      <c r="P67" s="563"/>
      <c r="Q67" s="563"/>
      <c r="R67" s="563">
        <v>1</v>
      </c>
      <c r="S67" s="563">
        <v>25</v>
      </c>
      <c r="T67" s="563"/>
      <c r="U67" s="563"/>
      <c r="V67" s="563"/>
      <c r="W67" s="563"/>
      <c r="X67" s="563"/>
      <c r="Y67" s="563"/>
      <c r="Z67" s="563">
        <v>1</v>
      </c>
      <c r="AA67" s="575">
        <v>25</v>
      </c>
      <c r="AB67" s="565"/>
    </row>
    <row r="68" spans="1:28" ht="16.5" customHeight="1">
      <c r="A68" s="1441"/>
      <c r="B68" s="1517" t="s">
        <v>466</v>
      </c>
      <c r="C68" s="1517"/>
      <c r="D68" s="485">
        <v>1</v>
      </c>
      <c r="E68" s="485"/>
      <c r="F68" s="485">
        <v>1</v>
      </c>
      <c r="G68" s="485"/>
      <c r="H68" s="485"/>
      <c r="I68" s="485">
        <v>63</v>
      </c>
      <c r="J68" s="485"/>
      <c r="K68" s="485">
        <v>63</v>
      </c>
      <c r="L68" s="485"/>
      <c r="M68" s="486"/>
      <c r="N68" s="486"/>
      <c r="O68" s="485"/>
      <c r="P68" s="485"/>
      <c r="Q68" s="485"/>
      <c r="R68" s="485">
        <v>1</v>
      </c>
      <c r="S68" s="485">
        <v>63</v>
      </c>
      <c r="T68" s="485"/>
      <c r="U68" s="485"/>
      <c r="V68" s="485">
        <v>1</v>
      </c>
      <c r="W68" s="485">
        <v>3</v>
      </c>
      <c r="X68" s="485"/>
      <c r="Y68" s="485"/>
      <c r="Z68" s="485">
        <v>1</v>
      </c>
      <c r="AA68" s="522">
        <v>60</v>
      </c>
      <c r="AB68" s="565"/>
    </row>
    <row r="69" spans="1:28" ht="16.5" customHeight="1">
      <c r="A69" s="1441"/>
      <c r="B69" s="1517" t="s">
        <v>467</v>
      </c>
      <c r="C69" s="1517"/>
      <c r="D69" s="485">
        <v>1</v>
      </c>
      <c r="E69" s="485"/>
      <c r="F69" s="485"/>
      <c r="G69" s="485">
        <v>1</v>
      </c>
      <c r="H69" s="485"/>
      <c r="I69" s="485">
        <v>151</v>
      </c>
      <c r="J69" s="485"/>
      <c r="K69" s="485"/>
      <c r="L69" s="485">
        <v>151</v>
      </c>
      <c r="M69" s="486"/>
      <c r="N69" s="486"/>
      <c r="O69" s="485"/>
      <c r="P69" s="485">
        <v>1</v>
      </c>
      <c r="Q69" s="485">
        <v>151</v>
      </c>
      <c r="R69" s="485"/>
      <c r="S69" s="485"/>
      <c r="T69" s="485"/>
      <c r="U69" s="485"/>
      <c r="V69" s="485">
        <v>1</v>
      </c>
      <c r="W69" s="485">
        <v>80</v>
      </c>
      <c r="X69" s="485"/>
      <c r="Y69" s="485"/>
      <c r="Z69" s="485">
        <v>1</v>
      </c>
      <c r="AA69" s="522">
        <v>71</v>
      </c>
      <c r="AB69" s="565"/>
    </row>
    <row r="70" spans="1:28" ht="16.5" customHeight="1" thickBot="1">
      <c r="A70" s="1441"/>
      <c r="B70" s="1517" t="s">
        <v>275</v>
      </c>
      <c r="C70" s="1517"/>
      <c r="D70" s="485">
        <v>10</v>
      </c>
      <c r="E70" s="485">
        <v>9</v>
      </c>
      <c r="F70" s="485">
        <v>1</v>
      </c>
      <c r="G70" s="485"/>
      <c r="H70" s="485"/>
      <c r="I70" s="485">
        <f>SUM(J70:K70)</f>
        <v>259</v>
      </c>
      <c r="J70" s="485">
        <v>198</v>
      </c>
      <c r="K70" s="485">
        <v>61</v>
      </c>
      <c r="L70" s="485"/>
      <c r="M70" s="486"/>
      <c r="N70" s="486"/>
      <c r="O70" s="485"/>
      <c r="P70" s="485">
        <v>4</v>
      </c>
      <c r="Q70" s="485">
        <v>116</v>
      </c>
      <c r="R70" s="485">
        <v>6</v>
      </c>
      <c r="S70" s="485">
        <v>143</v>
      </c>
      <c r="T70" s="485"/>
      <c r="U70" s="485"/>
      <c r="V70" s="485"/>
      <c r="W70" s="485"/>
      <c r="X70" s="485"/>
      <c r="Y70" s="485"/>
      <c r="Z70" s="485">
        <v>10</v>
      </c>
      <c r="AA70" s="522">
        <v>259</v>
      </c>
      <c r="AB70" s="565"/>
    </row>
    <row r="71" spans="1:28" ht="16.5" customHeight="1" thickBot="1" thickTop="1">
      <c r="A71" s="1442"/>
      <c r="B71" s="1463" t="s">
        <v>5</v>
      </c>
      <c r="C71" s="1464"/>
      <c r="D71" s="566">
        <f>SUM(D64:D70)</f>
        <v>20</v>
      </c>
      <c r="E71" s="566">
        <f>SUM(E64:E70)</f>
        <v>14</v>
      </c>
      <c r="F71" s="566">
        <f aca="true" t="shared" si="21" ref="F71:AA71">SUM(F64:F70)</f>
        <v>3</v>
      </c>
      <c r="G71" s="566">
        <f t="shared" si="21"/>
        <v>2</v>
      </c>
      <c r="H71" s="566">
        <f t="shared" si="21"/>
        <v>1</v>
      </c>
      <c r="I71" s="566">
        <f t="shared" si="21"/>
        <v>986</v>
      </c>
      <c r="J71" s="566">
        <f t="shared" si="21"/>
        <v>331</v>
      </c>
      <c r="K71" s="566">
        <f t="shared" si="21"/>
        <v>204</v>
      </c>
      <c r="L71" s="566">
        <f t="shared" si="21"/>
        <v>251</v>
      </c>
      <c r="M71" s="567">
        <f t="shared" si="21"/>
        <v>200</v>
      </c>
      <c r="N71" s="567"/>
      <c r="O71" s="566"/>
      <c r="P71" s="567">
        <f t="shared" si="21"/>
        <v>5</v>
      </c>
      <c r="Q71" s="566">
        <f t="shared" si="21"/>
        <v>267</v>
      </c>
      <c r="R71" s="566">
        <f t="shared" si="21"/>
        <v>15</v>
      </c>
      <c r="S71" s="566">
        <f t="shared" si="21"/>
        <v>719</v>
      </c>
      <c r="T71" s="566"/>
      <c r="U71" s="566"/>
      <c r="V71" s="566">
        <f t="shared" si="21"/>
        <v>3</v>
      </c>
      <c r="W71" s="566">
        <f t="shared" si="21"/>
        <v>183</v>
      </c>
      <c r="X71" s="566"/>
      <c r="Y71" s="566"/>
      <c r="Z71" s="566">
        <f t="shared" si="21"/>
        <v>20</v>
      </c>
      <c r="AA71" s="1006">
        <f t="shared" si="21"/>
        <v>803</v>
      </c>
      <c r="AB71" s="326"/>
    </row>
    <row r="72" spans="1:28" ht="16.5" customHeight="1">
      <c r="A72" s="1440" t="s">
        <v>497</v>
      </c>
      <c r="B72" s="1480" t="s">
        <v>357</v>
      </c>
      <c r="C72" s="1480"/>
      <c r="D72" s="512">
        <v>1</v>
      </c>
      <c r="E72" s="512"/>
      <c r="F72" s="512"/>
      <c r="G72" s="512"/>
      <c r="H72" s="512">
        <v>1</v>
      </c>
      <c r="I72" s="512">
        <v>220.8</v>
      </c>
      <c r="J72" s="512"/>
      <c r="K72" s="512"/>
      <c r="L72" s="512"/>
      <c r="M72" s="513">
        <v>220.8</v>
      </c>
      <c r="N72" s="513"/>
      <c r="O72" s="512"/>
      <c r="P72" s="512"/>
      <c r="Q72" s="512"/>
      <c r="R72" s="512">
        <v>1</v>
      </c>
      <c r="S72" s="512">
        <v>220.8</v>
      </c>
      <c r="T72" s="512"/>
      <c r="U72" s="512"/>
      <c r="V72" s="512">
        <v>1</v>
      </c>
      <c r="W72" s="512">
        <v>102.2</v>
      </c>
      <c r="X72" s="512"/>
      <c r="Y72" s="512"/>
      <c r="Z72" s="512">
        <v>1</v>
      </c>
      <c r="AA72" s="1007">
        <v>118.5</v>
      </c>
      <c r="AB72" s="542"/>
    </row>
    <row r="73" spans="1:28" ht="16.5" customHeight="1">
      <c r="A73" s="1441"/>
      <c r="B73" s="1480" t="s">
        <v>468</v>
      </c>
      <c r="C73" s="1480"/>
      <c r="D73" s="485">
        <v>1</v>
      </c>
      <c r="E73" s="485"/>
      <c r="F73" s="485"/>
      <c r="G73" s="485">
        <v>1</v>
      </c>
      <c r="H73" s="485"/>
      <c r="I73" s="485">
        <v>173.1</v>
      </c>
      <c r="J73" s="485"/>
      <c r="K73" s="485"/>
      <c r="L73" s="485">
        <v>173.1</v>
      </c>
      <c r="M73" s="486"/>
      <c r="N73" s="486"/>
      <c r="O73" s="485"/>
      <c r="P73" s="485">
        <v>1</v>
      </c>
      <c r="Q73" s="485">
        <v>10.2</v>
      </c>
      <c r="R73" s="485">
        <v>1</v>
      </c>
      <c r="S73" s="485">
        <v>162.8</v>
      </c>
      <c r="T73" s="485"/>
      <c r="U73" s="485"/>
      <c r="V73" s="485"/>
      <c r="W73" s="485"/>
      <c r="X73" s="485"/>
      <c r="Y73" s="485"/>
      <c r="Z73" s="485">
        <v>1</v>
      </c>
      <c r="AA73" s="522">
        <v>173.1</v>
      </c>
      <c r="AB73" s="542"/>
    </row>
    <row r="74" spans="1:28" ht="16.5" customHeight="1" thickBot="1">
      <c r="A74" s="1441"/>
      <c r="B74" s="1517" t="s">
        <v>276</v>
      </c>
      <c r="C74" s="1517"/>
      <c r="D74" s="563">
        <v>3</v>
      </c>
      <c r="E74" s="563">
        <v>1</v>
      </c>
      <c r="F74" s="563">
        <v>2</v>
      </c>
      <c r="G74" s="563"/>
      <c r="H74" s="563"/>
      <c r="I74" s="563">
        <v>164.8</v>
      </c>
      <c r="J74" s="563">
        <v>17.2</v>
      </c>
      <c r="K74" s="563">
        <v>147.6</v>
      </c>
      <c r="L74" s="563"/>
      <c r="M74" s="523"/>
      <c r="N74" s="523"/>
      <c r="O74" s="563"/>
      <c r="P74" s="563">
        <v>1</v>
      </c>
      <c r="Q74" s="563">
        <v>16.5</v>
      </c>
      <c r="R74" s="563">
        <v>1</v>
      </c>
      <c r="S74" s="563">
        <v>148.1</v>
      </c>
      <c r="T74" s="563"/>
      <c r="U74" s="563"/>
      <c r="V74" s="563">
        <v>1</v>
      </c>
      <c r="W74" s="563">
        <v>21</v>
      </c>
      <c r="X74" s="563"/>
      <c r="Y74" s="563"/>
      <c r="Z74" s="563">
        <v>1</v>
      </c>
      <c r="AA74" s="564">
        <v>144.3</v>
      </c>
      <c r="AB74" s="325"/>
    </row>
    <row r="75" spans="1:28" ht="16.5" customHeight="1" thickBot="1" thickTop="1">
      <c r="A75" s="1447"/>
      <c r="B75" s="1463" t="s">
        <v>5</v>
      </c>
      <c r="C75" s="1464"/>
      <c r="D75" s="566">
        <f>SUM(D72:D74)</f>
        <v>5</v>
      </c>
      <c r="E75" s="566">
        <f>SUM(E72:E74)</f>
        <v>1</v>
      </c>
      <c r="F75" s="566">
        <f aca="true" t="shared" si="22" ref="F75:AA75">SUM(F72:F74)</f>
        <v>2</v>
      </c>
      <c r="G75" s="566">
        <f t="shared" si="22"/>
        <v>1</v>
      </c>
      <c r="H75" s="566">
        <f>SUM(H72:H74)</f>
        <v>1</v>
      </c>
      <c r="I75" s="566">
        <f t="shared" si="22"/>
        <v>558.7</v>
      </c>
      <c r="J75" s="566">
        <f>SUM(J72:J74)</f>
        <v>17.2</v>
      </c>
      <c r="K75" s="566">
        <f t="shared" si="22"/>
        <v>147.6</v>
      </c>
      <c r="L75" s="566">
        <f t="shared" si="22"/>
        <v>173.1</v>
      </c>
      <c r="M75" s="567">
        <f>SUM(M72:M74)</f>
        <v>220.8</v>
      </c>
      <c r="N75" s="567"/>
      <c r="O75" s="566"/>
      <c r="P75" s="567">
        <f>SUM(P72:P74)</f>
        <v>2</v>
      </c>
      <c r="Q75" s="566">
        <f>SUM(Q72:Q74)</f>
        <v>26.7</v>
      </c>
      <c r="R75" s="566">
        <f t="shared" si="22"/>
        <v>3</v>
      </c>
      <c r="S75" s="566">
        <f t="shared" si="22"/>
        <v>531.7</v>
      </c>
      <c r="T75" s="566"/>
      <c r="U75" s="566"/>
      <c r="V75" s="566">
        <f t="shared" si="22"/>
        <v>2</v>
      </c>
      <c r="W75" s="566">
        <f t="shared" si="22"/>
        <v>123.2</v>
      </c>
      <c r="X75" s="566"/>
      <c r="Y75" s="566"/>
      <c r="Z75" s="566">
        <f t="shared" si="22"/>
        <v>3</v>
      </c>
      <c r="AA75" s="568">
        <f t="shared" si="22"/>
        <v>435.90000000000003</v>
      </c>
      <c r="AB75" s="565"/>
    </row>
    <row r="76" spans="1:28" ht="16.5" customHeight="1">
      <c r="A76" s="1438" t="s">
        <v>502</v>
      </c>
      <c r="B76" s="1521" t="s">
        <v>469</v>
      </c>
      <c r="C76" s="1521"/>
      <c r="D76" s="512"/>
      <c r="E76" s="512"/>
      <c r="F76" s="512"/>
      <c r="G76" s="512"/>
      <c r="H76" s="512"/>
      <c r="I76" s="512"/>
      <c r="J76" s="512"/>
      <c r="K76" s="512"/>
      <c r="L76" s="512"/>
      <c r="M76" s="513"/>
      <c r="N76" s="513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08"/>
      <c r="AB76" s="565"/>
    </row>
    <row r="77" spans="1:28" ht="16.5" customHeight="1">
      <c r="A77" s="1439"/>
      <c r="B77" s="1517" t="s">
        <v>277</v>
      </c>
      <c r="C77" s="1517"/>
      <c r="D77" s="485">
        <v>1</v>
      </c>
      <c r="E77" s="485"/>
      <c r="F77" s="485"/>
      <c r="G77" s="485">
        <v>1</v>
      </c>
      <c r="H77" s="485"/>
      <c r="I77" s="485">
        <v>107</v>
      </c>
      <c r="J77" s="485"/>
      <c r="K77" s="485"/>
      <c r="L77" s="485">
        <v>107</v>
      </c>
      <c r="M77" s="523"/>
      <c r="N77" s="486"/>
      <c r="O77" s="485"/>
      <c r="P77" s="485">
        <v>1</v>
      </c>
      <c r="Q77" s="485">
        <v>107</v>
      </c>
      <c r="R77" s="485"/>
      <c r="S77" s="485"/>
      <c r="T77" s="485"/>
      <c r="U77" s="485"/>
      <c r="V77" s="485">
        <v>1</v>
      </c>
      <c r="W77" s="485">
        <v>40</v>
      </c>
      <c r="X77" s="485">
        <v>1</v>
      </c>
      <c r="Y77" s="485">
        <v>5</v>
      </c>
      <c r="Z77" s="485">
        <v>1</v>
      </c>
      <c r="AA77" s="487">
        <v>62</v>
      </c>
      <c r="AB77" s="565"/>
    </row>
    <row r="78" spans="1:28" ht="16.5" customHeight="1">
      <c r="A78" s="1439"/>
      <c r="B78" s="1480" t="s">
        <v>358</v>
      </c>
      <c r="C78" s="1522"/>
      <c r="D78" s="485">
        <v>1</v>
      </c>
      <c r="E78" s="485"/>
      <c r="F78" s="485"/>
      <c r="G78" s="485">
        <v>1</v>
      </c>
      <c r="H78" s="485"/>
      <c r="I78" s="485">
        <v>131</v>
      </c>
      <c r="J78" s="485"/>
      <c r="K78" s="485"/>
      <c r="L78" s="485">
        <v>131</v>
      </c>
      <c r="M78" s="486"/>
      <c r="N78" s="486"/>
      <c r="O78" s="485"/>
      <c r="P78" s="485">
        <v>1</v>
      </c>
      <c r="Q78" s="485">
        <v>131</v>
      </c>
      <c r="R78" s="485"/>
      <c r="S78" s="485"/>
      <c r="T78" s="485"/>
      <c r="U78" s="485"/>
      <c r="V78" s="485">
        <v>1</v>
      </c>
      <c r="W78" s="485">
        <v>89</v>
      </c>
      <c r="X78" s="485">
        <v>1</v>
      </c>
      <c r="Y78" s="485">
        <v>2</v>
      </c>
      <c r="Z78" s="485">
        <v>1</v>
      </c>
      <c r="AA78" s="487">
        <v>40</v>
      </c>
      <c r="AB78" s="565"/>
    </row>
    <row r="79" spans="1:28" ht="16.5" customHeight="1" thickBot="1">
      <c r="A79" s="1439"/>
      <c r="B79" s="1480" t="s">
        <v>470</v>
      </c>
      <c r="C79" s="1480"/>
      <c r="D79" s="485"/>
      <c r="E79" s="485"/>
      <c r="F79" s="485"/>
      <c r="G79" s="485"/>
      <c r="H79" s="485"/>
      <c r="I79" s="485"/>
      <c r="J79" s="485"/>
      <c r="K79" s="485"/>
      <c r="L79" s="485"/>
      <c r="M79" s="486"/>
      <c r="N79" s="486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7"/>
      <c r="AB79" s="565"/>
    </row>
    <row r="80" spans="1:28" ht="16.5" customHeight="1" thickBot="1" thickTop="1">
      <c r="A80" s="1734"/>
      <c r="B80" s="1463" t="s">
        <v>5</v>
      </c>
      <c r="C80" s="1464"/>
      <c r="D80" s="566">
        <f>SUM(D76:D79)</f>
        <v>2</v>
      </c>
      <c r="E80" s="566"/>
      <c r="F80" s="566"/>
      <c r="G80" s="566">
        <f aca="true" t="shared" si="23" ref="G80:AA80">SUM(G76:G79)</f>
        <v>2</v>
      </c>
      <c r="H80" s="566"/>
      <c r="I80" s="566">
        <f t="shared" si="23"/>
        <v>238</v>
      </c>
      <c r="J80" s="566"/>
      <c r="K80" s="566"/>
      <c r="L80" s="566">
        <f t="shared" si="23"/>
        <v>238</v>
      </c>
      <c r="M80" s="567"/>
      <c r="N80" s="567"/>
      <c r="O80" s="566"/>
      <c r="P80" s="567">
        <f t="shared" si="23"/>
        <v>2</v>
      </c>
      <c r="Q80" s="566">
        <f t="shared" si="23"/>
        <v>238</v>
      </c>
      <c r="R80" s="566"/>
      <c r="S80" s="566"/>
      <c r="T80" s="566"/>
      <c r="U80" s="566"/>
      <c r="V80" s="566">
        <f t="shared" si="23"/>
        <v>2</v>
      </c>
      <c r="W80" s="566">
        <f t="shared" si="23"/>
        <v>129</v>
      </c>
      <c r="X80" s="566">
        <f t="shared" si="23"/>
        <v>2</v>
      </c>
      <c r="Y80" s="566">
        <f t="shared" si="23"/>
        <v>7</v>
      </c>
      <c r="Z80" s="566">
        <f t="shared" si="23"/>
        <v>2</v>
      </c>
      <c r="AA80" s="568">
        <f t="shared" si="23"/>
        <v>102</v>
      </c>
      <c r="AB80" s="565"/>
    </row>
    <row r="81" spans="1:28" ht="16.5" customHeight="1">
      <c r="A81" s="1735" t="s">
        <v>371</v>
      </c>
      <c r="B81" s="1517" t="s">
        <v>471</v>
      </c>
      <c r="C81" s="1517"/>
      <c r="D81" s="512">
        <v>1</v>
      </c>
      <c r="E81" s="512"/>
      <c r="F81" s="512">
        <v>1</v>
      </c>
      <c r="G81" s="512"/>
      <c r="H81" s="512"/>
      <c r="I81" s="512">
        <v>68</v>
      </c>
      <c r="J81" s="512"/>
      <c r="K81" s="512">
        <v>68</v>
      </c>
      <c r="L81" s="512"/>
      <c r="M81" s="513"/>
      <c r="N81" s="513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08"/>
      <c r="AB81" s="565"/>
    </row>
    <row r="82" spans="1:28" ht="16.5" customHeight="1">
      <c r="A82" s="1439"/>
      <c r="B82" s="1480" t="s">
        <v>472</v>
      </c>
      <c r="C82" s="1480"/>
      <c r="D82" s="485"/>
      <c r="E82" s="485"/>
      <c r="F82" s="485"/>
      <c r="G82" s="485"/>
      <c r="H82" s="485"/>
      <c r="I82" s="485"/>
      <c r="J82" s="485"/>
      <c r="K82" s="485"/>
      <c r="L82" s="485"/>
      <c r="M82" s="486"/>
      <c r="N82" s="486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7"/>
      <c r="AB82" s="565"/>
    </row>
    <row r="83" spans="1:28" ht="16.5" customHeight="1">
      <c r="A83" s="1439"/>
      <c r="B83" s="1480" t="s">
        <v>304</v>
      </c>
      <c r="C83" s="1480"/>
      <c r="D83" s="563"/>
      <c r="E83" s="563"/>
      <c r="F83" s="563"/>
      <c r="G83" s="563"/>
      <c r="H83" s="563"/>
      <c r="I83" s="563"/>
      <c r="J83" s="563"/>
      <c r="K83" s="563"/>
      <c r="L83" s="563"/>
      <c r="M83" s="523"/>
      <c r="N83" s="52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4"/>
      <c r="AB83" s="565"/>
    </row>
    <row r="84" spans="1:28" ht="16.5" customHeight="1">
      <c r="A84" s="1439"/>
      <c r="B84" s="1480" t="s">
        <v>305</v>
      </c>
      <c r="C84" s="1480"/>
      <c r="D84" s="563"/>
      <c r="E84" s="563"/>
      <c r="F84" s="563"/>
      <c r="G84" s="563"/>
      <c r="H84" s="563"/>
      <c r="I84" s="563"/>
      <c r="J84" s="563"/>
      <c r="K84" s="563"/>
      <c r="L84" s="563"/>
      <c r="M84" s="523"/>
      <c r="N84" s="52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4"/>
      <c r="AB84" s="565"/>
    </row>
    <row r="85" spans="1:28" ht="16.5" customHeight="1">
      <c r="A85" s="1439"/>
      <c r="B85" s="1480" t="s">
        <v>306</v>
      </c>
      <c r="C85" s="1480"/>
      <c r="D85" s="485">
        <v>1</v>
      </c>
      <c r="E85" s="485"/>
      <c r="F85" s="485"/>
      <c r="G85" s="485">
        <v>1</v>
      </c>
      <c r="H85" s="485"/>
      <c r="I85" s="485">
        <v>85</v>
      </c>
      <c r="J85" s="485"/>
      <c r="K85" s="485">
        <v>85</v>
      </c>
      <c r="L85" s="485"/>
      <c r="M85" s="486"/>
      <c r="N85" s="486">
        <v>1</v>
      </c>
      <c r="O85" s="485">
        <v>4.4</v>
      </c>
      <c r="P85" s="485">
        <v>1</v>
      </c>
      <c r="Q85" s="485">
        <v>78</v>
      </c>
      <c r="R85" s="485"/>
      <c r="S85" s="485"/>
      <c r="T85" s="485"/>
      <c r="U85" s="485"/>
      <c r="V85" s="485"/>
      <c r="W85" s="485"/>
      <c r="X85" s="485">
        <v>1</v>
      </c>
      <c r="Y85" s="485">
        <v>77.5</v>
      </c>
      <c r="Z85" s="485"/>
      <c r="AA85" s="487"/>
      <c r="AB85" s="565"/>
    </row>
    <row r="86" spans="1:28" ht="16.5" customHeight="1">
      <c r="A86" s="1439"/>
      <c r="B86" s="1480" t="s">
        <v>307</v>
      </c>
      <c r="C86" s="1480"/>
      <c r="D86" s="485">
        <v>1</v>
      </c>
      <c r="E86" s="485"/>
      <c r="F86" s="485"/>
      <c r="G86" s="485"/>
      <c r="H86" s="485">
        <v>1</v>
      </c>
      <c r="I86" s="485">
        <v>300</v>
      </c>
      <c r="J86" s="485"/>
      <c r="K86" s="485"/>
      <c r="L86" s="485"/>
      <c r="M86" s="486">
        <v>300</v>
      </c>
      <c r="N86" s="486"/>
      <c r="O86" s="485"/>
      <c r="P86" s="485">
        <v>1</v>
      </c>
      <c r="Q86" s="485">
        <v>289</v>
      </c>
      <c r="R86" s="485"/>
      <c r="S86" s="485"/>
      <c r="T86" s="485"/>
      <c r="U86" s="485"/>
      <c r="V86" s="485"/>
      <c r="W86" s="485"/>
      <c r="X86" s="485">
        <v>1</v>
      </c>
      <c r="Y86" s="485">
        <v>187.3</v>
      </c>
      <c r="Z86" s="485">
        <v>1</v>
      </c>
      <c r="AA86" s="487">
        <v>78.8</v>
      </c>
      <c r="AB86" s="565"/>
    </row>
    <row r="87" spans="1:28" ht="16.5" customHeight="1">
      <c r="A87" s="1439"/>
      <c r="B87" s="1480" t="s">
        <v>285</v>
      </c>
      <c r="C87" s="1480"/>
      <c r="D87" s="485"/>
      <c r="E87" s="485"/>
      <c r="F87" s="485"/>
      <c r="G87" s="485"/>
      <c r="H87" s="485"/>
      <c r="I87" s="485"/>
      <c r="J87" s="485"/>
      <c r="K87" s="485"/>
      <c r="L87" s="485"/>
      <c r="M87" s="486"/>
      <c r="N87" s="486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7"/>
      <c r="AB87" s="565"/>
    </row>
    <row r="88" spans="1:28" ht="16.5" customHeight="1" thickBot="1">
      <c r="A88" s="1439"/>
      <c r="B88" s="1480" t="s">
        <v>286</v>
      </c>
      <c r="C88" s="1480"/>
      <c r="D88" s="485"/>
      <c r="E88" s="485"/>
      <c r="F88" s="485"/>
      <c r="G88" s="485"/>
      <c r="H88" s="485"/>
      <c r="I88" s="485"/>
      <c r="J88" s="485"/>
      <c r="K88" s="485"/>
      <c r="L88" s="485"/>
      <c r="M88" s="486"/>
      <c r="N88" s="486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7"/>
      <c r="AB88" s="565"/>
    </row>
    <row r="89" spans="1:28" ht="16.5" customHeight="1" thickBot="1" thickTop="1">
      <c r="A89" s="1734"/>
      <c r="B89" s="1463" t="s">
        <v>5</v>
      </c>
      <c r="C89" s="1464"/>
      <c r="D89" s="566">
        <f aca="true" t="shared" si="24" ref="D89:AA89">SUM(D81:D88)</f>
        <v>3</v>
      </c>
      <c r="E89" s="566"/>
      <c r="F89" s="566">
        <f t="shared" si="24"/>
        <v>1</v>
      </c>
      <c r="G89" s="566">
        <f t="shared" si="24"/>
        <v>1</v>
      </c>
      <c r="H89" s="566">
        <f t="shared" si="24"/>
        <v>1</v>
      </c>
      <c r="I89" s="566">
        <f t="shared" si="24"/>
        <v>453</v>
      </c>
      <c r="J89" s="566"/>
      <c r="K89" s="566">
        <f t="shared" si="24"/>
        <v>153</v>
      </c>
      <c r="L89" s="566"/>
      <c r="M89" s="567">
        <f t="shared" si="24"/>
        <v>300</v>
      </c>
      <c r="N89" s="567">
        <v>1</v>
      </c>
      <c r="O89" s="566">
        <v>4</v>
      </c>
      <c r="P89" s="567">
        <f t="shared" si="24"/>
        <v>2</v>
      </c>
      <c r="Q89" s="566">
        <f t="shared" si="24"/>
        <v>367</v>
      </c>
      <c r="R89" s="566"/>
      <c r="S89" s="566"/>
      <c r="T89" s="566"/>
      <c r="U89" s="566"/>
      <c r="V89" s="566"/>
      <c r="W89" s="566"/>
      <c r="X89" s="566">
        <f t="shared" si="24"/>
        <v>2</v>
      </c>
      <c r="Y89" s="566">
        <f t="shared" si="24"/>
        <v>264.8</v>
      </c>
      <c r="Z89" s="566">
        <f t="shared" si="24"/>
        <v>1</v>
      </c>
      <c r="AA89" s="568">
        <f t="shared" si="24"/>
        <v>78.8</v>
      </c>
      <c r="AB89" s="565"/>
    </row>
    <row r="90" spans="1:28" ht="16.5" customHeight="1" thickBot="1">
      <c r="A90" s="576" t="s">
        <v>473</v>
      </c>
      <c r="B90" s="1754" t="s">
        <v>474</v>
      </c>
      <c r="C90" s="1754"/>
      <c r="D90" s="496">
        <v>5</v>
      </c>
      <c r="E90" s="496"/>
      <c r="F90" s="496"/>
      <c r="G90" s="496">
        <v>1</v>
      </c>
      <c r="H90" s="496">
        <v>4</v>
      </c>
      <c r="I90" s="496">
        <v>1370</v>
      </c>
      <c r="J90" s="496"/>
      <c r="K90" s="496"/>
      <c r="L90" s="496">
        <v>192</v>
      </c>
      <c r="M90" s="497">
        <v>1178</v>
      </c>
      <c r="N90" s="497"/>
      <c r="O90" s="496"/>
      <c r="P90" s="496">
        <v>5</v>
      </c>
      <c r="Q90" s="496">
        <v>1370</v>
      </c>
      <c r="R90" s="496"/>
      <c r="S90" s="496"/>
      <c r="T90" s="496"/>
      <c r="U90" s="496"/>
      <c r="V90" s="496">
        <v>1</v>
      </c>
      <c r="W90" s="496">
        <v>176</v>
      </c>
      <c r="X90" s="496">
        <v>4</v>
      </c>
      <c r="Y90" s="496">
        <v>1186</v>
      </c>
      <c r="Z90" s="496">
        <v>1</v>
      </c>
      <c r="AA90" s="498">
        <v>8</v>
      </c>
      <c r="AB90" s="565"/>
    </row>
    <row r="91" spans="1:27" ht="17.25">
      <c r="A91" s="298"/>
      <c r="B91" s="298"/>
      <c r="C91" s="298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</row>
    <row r="92" ht="17.25">
      <c r="C92" s="577"/>
    </row>
    <row r="93" ht="17.25">
      <c r="C93" s="577"/>
    </row>
    <row r="94" ht="17.25">
      <c r="C94" s="577"/>
    </row>
  </sheetData>
  <sheetProtection/>
  <mergeCells count="110"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30:C30"/>
    <mergeCell ref="B29:C29"/>
    <mergeCell ref="B31:C31"/>
    <mergeCell ref="B32:C32"/>
    <mergeCell ref="B21:C21"/>
    <mergeCell ref="B22:C22"/>
    <mergeCell ref="B23:C23"/>
    <mergeCell ref="B24:C24"/>
    <mergeCell ref="B25:C25"/>
    <mergeCell ref="B26:C26"/>
    <mergeCell ref="Z5:AA5"/>
    <mergeCell ref="P5:Q5"/>
    <mergeCell ref="R5:S5"/>
    <mergeCell ref="T5:U5"/>
    <mergeCell ref="V5:W5"/>
    <mergeCell ref="B20:C20"/>
    <mergeCell ref="N5:O5"/>
    <mergeCell ref="A4:C8"/>
    <mergeCell ref="A9:C9"/>
    <mergeCell ref="A10:C10"/>
    <mergeCell ref="N4:U4"/>
    <mergeCell ref="X5:Y5"/>
    <mergeCell ref="A12:C12"/>
    <mergeCell ref="A13:A19"/>
    <mergeCell ref="B13:C13"/>
    <mergeCell ref="B14:C14"/>
    <mergeCell ref="B15:C15"/>
    <mergeCell ref="B16:C16"/>
    <mergeCell ref="B17:C17"/>
    <mergeCell ref="B18:C18"/>
    <mergeCell ref="A33:A36"/>
    <mergeCell ref="A37:A45"/>
    <mergeCell ref="A46:A55"/>
    <mergeCell ref="A1:M1"/>
    <mergeCell ref="C2:F2"/>
    <mergeCell ref="A20:A23"/>
    <mergeCell ref="A24:A27"/>
    <mergeCell ref="K2:M2"/>
    <mergeCell ref="B19:C19"/>
    <mergeCell ref="A11:C11"/>
    <mergeCell ref="V4:AA4"/>
    <mergeCell ref="A76:A80"/>
    <mergeCell ref="A81:A89"/>
    <mergeCell ref="D5:H5"/>
    <mergeCell ref="I5:M5"/>
    <mergeCell ref="A56:A59"/>
    <mergeCell ref="A60:A63"/>
    <mergeCell ref="A64:A71"/>
    <mergeCell ref="A72:A75"/>
    <mergeCell ref="A28:A31"/>
  </mergeCells>
  <printOptions horizontalCentered="1"/>
  <pageMargins left="0.7874015748031497" right="0.7874015748031497" top="0.7874015748031497" bottom="0.3937007874015748" header="0.3937007874015748" footer="0.5118110236220472"/>
  <pageSetup horizontalDpi="600" verticalDpi="600" orientation="portrait" pageOrder="overThenDown" paperSize="9" r:id="rId1"/>
  <headerFooter alignWithMargins="0">
    <oddHeader>&amp;R&amp;6　　　　</oddHeader>
  </headerFooter>
  <rowBreaks count="1" manualBreakCount="1">
    <brk id="45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A91"/>
  <sheetViews>
    <sheetView view="pageBreakPreview" zoomScaleNormal="75" zoomScaleSheetLayoutView="100" zoomScalePageLayoutView="0" workbookViewId="0" topLeftCell="A76">
      <selection activeCell="A72" sqref="A72:A75"/>
    </sheetView>
  </sheetViews>
  <sheetFormatPr defaultColWidth="13.375" defaultRowHeight="13.5"/>
  <cols>
    <col min="1" max="1" width="4.50390625" style="1097" bestFit="1" customWidth="1"/>
    <col min="2" max="2" width="9.50390625" style="1097" bestFit="1" customWidth="1"/>
    <col min="3" max="3" width="5.00390625" style="112" bestFit="1" customWidth="1"/>
    <col min="4" max="5" width="7.625" style="112" bestFit="1" customWidth="1"/>
    <col min="6" max="6" width="5.00390625" style="112" bestFit="1" customWidth="1"/>
    <col min="7" max="7" width="6.75390625" style="112" bestFit="1" customWidth="1"/>
    <col min="8" max="8" width="7.625" style="112" bestFit="1" customWidth="1"/>
    <col min="9" max="9" width="4.50390625" style="112" bestFit="1" customWidth="1"/>
    <col min="10" max="10" width="5.50390625" style="112" bestFit="1" customWidth="1"/>
    <col min="11" max="11" width="6.75390625" style="112" bestFit="1" customWidth="1"/>
    <col min="12" max="12" width="4.50390625" style="112" bestFit="1" customWidth="1"/>
    <col min="13" max="13" width="6.75390625" style="112" bestFit="1" customWidth="1"/>
    <col min="14" max="14" width="7.625" style="112" bestFit="1" customWidth="1"/>
    <col min="15" max="15" width="5.50390625" style="112" bestFit="1" customWidth="1"/>
    <col min="16" max="16" width="6.75390625" style="112" bestFit="1" customWidth="1"/>
    <col min="17" max="17" width="5.50390625" style="112" bestFit="1" customWidth="1"/>
    <col min="18" max="18" width="6.75390625" style="112" bestFit="1" customWidth="1"/>
    <col min="19" max="19" width="5.50390625" style="112" bestFit="1" customWidth="1"/>
    <col min="20" max="20" width="6.75390625" style="112" bestFit="1" customWidth="1"/>
    <col min="21" max="21" width="5.50390625" style="112" bestFit="1" customWidth="1"/>
    <col min="22" max="22" width="6.75390625" style="112" bestFit="1" customWidth="1"/>
    <col min="23" max="23" width="5.50390625" style="112" bestFit="1" customWidth="1"/>
    <col min="24" max="24" width="6.75390625" style="112" bestFit="1" customWidth="1"/>
    <col min="25" max="25" width="5.50390625" style="112" bestFit="1" customWidth="1"/>
    <col min="26" max="26" width="6.75390625" style="112" bestFit="1" customWidth="1"/>
    <col min="27" max="16384" width="13.375" style="112" customWidth="1"/>
  </cols>
  <sheetData>
    <row r="1" spans="1:26" ht="17.25">
      <c r="A1" s="1620" t="s">
        <v>600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17.25">
      <c r="A2" s="1008"/>
      <c r="B2" s="1772" t="s">
        <v>508</v>
      </c>
      <c r="C2" s="1772"/>
      <c r="D2" s="1772"/>
      <c r="E2" s="1772"/>
      <c r="F2" s="1772"/>
      <c r="G2" s="217"/>
      <c r="H2" s="217"/>
      <c r="I2" s="217"/>
      <c r="J2" s="1773"/>
      <c r="K2" s="1773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9" customHeight="1" thickBot="1">
      <c r="A3" s="1008"/>
      <c r="B3" s="1008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7" ht="15" customHeight="1">
      <c r="A4" s="1774" t="s">
        <v>90</v>
      </c>
      <c r="B4" s="1775"/>
      <c r="C4" s="1760" t="s">
        <v>505</v>
      </c>
      <c r="D4" s="1761"/>
      <c r="E4" s="1762"/>
      <c r="F4" s="1615" t="s">
        <v>28</v>
      </c>
      <c r="G4" s="1621"/>
      <c r="H4" s="1621"/>
      <c r="I4" s="1621"/>
      <c r="J4" s="1621"/>
      <c r="K4" s="1621"/>
      <c r="L4" s="1621"/>
      <c r="M4" s="1621"/>
      <c r="N4" s="1622"/>
      <c r="O4" s="1615" t="s">
        <v>517</v>
      </c>
      <c r="P4" s="1621"/>
      <c r="Q4" s="1621"/>
      <c r="R4" s="1621"/>
      <c r="S4" s="1621"/>
      <c r="T4" s="1621"/>
      <c r="U4" s="1621"/>
      <c r="V4" s="1621"/>
      <c r="W4" s="1621"/>
      <c r="X4" s="1622"/>
      <c r="Y4" s="1615" t="s">
        <v>689</v>
      </c>
      <c r="Z4" s="1616"/>
      <c r="AA4" s="1009"/>
    </row>
    <row r="5" spans="1:27" ht="15" customHeight="1">
      <c r="A5" s="1776"/>
      <c r="B5" s="1777"/>
      <c r="C5" s="1763" t="s">
        <v>75</v>
      </c>
      <c r="D5" s="1764"/>
      <c r="E5" s="1765"/>
      <c r="F5" s="304" t="s">
        <v>2</v>
      </c>
      <c r="G5" s="587"/>
      <c r="H5" s="587"/>
      <c r="I5" s="304" t="s">
        <v>2</v>
      </c>
      <c r="J5" s="587"/>
      <c r="K5" s="587"/>
      <c r="L5" s="304" t="s">
        <v>2</v>
      </c>
      <c r="M5" s="1011"/>
      <c r="N5" s="1012"/>
      <c r="O5" s="1617" t="s">
        <v>690</v>
      </c>
      <c r="P5" s="1619"/>
      <c r="Q5" s="1617" t="s">
        <v>691</v>
      </c>
      <c r="R5" s="1619"/>
      <c r="S5" s="1617" t="s">
        <v>692</v>
      </c>
      <c r="T5" s="1619"/>
      <c r="U5" s="1617" t="s">
        <v>693</v>
      </c>
      <c r="V5" s="1619"/>
      <c r="W5" s="1617" t="s">
        <v>694</v>
      </c>
      <c r="X5" s="1619"/>
      <c r="Y5" s="304" t="s">
        <v>4</v>
      </c>
      <c r="Z5" s="1013" t="s">
        <v>2</v>
      </c>
      <c r="AA5" s="1009"/>
    </row>
    <row r="6" spans="1:27" ht="15" customHeight="1">
      <c r="A6" s="1776"/>
      <c r="B6" s="1777"/>
      <c r="C6" s="314" t="s">
        <v>695</v>
      </c>
      <c r="D6" s="208" t="s">
        <v>696</v>
      </c>
      <c r="E6" s="208" t="s">
        <v>697</v>
      </c>
      <c r="F6" s="306" t="s">
        <v>698</v>
      </c>
      <c r="G6" s="208" t="s">
        <v>696</v>
      </c>
      <c r="H6" s="208" t="s">
        <v>697</v>
      </c>
      <c r="I6" s="306" t="s">
        <v>699</v>
      </c>
      <c r="J6" s="208" t="s">
        <v>696</v>
      </c>
      <c r="K6" s="208" t="s">
        <v>697</v>
      </c>
      <c r="L6" s="306" t="s">
        <v>700</v>
      </c>
      <c r="M6" s="303" t="s">
        <v>696</v>
      </c>
      <c r="N6" s="1014" t="s">
        <v>697</v>
      </c>
      <c r="O6" s="208" t="s">
        <v>701</v>
      </c>
      <c r="P6" s="208" t="s">
        <v>696</v>
      </c>
      <c r="Q6" s="208" t="s">
        <v>701</v>
      </c>
      <c r="R6" s="208" t="s">
        <v>696</v>
      </c>
      <c r="S6" s="208" t="s">
        <v>701</v>
      </c>
      <c r="T6" s="208" t="s">
        <v>696</v>
      </c>
      <c r="U6" s="208" t="s">
        <v>701</v>
      </c>
      <c r="V6" s="208" t="s">
        <v>696</v>
      </c>
      <c r="W6" s="208" t="s">
        <v>701</v>
      </c>
      <c r="X6" s="208" t="s">
        <v>696</v>
      </c>
      <c r="Y6" s="208" t="s">
        <v>701</v>
      </c>
      <c r="Z6" s="1015" t="s">
        <v>702</v>
      </c>
      <c r="AA6" s="1009"/>
    </row>
    <row r="7" spans="1:27" ht="15" customHeight="1">
      <c r="A7" s="1776"/>
      <c r="B7" s="1777"/>
      <c r="C7" s="314" t="s">
        <v>703</v>
      </c>
      <c r="D7" s="208" t="s">
        <v>704</v>
      </c>
      <c r="E7" s="208" t="s">
        <v>702</v>
      </c>
      <c r="F7" s="306" t="s">
        <v>30</v>
      </c>
      <c r="G7" s="208" t="s">
        <v>704</v>
      </c>
      <c r="H7" s="208" t="s">
        <v>702</v>
      </c>
      <c r="I7" s="306" t="s">
        <v>30</v>
      </c>
      <c r="J7" s="208" t="s">
        <v>704</v>
      </c>
      <c r="K7" s="208" t="s">
        <v>702</v>
      </c>
      <c r="L7" s="306" t="s">
        <v>30</v>
      </c>
      <c r="M7" s="303" t="s">
        <v>704</v>
      </c>
      <c r="N7" s="303" t="s">
        <v>702</v>
      </c>
      <c r="O7" s="208" t="s">
        <v>202</v>
      </c>
      <c r="P7" s="208" t="s">
        <v>203</v>
      </c>
      <c r="Q7" s="208" t="s">
        <v>202</v>
      </c>
      <c r="R7" s="208" t="s">
        <v>203</v>
      </c>
      <c r="S7" s="208" t="s">
        <v>202</v>
      </c>
      <c r="T7" s="208" t="s">
        <v>203</v>
      </c>
      <c r="U7" s="208" t="s">
        <v>202</v>
      </c>
      <c r="V7" s="208" t="s">
        <v>203</v>
      </c>
      <c r="W7" s="208" t="s">
        <v>202</v>
      </c>
      <c r="X7" s="208" t="s">
        <v>203</v>
      </c>
      <c r="Y7" s="208" t="s">
        <v>202</v>
      </c>
      <c r="Z7" s="978"/>
      <c r="AA7" s="1009"/>
    </row>
    <row r="8" spans="1:27" ht="15" customHeight="1" thickBot="1">
      <c r="A8" s="1776"/>
      <c r="B8" s="1777"/>
      <c r="C8" s="592"/>
      <c r="D8" s="210" t="s">
        <v>204</v>
      </c>
      <c r="E8" s="210" t="s">
        <v>205</v>
      </c>
      <c r="F8" s="592"/>
      <c r="G8" s="210" t="s">
        <v>204</v>
      </c>
      <c r="H8" s="210" t="s">
        <v>205</v>
      </c>
      <c r="I8" s="592"/>
      <c r="J8" s="210" t="s">
        <v>204</v>
      </c>
      <c r="K8" s="210" t="s">
        <v>205</v>
      </c>
      <c r="L8" s="592"/>
      <c r="M8" s="313" t="s">
        <v>204</v>
      </c>
      <c r="N8" s="313" t="s">
        <v>205</v>
      </c>
      <c r="O8" s="592"/>
      <c r="P8" s="210" t="s">
        <v>204</v>
      </c>
      <c r="Q8" s="592"/>
      <c r="R8" s="210" t="s">
        <v>204</v>
      </c>
      <c r="S8" s="592"/>
      <c r="T8" s="210" t="s">
        <v>204</v>
      </c>
      <c r="U8" s="1016"/>
      <c r="V8" s="1010" t="s">
        <v>204</v>
      </c>
      <c r="W8" s="1017"/>
      <c r="X8" s="1010" t="s">
        <v>204</v>
      </c>
      <c r="Y8" s="1017"/>
      <c r="Z8" s="1018" t="s">
        <v>205</v>
      </c>
      <c r="AA8" s="1009"/>
    </row>
    <row r="9" spans="1:27" s="1026" customFormat="1" ht="16.5" customHeight="1" thickBot="1">
      <c r="A9" s="1778" t="s">
        <v>407</v>
      </c>
      <c r="B9" s="1779"/>
      <c r="C9" s="1019">
        <f>SUM(C10:C12)</f>
        <v>313</v>
      </c>
      <c r="D9" s="1020">
        <f aca="true" t="shared" si="0" ref="D9:X9">SUM(D10:D12)</f>
        <v>14721.9</v>
      </c>
      <c r="E9" s="1019">
        <f t="shared" si="0"/>
        <v>76935</v>
      </c>
      <c r="F9" s="1019">
        <f t="shared" si="0"/>
        <v>285</v>
      </c>
      <c r="G9" s="1020">
        <f t="shared" si="0"/>
        <v>9157.9</v>
      </c>
      <c r="H9" s="1019">
        <f t="shared" si="0"/>
        <v>45345</v>
      </c>
      <c r="I9" s="1020">
        <f t="shared" si="0"/>
        <v>9</v>
      </c>
      <c r="J9" s="1020">
        <f t="shared" si="0"/>
        <v>763</v>
      </c>
      <c r="K9" s="1019">
        <f t="shared" si="0"/>
        <v>4006</v>
      </c>
      <c r="L9" s="1021">
        <f t="shared" si="0"/>
        <v>19</v>
      </c>
      <c r="M9" s="1021">
        <f t="shared" si="0"/>
        <v>4801</v>
      </c>
      <c r="N9" s="1021">
        <f t="shared" si="0"/>
        <v>27485</v>
      </c>
      <c r="O9" s="1021">
        <f t="shared" si="0"/>
        <v>152</v>
      </c>
      <c r="P9" s="1020">
        <f t="shared" si="0"/>
        <v>2813.6</v>
      </c>
      <c r="Q9" s="1020">
        <f t="shared" si="0"/>
        <v>100</v>
      </c>
      <c r="R9" s="1020">
        <f t="shared" si="0"/>
        <v>3198.9</v>
      </c>
      <c r="S9" s="1020">
        <f t="shared" si="0"/>
        <v>32</v>
      </c>
      <c r="T9" s="1019">
        <f t="shared" si="0"/>
        <v>2487</v>
      </c>
      <c r="U9" s="1022">
        <f t="shared" si="0"/>
        <v>13</v>
      </c>
      <c r="V9" s="1023">
        <f t="shared" si="0"/>
        <v>1733</v>
      </c>
      <c r="W9" s="1023">
        <f t="shared" si="0"/>
        <v>17</v>
      </c>
      <c r="X9" s="1023">
        <f t="shared" si="0"/>
        <v>4489</v>
      </c>
      <c r="Y9" s="1023">
        <f>SUM(Y10:Y12)</f>
        <v>4</v>
      </c>
      <c r="Z9" s="1024">
        <f>SUM(Z10:Z12)</f>
        <v>5933</v>
      </c>
      <c r="AA9" s="1025"/>
    </row>
    <row r="10" spans="1:27" s="1026" customFormat="1" ht="16.5" customHeight="1">
      <c r="A10" s="1780" t="s">
        <v>96</v>
      </c>
      <c r="B10" s="1781"/>
      <c r="C10" s="1027">
        <f>SUM(C13:C15)</f>
        <v>148</v>
      </c>
      <c r="D10" s="1028">
        <f aca="true" t="shared" si="1" ref="D10:X10">SUM(D13:D15)</f>
        <v>6165</v>
      </c>
      <c r="E10" s="1027">
        <f t="shared" si="1"/>
        <v>32198</v>
      </c>
      <c r="F10" s="1027">
        <f t="shared" si="1"/>
        <v>139</v>
      </c>
      <c r="G10" s="1028">
        <f t="shared" si="1"/>
        <v>5213</v>
      </c>
      <c r="H10" s="1027">
        <f t="shared" si="1"/>
        <v>26750</v>
      </c>
      <c r="I10" s="1028">
        <f t="shared" si="1"/>
        <v>7</v>
      </c>
      <c r="J10" s="1028">
        <f t="shared" si="1"/>
        <v>622</v>
      </c>
      <c r="K10" s="1027">
        <f t="shared" si="1"/>
        <v>3277</v>
      </c>
      <c r="L10" s="1028">
        <f t="shared" si="1"/>
        <v>2</v>
      </c>
      <c r="M10" s="1028">
        <f t="shared" si="1"/>
        <v>330</v>
      </c>
      <c r="N10" s="1028">
        <f t="shared" si="1"/>
        <v>2171</v>
      </c>
      <c r="O10" s="1028">
        <f t="shared" si="1"/>
        <v>76</v>
      </c>
      <c r="P10" s="1028">
        <f t="shared" si="1"/>
        <v>1582</v>
      </c>
      <c r="Q10" s="1028">
        <f t="shared" si="1"/>
        <v>42</v>
      </c>
      <c r="R10" s="1028">
        <f t="shared" si="1"/>
        <v>1525</v>
      </c>
      <c r="S10" s="1028">
        <f t="shared" si="1"/>
        <v>20</v>
      </c>
      <c r="T10" s="1027">
        <f t="shared" si="1"/>
        <v>1546</v>
      </c>
      <c r="U10" s="1027">
        <f>SUM(U13:U15)</f>
        <v>9</v>
      </c>
      <c r="V10" s="1027">
        <f>SUM(V13:V15)</f>
        <v>1182</v>
      </c>
      <c r="W10" s="1027">
        <f t="shared" si="1"/>
        <v>2</v>
      </c>
      <c r="X10" s="1027">
        <f t="shared" si="1"/>
        <v>330</v>
      </c>
      <c r="Y10" s="1028"/>
      <c r="Z10" s="1029"/>
      <c r="AA10" s="1025"/>
    </row>
    <row r="11" spans="1:27" s="1026" customFormat="1" ht="16.5" customHeight="1">
      <c r="A11" s="1782" t="s">
        <v>408</v>
      </c>
      <c r="B11" s="1783"/>
      <c r="C11" s="1030">
        <f>SUM(C16:C17)</f>
        <v>77</v>
      </c>
      <c r="D11" s="1031">
        <f aca="true" t="shared" si="2" ref="D11:X11">SUM(D16:D17)</f>
        <v>4644.9</v>
      </c>
      <c r="E11" s="1030">
        <f t="shared" si="2"/>
        <v>25743</v>
      </c>
      <c r="F11" s="1030">
        <f t="shared" si="2"/>
        <v>67</v>
      </c>
      <c r="G11" s="1031">
        <f t="shared" si="2"/>
        <v>1791.9</v>
      </c>
      <c r="H11" s="1030">
        <f t="shared" si="2"/>
        <v>9423</v>
      </c>
      <c r="I11" s="1031">
        <f t="shared" si="2"/>
        <v>1</v>
      </c>
      <c r="J11" s="1031">
        <f t="shared" si="2"/>
        <v>40</v>
      </c>
      <c r="K11" s="1030">
        <f t="shared" si="2"/>
        <v>246</v>
      </c>
      <c r="L11" s="1031">
        <f t="shared" si="2"/>
        <v>9</v>
      </c>
      <c r="M11" s="1031">
        <f t="shared" si="2"/>
        <v>2813</v>
      </c>
      <c r="N11" s="1031">
        <f t="shared" si="2"/>
        <v>15975</v>
      </c>
      <c r="O11" s="1031">
        <f t="shared" si="2"/>
        <v>30</v>
      </c>
      <c r="P11" s="1031">
        <f t="shared" si="2"/>
        <v>347.6</v>
      </c>
      <c r="Q11" s="1031">
        <f t="shared" si="2"/>
        <v>30</v>
      </c>
      <c r="R11" s="1031">
        <f t="shared" si="2"/>
        <v>814.9</v>
      </c>
      <c r="S11" s="1031">
        <f t="shared" si="2"/>
        <v>7</v>
      </c>
      <c r="T11" s="1030">
        <f t="shared" si="2"/>
        <v>531</v>
      </c>
      <c r="U11" s="1030">
        <f>SUM(U16:U17)</f>
        <v>1</v>
      </c>
      <c r="V11" s="1030">
        <f>SUM(V16:V17)</f>
        <v>138</v>
      </c>
      <c r="W11" s="1030">
        <f t="shared" si="2"/>
        <v>9</v>
      </c>
      <c r="X11" s="1030">
        <f t="shared" si="2"/>
        <v>2813</v>
      </c>
      <c r="Y11" s="1031">
        <f>SUM(Y16)</f>
        <v>4</v>
      </c>
      <c r="Z11" s="1032">
        <f>SUM(Z16)</f>
        <v>5933</v>
      </c>
      <c r="AA11" s="1025"/>
    </row>
    <row r="12" spans="1:27" s="1026" customFormat="1" ht="16.5" customHeight="1" thickBot="1">
      <c r="A12" s="1784" t="s">
        <v>99</v>
      </c>
      <c r="B12" s="1785"/>
      <c r="C12" s="1033">
        <f>SUM(C18:C19)</f>
        <v>88</v>
      </c>
      <c r="D12" s="1034">
        <f aca="true" t="shared" si="3" ref="D12:X12">SUM(D18:D19)</f>
        <v>3912</v>
      </c>
      <c r="E12" s="1033">
        <f t="shared" si="3"/>
        <v>18994</v>
      </c>
      <c r="F12" s="1033">
        <f t="shared" si="3"/>
        <v>79</v>
      </c>
      <c r="G12" s="1034">
        <f t="shared" si="3"/>
        <v>2153</v>
      </c>
      <c r="H12" s="1033">
        <f t="shared" si="3"/>
        <v>9172</v>
      </c>
      <c r="I12" s="1034">
        <f t="shared" si="3"/>
        <v>1</v>
      </c>
      <c r="J12" s="1034">
        <f t="shared" si="3"/>
        <v>101</v>
      </c>
      <c r="K12" s="1033">
        <f t="shared" si="3"/>
        <v>483</v>
      </c>
      <c r="L12" s="1034">
        <f t="shared" si="3"/>
        <v>8</v>
      </c>
      <c r="M12" s="1034">
        <f t="shared" si="3"/>
        <v>1658</v>
      </c>
      <c r="N12" s="1034">
        <f t="shared" si="3"/>
        <v>9339</v>
      </c>
      <c r="O12" s="1034">
        <f t="shared" si="3"/>
        <v>46</v>
      </c>
      <c r="P12" s="1034">
        <f t="shared" si="3"/>
        <v>884</v>
      </c>
      <c r="Q12" s="1034">
        <f t="shared" si="3"/>
        <v>28</v>
      </c>
      <c r="R12" s="1034">
        <f t="shared" si="3"/>
        <v>859</v>
      </c>
      <c r="S12" s="1034">
        <f t="shared" si="3"/>
        <v>5</v>
      </c>
      <c r="T12" s="1033">
        <f t="shared" si="3"/>
        <v>410</v>
      </c>
      <c r="U12" s="1033">
        <f t="shared" si="3"/>
        <v>3</v>
      </c>
      <c r="V12" s="1033">
        <f t="shared" si="3"/>
        <v>413</v>
      </c>
      <c r="W12" s="1033">
        <f t="shared" si="3"/>
        <v>6</v>
      </c>
      <c r="X12" s="1033">
        <f t="shared" si="3"/>
        <v>1346</v>
      </c>
      <c r="Y12" s="1034"/>
      <c r="Z12" s="1035"/>
      <c r="AA12" s="1025"/>
    </row>
    <row r="13" spans="1:27" s="1026" customFormat="1" ht="16.5" customHeight="1">
      <c r="A13" s="1786" t="s">
        <v>106</v>
      </c>
      <c r="B13" s="951" t="s">
        <v>409</v>
      </c>
      <c r="C13" s="1027">
        <f aca="true" t="shared" si="4" ref="C13:K13">SUM(C23,C27,C31)</f>
        <v>38</v>
      </c>
      <c r="D13" s="1028">
        <f t="shared" si="4"/>
        <v>1592</v>
      </c>
      <c r="E13" s="1027">
        <f t="shared" si="4"/>
        <v>7887</v>
      </c>
      <c r="F13" s="1027">
        <f t="shared" si="4"/>
        <v>35</v>
      </c>
      <c r="G13" s="1028">
        <f t="shared" si="4"/>
        <v>1382</v>
      </c>
      <c r="H13" s="1027">
        <f t="shared" si="4"/>
        <v>6855</v>
      </c>
      <c r="I13" s="1028">
        <f t="shared" si="4"/>
        <v>3</v>
      </c>
      <c r="J13" s="1028">
        <f t="shared" si="4"/>
        <v>210</v>
      </c>
      <c r="K13" s="1027">
        <f t="shared" si="4"/>
        <v>1032</v>
      </c>
      <c r="L13" s="1028"/>
      <c r="M13" s="1028"/>
      <c r="N13" s="1028"/>
      <c r="O13" s="1028">
        <f aca="true" t="shared" si="5" ref="O13:V13">SUM(O23,O27,O31)</f>
        <v>15</v>
      </c>
      <c r="P13" s="1028">
        <f t="shared" si="5"/>
        <v>202</v>
      </c>
      <c r="Q13" s="1028">
        <f t="shared" si="5"/>
        <v>14</v>
      </c>
      <c r="R13" s="1028">
        <f t="shared" si="5"/>
        <v>503</v>
      </c>
      <c r="S13" s="1028">
        <f t="shared" si="5"/>
        <v>7</v>
      </c>
      <c r="T13" s="1027">
        <f t="shared" si="5"/>
        <v>455</v>
      </c>
      <c r="U13" s="1027">
        <f t="shared" si="5"/>
        <v>3</v>
      </c>
      <c r="V13" s="1027">
        <f t="shared" si="5"/>
        <v>432</v>
      </c>
      <c r="W13" s="1027"/>
      <c r="X13" s="1027"/>
      <c r="Y13" s="1036"/>
      <c r="Z13" s="1029"/>
      <c r="AA13" s="1025"/>
    </row>
    <row r="14" spans="1:27" s="1026" customFormat="1" ht="16.5" customHeight="1">
      <c r="A14" s="1787"/>
      <c r="B14" s="1037" t="s">
        <v>410</v>
      </c>
      <c r="C14" s="1030">
        <f aca="true" t="shared" si="6" ref="C14:H14">SUM(C32,C36,C45)</f>
        <v>63</v>
      </c>
      <c r="D14" s="1031">
        <f t="shared" si="6"/>
        <v>2692</v>
      </c>
      <c r="E14" s="1030">
        <f t="shared" si="6"/>
        <v>14402</v>
      </c>
      <c r="F14" s="1030">
        <f t="shared" si="6"/>
        <v>60</v>
      </c>
      <c r="G14" s="1031">
        <f t="shared" si="6"/>
        <v>2267</v>
      </c>
      <c r="H14" s="1030">
        <f t="shared" si="6"/>
        <v>11881</v>
      </c>
      <c r="I14" s="1031">
        <f aca="true" t="shared" si="7" ref="I14:N14">SUM(I32,I36,I45)</f>
        <v>2</v>
      </c>
      <c r="J14" s="1031">
        <f t="shared" si="7"/>
        <v>183</v>
      </c>
      <c r="K14" s="1030">
        <f t="shared" si="7"/>
        <v>972</v>
      </c>
      <c r="L14" s="1031">
        <f t="shared" si="7"/>
        <v>1</v>
      </c>
      <c r="M14" s="1031">
        <f t="shared" si="7"/>
        <v>242</v>
      </c>
      <c r="N14" s="1031">
        <f t="shared" si="7"/>
        <v>1549</v>
      </c>
      <c r="O14" s="1031">
        <f>SUM(O32,O36,O45)</f>
        <v>42</v>
      </c>
      <c r="P14" s="1031">
        <f aca="true" t="shared" si="8" ref="P14:X14">SUM(P32,P36,P45)</f>
        <v>1142</v>
      </c>
      <c r="Q14" s="1031">
        <f t="shared" si="8"/>
        <v>9</v>
      </c>
      <c r="R14" s="1031">
        <f t="shared" si="8"/>
        <v>398</v>
      </c>
      <c r="S14" s="1031">
        <f t="shared" si="8"/>
        <v>11</v>
      </c>
      <c r="T14" s="1030">
        <f t="shared" si="8"/>
        <v>910</v>
      </c>
      <c r="U14" s="1030"/>
      <c r="V14" s="1030"/>
      <c r="W14" s="1030">
        <f t="shared" si="8"/>
        <v>1</v>
      </c>
      <c r="X14" s="1030">
        <f t="shared" si="8"/>
        <v>242</v>
      </c>
      <c r="Y14" s="1031"/>
      <c r="Z14" s="1032"/>
      <c r="AA14" s="1025"/>
    </row>
    <row r="15" spans="1:27" s="1026" customFormat="1" ht="16.5" customHeight="1">
      <c r="A15" s="1787"/>
      <c r="B15" s="1037" t="s">
        <v>411</v>
      </c>
      <c r="C15" s="1030">
        <f aca="true" t="shared" si="9" ref="C15:H15">SUM(C55)</f>
        <v>47</v>
      </c>
      <c r="D15" s="1031">
        <f t="shared" si="9"/>
        <v>1881</v>
      </c>
      <c r="E15" s="1030">
        <f t="shared" si="9"/>
        <v>9909</v>
      </c>
      <c r="F15" s="1030">
        <f t="shared" si="9"/>
        <v>44</v>
      </c>
      <c r="G15" s="1031">
        <f t="shared" si="9"/>
        <v>1564</v>
      </c>
      <c r="H15" s="1030">
        <f t="shared" si="9"/>
        <v>8014</v>
      </c>
      <c r="I15" s="1031">
        <f aca="true" t="shared" si="10" ref="I15:N15">SUM(I55)</f>
        <v>2</v>
      </c>
      <c r="J15" s="1031">
        <f t="shared" si="10"/>
        <v>229</v>
      </c>
      <c r="K15" s="1030">
        <f t="shared" si="10"/>
        <v>1273</v>
      </c>
      <c r="L15" s="1031">
        <f t="shared" si="10"/>
        <v>1</v>
      </c>
      <c r="M15" s="1031">
        <f t="shared" si="10"/>
        <v>88</v>
      </c>
      <c r="N15" s="1031">
        <f t="shared" si="10"/>
        <v>622</v>
      </c>
      <c r="O15" s="1031">
        <f>SUM(O55)</f>
        <v>19</v>
      </c>
      <c r="P15" s="1031">
        <f aca="true" t="shared" si="11" ref="P15:W15">SUM(P55)</f>
        <v>238</v>
      </c>
      <c r="Q15" s="1031">
        <f t="shared" si="11"/>
        <v>19</v>
      </c>
      <c r="R15" s="1031">
        <f t="shared" si="11"/>
        <v>624</v>
      </c>
      <c r="S15" s="1031">
        <f>SUM(S55)</f>
        <v>2</v>
      </c>
      <c r="T15" s="1030">
        <f>SUM(T55)</f>
        <v>181</v>
      </c>
      <c r="U15" s="1030">
        <f t="shared" si="11"/>
        <v>6</v>
      </c>
      <c r="V15" s="1030">
        <f t="shared" si="11"/>
        <v>750</v>
      </c>
      <c r="W15" s="1030">
        <f t="shared" si="11"/>
        <v>1</v>
      </c>
      <c r="X15" s="1030">
        <v>88</v>
      </c>
      <c r="Y15" s="1031"/>
      <c r="Z15" s="1032"/>
      <c r="AA15" s="1025"/>
    </row>
    <row r="16" spans="1:27" s="1026" customFormat="1" ht="16.5" customHeight="1">
      <c r="A16" s="1787"/>
      <c r="B16" s="1037" t="s">
        <v>408</v>
      </c>
      <c r="C16" s="1030">
        <f aca="true" t="shared" si="12" ref="C16:X16">SUM(C59,C63,C71)</f>
        <v>59</v>
      </c>
      <c r="D16" s="1031">
        <f t="shared" si="12"/>
        <v>4345</v>
      </c>
      <c r="E16" s="1030">
        <f t="shared" si="12"/>
        <v>24226</v>
      </c>
      <c r="F16" s="1030">
        <f t="shared" si="12"/>
        <v>49</v>
      </c>
      <c r="G16" s="1031">
        <f t="shared" si="12"/>
        <v>1492</v>
      </c>
      <c r="H16" s="1030">
        <f t="shared" si="12"/>
        <v>7906</v>
      </c>
      <c r="I16" s="1031">
        <f t="shared" si="12"/>
        <v>1</v>
      </c>
      <c r="J16" s="1031">
        <f t="shared" si="12"/>
        <v>40</v>
      </c>
      <c r="K16" s="1030">
        <f t="shared" si="12"/>
        <v>246</v>
      </c>
      <c r="L16" s="1031">
        <f t="shared" si="12"/>
        <v>9</v>
      </c>
      <c r="M16" s="1031">
        <f t="shared" si="12"/>
        <v>2813</v>
      </c>
      <c r="N16" s="1031">
        <f t="shared" si="12"/>
        <v>15975</v>
      </c>
      <c r="O16" s="1031">
        <f t="shared" si="12"/>
        <v>21</v>
      </c>
      <c r="P16" s="1031">
        <f t="shared" si="12"/>
        <v>260</v>
      </c>
      <c r="Q16" s="1031">
        <f t="shared" si="12"/>
        <v>21</v>
      </c>
      <c r="R16" s="1031">
        <f t="shared" si="12"/>
        <v>603</v>
      </c>
      <c r="S16" s="1031">
        <f t="shared" si="12"/>
        <v>7</v>
      </c>
      <c r="T16" s="1030">
        <f t="shared" si="12"/>
        <v>531</v>
      </c>
      <c r="U16" s="1030">
        <f t="shared" si="12"/>
        <v>1</v>
      </c>
      <c r="V16" s="1030">
        <f t="shared" si="12"/>
        <v>138</v>
      </c>
      <c r="W16" s="1030">
        <f t="shared" si="12"/>
        <v>9</v>
      </c>
      <c r="X16" s="1030">
        <f t="shared" si="12"/>
        <v>2813</v>
      </c>
      <c r="Y16" s="1031">
        <f>SUM(Y71)</f>
        <v>4</v>
      </c>
      <c r="Z16" s="1032">
        <f>SUM(Z71)</f>
        <v>5933</v>
      </c>
      <c r="AA16" s="1025"/>
    </row>
    <row r="17" spans="1:27" s="1026" customFormat="1" ht="16.5" customHeight="1">
      <c r="A17" s="1787"/>
      <c r="B17" s="1037" t="s">
        <v>104</v>
      </c>
      <c r="C17" s="1030">
        <f aca="true" t="shared" si="13" ref="C17:H17">SUM(C75)</f>
        <v>18</v>
      </c>
      <c r="D17" s="1031">
        <f t="shared" si="13"/>
        <v>299.9</v>
      </c>
      <c r="E17" s="1030">
        <f t="shared" si="13"/>
        <v>1517</v>
      </c>
      <c r="F17" s="1030">
        <f t="shared" si="13"/>
        <v>18</v>
      </c>
      <c r="G17" s="1031">
        <f t="shared" si="13"/>
        <v>299.9</v>
      </c>
      <c r="H17" s="1030">
        <f t="shared" si="13"/>
        <v>1517</v>
      </c>
      <c r="I17" s="1031"/>
      <c r="J17" s="1031"/>
      <c r="K17" s="1030"/>
      <c r="L17" s="1031"/>
      <c r="M17" s="1031"/>
      <c r="N17" s="1031"/>
      <c r="O17" s="1031">
        <f>SUM(O75)</f>
        <v>9</v>
      </c>
      <c r="P17" s="1031">
        <f>SUM(P75)</f>
        <v>87.6</v>
      </c>
      <c r="Q17" s="1031">
        <f>SUM(Q75)</f>
        <v>9</v>
      </c>
      <c r="R17" s="1031">
        <f>SUM(R75)</f>
        <v>211.89999999999998</v>
      </c>
      <c r="S17" s="1031"/>
      <c r="T17" s="1030"/>
      <c r="U17" s="1030"/>
      <c r="V17" s="1030"/>
      <c r="W17" s="1030"/>
      <c r="X17" s="1030"/>
      <c r="Y17" s="1031"/>
      <c r="Z17" s="1032"/>
      <c r="AA17" s="1025"/>
    </row>
    <row r="18" spans="1:27" s="1026" customFormat="1" ht="16.5" customHeight="1">
      <c r="A18" s="1787"/>
      <c r="B18" s="1037" t="s">
        <v>412</v>
      </c>
      <c r="C18" s="1030">
        <f aca="true" t="shared" si="14" ref="C18:H18">SUM(C80,C89)</f>
        <v>70</v>
      </c>
      <c r="D18" s="1031">
        <f t="shared" si="14"/>
        <v>3158</v>
      </c>
      <c r="E18" s="1030">
        <f t="shared" si="14"/>
        <v>14621</v>
      </c>
      <c r="F18" s="1030">
        <f t="shared" si="14"/>
        <v>62</v>
      </c>
      <c r="G18" s="1031">
        <f t="shared" si="14"/>
        <v>1677</v>
      </c>
      <c r="H18" s="1030">
        <f t="shared" si="14"/>
        <v>6616</v>
      </c>
      <c r="I18" s="1031">
        <f aca="true" t="shared" si="15" ref="I18:N18">SUM(I80,I89)</f>
        <v>1</v>
      </c>
      <c r="J18" s="1031">
        <f t="shared" si="15"/>
        <v>101</v>
      </c>
      <c r="K18" s="1030">
        <f t="shared" si="15"/>
        <v>483</v>
      </c>
      <c r="L18" s="1031">
        <f t="shared" si="15"/>
        <v>7</v>
      </c>
      <c r="M18" s="1031">
        <f t="shared" si="15"/>
        <v>1380</v>
      </c>
      <c r="N18" s="1031">
        <f t="shared" si="15"/>
        <v>7522</v>
      </c>
      <c r="O18" s="1031">
        <f>SUM(O80,O89)</f>
        <v>41</v>
      </c>
      <c r="P18" s="1031">
        <f aca="true" t="shared" si="16" ref="P18:X18">SUM(P80,P89)</f>
        <v>855</v>
      </c>
      <c r="Q18" s="1031">
        <f t="shared" si="16"/>
        <v>17</v>
      </c>
      <c r="R18" s="1031">
        <f t="shared" si="16"/>
        <v>462</v>
      </c>
      <c r="S18" s="1031">
        <f t="shared" si="16"/>
        <v>4</v>
      </c>
      <c r="T18" s="1030">
        <f>SUM(T80,T89)</f>
        <v>360</v>
      </c>
      <c r="U18" s="1030">
        <f t="shared" si="16"/>
        <v>3</v>
      </c>
      <c r="V18" s="1030">
        <f t="shared" si="16"/>
        <v>413</v>
      </c>
      <c r="W18" s="1030">
        <f t="shared" si="16"/>
        <v>5</v>
      </c>
      <c r="X18" s="1030">
        <f t="shared" si="16"/>
        <v>1068</v>
      </c>
      <c r="Y18" s="1031"/>
      <c r="Z18" s="1032"/>
      <c r="AA18" s="1025"/>
    </row>
    <row r="19" spans="1:27" s="1026" customFormat="1" ht="16.5" customHeight="1" thickBot="1">
      <c r="A19" s="1788"/>
      <c r="B19" s="1038" t="s">
        <v>108</v>
      </c>
      <c r="C19" s="1033">
        <f aca="true" t="shared" si="17" ref="C19:H19">SUM(C90)</f>
        <v>18</v>
      </c>
      <c r="D19" s="1034">
        <f t="shared" si="17"/>
        <v>754</v>
      </c>
      <c r="E19" s="1033">
        <f t="shared" si="17"/>
        <v>4373</v>
      </c>
      <c r="F19" s="1033">
        <f t="shared" si="17"/>
        <v>17</v>
      </c>
      <c r="G19" s="1034">
        <f t="shared" si="17"/>
        <v>476</v>
      </c>
      <c r="H19" s="1033">
        <f t="shared" si="17"/>
        <v>2556</v>
      </c>
      <c r="I19" s="1034"/>
      <c r="J19" s="1034"/>
      <c r="K19" s="1033"/>
      <c r="L19" s="1034">
        <f>SUM(L90)</f>
        <v>1</v>
      </c>
      <c r="M19" s="1034">
        <f>SUM(M90)</f>
        <v>278</v>
      </c>
      <c r="N19" s="1034">
        <f>SUM(N90)</f>
        <v>1817</v>
      </c>
      <c r="O19" s="1034">
        <f>SUM(O90)</f>
        <v>5</v>
      </c>
      <c r="P19" s="1034">
        <f aca="true" t="shared" si="18" ref="P19:X19">SUM(P90)</f>
        <v>29</v>
      </c>
      <c r="Q19" s="1034">
        <f t="shared" si="18"/>
        <v>11</v>
      </c>
      <c r="R19" s="1034">
        <f t="shared" si="18"/>
        <v>397</v>
      </c>
      <c r="S19" s="1034">
        <f t="shared" si="18"/>
        <v>1</v>
      </c>
      <c r="T19" s="1034">
        <f t="shared" si="18"/>
        <v>50</v>
      </c>
      <c r="U19" s="1033"/>
      <c r="V19" s="1033"/>
      <c r="W19" s="1033">
        <f t="shared" si="18"/>
        <v>1</v>
      </c>
      <c r="X19" s="1033">
        <f t="shared" si="18"/>
        <v>278</v>
      </c>
      <c r="Y19" s="1034"/>
      <c r="Z19" s="1035"/>
      <c r="AA19" s="1025"/>
    </row>
    <row r="20" spans="1:27" ht="16.5" customHeight="1">
      <c r="A20" s="1766" t="s">
        <v>359</v>
      </c>
      <c r="B20" s="1039" t="s">
        <v>383</v>
      </c>
      <c r="C20" s="1040">
        <v>7</v>
      </c>
      <c r="D20" s="1040">
        <v>249</v>
      </c>
      <c r="E20" s="1040">
        <v>1218</v>
      </c>
      <c r="F20" s="1040">
        <v>7</v>
      </c>
      <c r="G20" s="1040">
        <v>249</v>
      </c>
      <c r="H20" s="1040">
        <v>1218</v>
      </c>
      <c r="I20" s="1040"/>
      <c r="J20" s="1040"/>
      <c r="K20" s="1040"/>
      <c r="L20" s="1040"/>
      <c r="M20" s="1040"/>
      <c r="N20" s="1040"/>
      <c r="O20" s="1040">
        <v>2</v>
      </c>
      <c r="P20" s="1040">
        <v>24</v>
      </c>
      <c r="Q20" s="1040">
        <v>3</v>
      </c>
      <c r="R20" s="1040">
        <v>108</v>
      </c>
      <c r="S20" s="1040">
        <v>2</v>
      </c>
      <c r="T20" s="1040">
        <v>117</v>
      </c>
      <c r="U20" s="1040"/>
      <c r="V20" s="1040"/>
      <c r="W20" s="1040"/>
      <c r="X20" s="1040"/>
      <c r="Y20" s="1041"/>
      <c r="Z20" s="1042"/>
      <c r="AA20" s="1009"/>
    </row>
    <row r="21" spans="1:27" ht="16.5" customHeight="1">
      <c r="A21" s="1758"/>
      <c r="B21" s="1043" t="s">
        <v>451</v>
      </c>
      <c r="C21" s="1044">
        <v>2</v>
      </c>
      <c r="D21" s="1045">
        <v>64</v>
      </c>
      <c r="E21" s="1045">
        <v>294</v>
      </c>
      <c r="F21" s="1044">
        <v>2</v>
      </c>
      <c r="G21" s="1045">
        <v>64</v>
      </c>
      <c r="H21" s="1045">
        <v>294</v>
      </c>
      <c r="I21" s="1046"/>
      <c r="J21" s="1046"/>
      <c r="K21" s="1046"/>
      <c r="L21" s="1046"/>
      <c r="M21" s="1046"/>
      <c r="N21" s="1046"/>
      <c r="O21" s="1046">
        <v>1</v>
      </c>
      <c r="P21" s="1046">
        <v>18</v>
      </c>
      <c r="Q21" s="1046">
        <v>1</v>
      </c>
      <c r="R21" s="1046">
        <v>46</v>
      </c>
      <c r="S21" s="1046"/>
      <c r="T21" s="1046"/>
      <c r="U21" s="1046"/>
      <c r="V21" s="1046"/>
      <c r="W21" s="1046"/>
      <c r="X21" s="1046"/>
      <c r="Y21" s="1047"/>
      <c r="Z21" s="1048"/>
      <c r="AA21" s="1009"/>
    </row>
    <row r="22" spans="1:27" ht="16.5" customHeight="1" thickBot="1">
      <c r="A22" s="1758"/>
      <c r="B22" s="1043"/>
      <c r="C22" s="1044"/>
      <c r="D22" s="1045"/>
      <c r="E22" s="1045"/>
      <c r="F22" s="1045"/>
      <c r="G22" s="1045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7"/>
      <c r="Z22" s="1048"/>
      <c r="AA22" s="1009"/>
    </row>
    <row r="23" spans="1:27" ht="16.5" customHeight="1" thickBot="1" thickTop="1">
      <c r="A23" s="1771"/>
      <c r="B23" s="1049" t="s">
        <v>5</v>
      </c>
      <c r="C23" s="1050">
        <f aca="true" t="shared" si="19" ref="C23:T23">SUM(C20:C22)</f>
        <v>9</v>
      </c>
      <c r="D23" s="1051">
        <f t="shared" si="19"/>
        <v>313</v>
      </c>
      <c r="E23" s="1051">
        <f t="shared" si="19"/>
        <v>1512</v>
      </c>
      <c r="F23" s="1051">
        <f t="shared" si="19"/>
        <v>9</v>
      </c>
      <c r="G23" s="1051">
        <f t="shared" si="19"/>
        <v>313</v>
      </c>
      <c r="H23" s="1050">
        <f t="shared" si="19"/>
        <v>1512</v>
      </c>
      <c r="I23" s="1050"/>
      <c r="J23" s="1050"/>
      <c r="K23" s="1050"/>
      <c r="L23" s="1050"/>
      <c r="M23" s="1050"/>
      <c r="N23" s="1050"/>
      <c r="O23" s="1050">
        <f t="shared" si="19"/>
        <v>3</v>
      </c>
      <c r="P23" s="1050">
        <f t="shared" si="19"/>
        <v>42</v>
      </c>
      <c r="Q23" s="1050">
        <f t="shared" si="19"/>
        <v>4</v>
      </c>
      <c r="R23" s="1050">
        <f t="shared" si="19"/>
        <v>154</v>
      </c>
      <c r="S23" s="1050">
        <f t="shared" si="19"/>
        <v>2</v>
      </c>
      <c r="T23" s="1050">
        <f t="shared" si="19"/>
        <v>117</v>
      </c>
      <c r="U23" s="1050"/>
      <c r="V23" s="1050"/>
      <c r="W23" s="1050"/>
      <c r="X23" s="1050"/>
      <c r="Y23" s="1050"/>
      <c r="Z23" s="1052"/>
      <c r="AA23" s="1009"/>
    </row>
    <row r="24" spans="1:27" ht="16.5" customHeight="1">
      <c r="A24" s="1766" t="s">
        <v>477</v>
      </c>
      <c r="B24" s="1043" t="s">
        <v>296</v>
      </c>
      <c r="C24" s="1040">
        <v>5</v>
      </c>
      <c r="D24" s="1040">
        <v>496</v>
      </c>
      <c r="E24" s="1040">
        <v>2484</v>
      </c>
      <c r="F24" s="1053">
        <v>4</v>
      </c>
      <c r="G24" s="1053">
        <v>386</v>
      </c>
      <c r="H24" s="1040">
        <v>1896</v>
      </c>
      <c r="I24" s="1040">
        <v>1</v>
      </c>
      <c r="J24" s="1040">
        <v>110</v>
      </c>
      <c r="K24" s="1040">
        <v>588</v>
      </c>
      <c r="L24" s="1040"/>
      <c r="M24" s="1040"/>
      <c r="N24" s="1040"/>
      <c r="O24" s="1040">
        <v>1</v>
      </c>
      <c r="P24" s="1040">
        <v>18</v>
      </c>
      <c r="Q24" s="1040">
        <v>1</v>
      </c>
      <c r="R24" s="1040">
        <v>46</v>
      </c>
      <c r="S24" s="1040"/>
      <c r="T24" s="1040"/>
      <c r="U24" s="1040">
        <v>3</v>
      </c>
      <c r="V24" s="1040">
        <v>432</v>
      </c>
      <c r="W24" s="1040"/>
      <c r="X24" s="1040"/>
      <c r="Y24" s="1041"/>
      <c r="Z24" s="1042"/>
      <c r="AA24" s="1009"/>
    </row>
    <row r="25" spans="1:27" ht="16.5" customHeight="1">
      <c r="A25" s="1758"/>
      <c r="B25" s="1043" t="s">
        <v>353</v>
      </c>
      <c r="C25" s="1046">
        <v>2</v>
      </c>
      <c r="D25" s="1045">
        <v>82</v>
      </c>
      <c r="E25" s="1045">
        <v>469</v>
      </c>
      <c r="F25" s="1045">
        <v>1</v>
      </c>
      <c r="G25" s="1045">
        <v>74</v>
      </c>
      <c r="H25" s="1046">
        <v>431</v>
      </c>
      <c r="I25" s="1046">
        <v>1</v>
      </c>
      <c r="J25" s="1046">
        <v>8</v>
      </c>
      <c r="K25" s="1046">
        <v>38</v>
      </c>
      <c r="L25" s="1046"/>
      <c r="M25" s="1046"/>
      <c r="N25" s="1046"/>
      <c r="O25" s="1046">
        <v>1</v>
      </c>
      <c r="P25" s="1046">
        <v>8</v>
      </c>
      <c r="Q25" s="1046"/>
      <c r="R25" s="1046" t="s">
        <v>705</v>
      </c>
      <c r="S25" s="1046">
        <v>1</v>
      </c>
      <c r="T25" s="1046">
        <v>74</v>
      </c>
      <c r="U25" s="1046"/>
      <c r="V25" s="1046"/>
      <c r="W25" s="1046"/>
      <c r="X25" s="1046"/>
      <c r="Y25" s="1046"/>
      <c r="Z25" s="1054"/>
      <c r="AA25" s="1009"/>
    </row>
    <row r="26" spans="1:27" ht="16.5" customHeight="1" thickBot="1">
      <c r="A26" s="1758"/>
      <c r="B26" s="1043" t="s">
        <v>385</v>
      </c>
      <c r="C26" s="1044">
        <v>4</v>
      </c>
      <c r="D26" s="1045">
        <v>113</v>
      </c>
      <c r="E26" s="1045">
        <v>541</v>
      </c>
      <c r="F26" s="1045">
        <v>4</v>
      </c>
      <c r="G26" s="1045">
        <v>113</v>
      </c>
      <c r="H26" s="1046">
        <v>541</v>
      </c>
      <c r="I26" s="1046"/>
      <c r="J26" s="1046"/>
      <c r="K26" s="1046"/>
      <c r="L26" s="1046"/>
      <c r="M26" s="1046"/>
      <c r="N26" s="1046"/>
      <c r="O26" s="1046">
        <v>3</v>
      </c>
      <c r="P26" s="1046">
        <v>32</v>
      </c>
      <c r="Q26" s="1046">
        <v>1</v>
      </c>
      <c r="R26" s="1046">
        <v>20</v>
      </c>
      <c r="S26" s="1046">
        <v>1</v>
      </c>
      <c r="T26" s="1046">
        <v>61</v>
      </c>
      <c r="U26" s="1046"/>
      <c r="V26" s="1046"/>
      <c r="W26" s="1046"/>
      <c r="X26" s="1046"/>
      <c r="Y26" s="1047"/>
      <c r="Z26" s="1048"/>
      <c r="AA26" s="1009"/>
    </row>
    <row r="27" spans="1:27" ht="16.5" customHeight="1" thickBot="1" thickTop="1">
      <c r="A27" s="1771"/>
      <c r="B27" s="1049" t="s">
        <v>5</v>
      </c>
      <c r="C27" s="1050">
        <v>11</v>
      </c>
      <c r="D27" s="1051">
        <v>691</v>
      </c>
      <c r="E27" s="1051">
        <v>3494</v>
      </c>
      <c r="F27" s="1051">
        <v>9</v>
      </c>
      <c r="G27" s="1051">
        <v>573</v>
      </c>
      <c r="H27" s="1050">
        <v>2868</v>
      </c>
      <c r="I27" s="1050">
        <v>2</v>
      </c>
      <c r="J27" s="1050">
        <v>118</v>
      </c>
      <c r="K27" s="1050">
        <v>626</v>
      </c>
      <c r="L27" s="1050" t="s">
        <v>706</v>
      </c>
      <c r="M27" s="1050" t="s">
        <v>706</v>
      </c>
      <c r="N27" s="1050" t="s">
        <v>706</v>
      </c>
      <c r="O27" s="1050">
        <v>5</v>
      </c>
      <c r="P27" s="1050">
        <v>58</v>
      </c>
      <c r="Q27" s="1050">
        <v>2</v>
      </c>
      <c r="R27" s="1050">
        <v>66</v>
      </c>
      <c r="S27" s="1215">
        <f>SUM(S24:S26)</f>
        <v>2</v>
      </c>
      <c r="T27" s="1050">
        <v>135</v>
      </c>
      <c r="U27" s="1050">
        <v>3</v>
      </c>
      <c r="V27" s="1050">
        <v>432</v>
      </c>
      <c r="W27" s="1050" t="s">
        <v>706</v>
      </c>
      <c r="X27" s="1050" t="s">
        <v>706</v>
      </c>
      <c r="Y27" s="1050" t="s">
        <v>706</v>
      </c>
      <c r="Z27" s="1052" t="s">
        <v>706</v>
      </c>
      <c r="AA27" s="1009"/>
    </row>
    <row r="28" spans="1:27" ht="16.5" customHeight="1">
      <c r="A28" s="1766" t="s">
        <v>478</v>
      </c>
      <c r="B28" s="1055" t="s">
        <v>707</v>
      </c>
      <c r="C28" s="1056">
        <v>8</v>
      </c>
      <c r="D28" s="1056">
        <v>317</v>
      </c>
      <c r="E28" s="1056">
        <v>1409</v>
      </c>
      <c r="F28" s="1053">
        <v>7</v>
      </c>
      <c r="G28" s="1053">
        <v>225</v>
      </c>
      <c r="H28" s="1040">
        <v>1003</v>
      </c>
      <c r="I28" s="1040">
        <v>1</v>
      </c>
      <c r="J28" s="1040">
        <v>92</v>
      </c>
      <c r="K28" s="1040">
        <v>406</v>
      </c>
      <c r="L28" s="1040"/>
      <c r="M28" s="1040"/>
      <c r="N28" s="1040"/>
      <c r="O28" s="1040">
        <v>3</v>
      </c>
      <c r="P28" s="1040">
        <v>53</v>
      </c>
      <c r="Q28" s="1040">
        <v>3</v>
      </c>
      <c r="R28" s="1040">
        <v>117</v>
      </c>
      <c r="S28" s="1040">
        <v>2</v>
      </c>
      <c r="T28" s="1040">
        <v>147</v>
      </c>
      <c r="U28" s="1040"/>
      <c r="V28" s="1040"/>
      <c r="W28" s="1040"/>
      <c r="X28" s="1040"/>
      <c r="Y28" s="1041"/>
      <c r="Z28" s="1042"/>
      <c r="AA28" s="1009"/>
    </row>
    <row r="29" spans="1:27" ht="16.5" customHeight="1">
      <c r="A29" s="1758"/>
      <c r="B29" s="1043" t="s">
        <v>309</v>
      </c>
      <c r="C29" s="1057">
        <v>7</v>
      </c>
      <c r="D29" s="1057">
        <v>217</v>
      </c>
      <c r="E29" s="1057">
        <v>1172</v>
      </c>
      <c r="F29" s="1045">
        <v>7</v>
      </c>
      <c r="G29" s="1045">
        <v>217</v>
      </c>
      <c r="H29" s="1046">
        <v>1172</v>
      </c>
      <c r="I29" s="1046"/>
      <c r="J29" s="1046"/>
      <c r="K29" s="1046"/>
      <c r="L29" s="1046"/>
      <c r="M29" s="1046"/>
      <c r="N29" s="1046"/>
      <c r="O29" s="1046">
        <v>2</v>
      </c>
      <c r="P29" s="1046">
        <v>21</v>
      </c>
      <c r="Q29" s="1046">
        <v>4</v>
      </c>
      <c r="R29" s="1046">
        <v>140</v>
      </c>
      <c r="S29" s="1046">
        <v>1</v>
      </c>
      <c r="T29" s="1046">
        <v>56</v>
      </c>
      <c r="U29" s="1046"/>
      <c r="V29" s="1046"/>
      <c r="W29" s="1046"/>
      <c r="X29" s="1046"/>
      <c r="Y29" s="1046"/>
      <c r="Z29" s="1054"/>
      <c r="AA29" s="1009"/>
    </row>
    <row r="30" spans="1:27" ht="16.5" customHeight="1" thickBot="1">
      <c r="A30" s="1758"/>
      <c r="B30" s="1058" t="s">
        <v>387</v>
      </c>
      <c r="C30" s="1044">
        <v>3</v>
      </c>
      <c r="D30" s="1045">
        <v>54</v>
      </c>
      <c r="E30" s="1045">
        <v>300</v>
      </c>
      <c r="F30" s="1045">
        <v>3</v>
      </c>
      <c r="G30" s="1045">
        <v>54</v>
      </c>
      <c r="H30" s="1046">
        <v>300</v>
      </c>
      <c r="I30" s="1046"/>
      <c r="J30" s="1046"/>
      <c r="K30" s="1046"/>
      <c r="L30" s="1046"/>
      <c r="M30" s="1046"/>
      <c r="N30" s="1046"/>
      <c r="O30" s="1046">
        <v>2</v>
      </c>
      <c r="P30" s="1046">
        <v>28</v>
      </c>
      <c r="Q30" s="1046">
        <v>1</v>
      </c>
      <c r="R30" s="1046">
        <v>26</v>
      </c>
      <c r="S30" s="1046"/>
      <c r="T30" s="1046"/>
      <c r="U30" s="1046"/>
      <c r="V30" s="1046"/>
      <c r="W30" s="1046"/>
      <c r="X30" s="1046"/>
      <c r="Y30" s="1047"/>
      <c r="Z30" s="1048"/>
      <c r="AA30" s="1009"/>
    </row>
    <row r="31" spans="1:27" ht="16.5" customHeight="1" thickBot="1" thickTop="1">
      <c r="A31" s="1771"/>
      <c r="B31" s="1049" t="s">
        <v>5</v>
      </c>
      <c r="C31" s="1050">
        <f aca="true" t="shared" si="20" ref="C31:K31">SUM(C28:C29,C30)</f>
        <v>18</v>
      </c>
      <c r="D31" s="1051">
        <f t="shared" si="20"/>
        <v>588</v>
      </c>
      <c r="E31" s="1051">
        <f t="shared" si="20"/>
        <v>2881</v>
      </c>
      <c r="F31" s="1051">
        <f t="shared" si="20"/>
        <v>17</v>
      </c>
      <c r="G31" s="1051">
        <f t="shared" si="20"/>
        <v>496</v>
      </c>
      <c r="H31" s="1050">
        <f t="shared" si="20"/>
        <v>2475</v>
      </c>
      <c r="I31" s="1050">
        <f t="shared" si="20"/>
        <v>1</v>
      </c>
      <c r="J31" s="1050">
        <f t="shared" si="20"/>
        <v>92</v>
      </c>
      <c r="K31" s="1050">
        <f t="shared" si="20"/>
        <v>406</v>
      </c>
      <c r="L31" s="1050"/>
      <c r="M31" s="1050"/>
      <c r="N31" s="1050"/>
      <c r="O31" s="1050">
        <f aca="true" t="shared" si="21" ref="O31:T31">SUM(O28:O29,O30)</f>
        <v>7</v>
      </c>
      <c r="P31" s="1050">
        <f t="shared" si="21"/>
        <v>102</v>
      </c>
      <c r="Q31" s="1050">
        <f t="shared" si="21"/>
        <v>8</v>
      </c>
      <c r="R31" s="1050">
        <f t="shared" si="21"/>
        <v>283</v>
      </c>
      <c r="S31" s="1050">
        <f t="shared" si="21"/>
        <v>3</v>
      </c>
      <c r="T31" s="1050">
        <f t="shared" si="21"/>
        <v>203</v>
      </c>
      <c r="U31" s="1050"/>
      <c r="V31" s="1050"/>
      <c r="W31" s="1050"/>
      <c r="X31" s="1050"/>
      <c r="Y31" s="1050"/>
      <c r="Z31" s="1052"/>
      <c r="AA31" s="1009"/>
    </row>
    <row r="32" spans="1:27" ht="16.5" customHeight="1" thickBot="1">
      <c r="A32" s="1059" t="s">
        <v>84</v>
      </c>
      <c r="B32" s="1060" t="s">
        <v>278</v>
      </c>
      <c r="C32" s="1061">
        <v>14</v>
      </c>
      <c r="D32" s="1061">
        <v>986</v>
      </c>
      <c r="E32" s="1061">
        <v>5487</v>
      </c>
      <c r="F32" s="1053">
        <v>12</v>
      </c>
      <c r="G32" s="1053">
        <v>660</v>
      </c>
      <c r="H32" s="1040">
        <v>3498</v>
      </c>
      <c r="I32" s="1040">
        <v>1</v>
      </c>
      <c r="J32" s="1040">
        <v>84</v>
      </c>
      <c r="K32" s="1040">
        <v>440</v>
      </c>
      <c r="L32" s="1040">
        <v>1</v>
      </c>
      <c r="M32" s="1040">
        <v>242</v>
      </c>
      <c r="N32" s="1040">
        <v>1549</v>
      </c>
      <c r="O32" s="1040">
        <v>1</v>
      </c>
      <c r="P32" s="1040">
        <v>22</v>
      </c>
      <c r="Q32" s="1040">
        <v>5</v>
      </c>
      <c r="R32" s="1040">
        <v>204</v>
      </c>
      <c r="S32" s="1040">
        <v>7</v>
      </c>
      <c r="T32" s="1040">
        <v>518</v>
      </c>
      <c r="U32" s="1040"/>
      <c r="V32" s="1040"/>
      <c r="W32" s="1040">
        <v>1</v>
      </c>
      <c r="X32" s="1040">
        <v>242</v>
      </c>
      <c r="Y32" s="1041"/>
      <c r="Z32" s="1042"/>
      <c r="AA32" s="1009"/>
    </row>
    <row r="33" spans="1:27" ht="16.5" customHeight="1">
      <c r="A33" s="1766" t="s">
        <v>363</v>
      </c>
      <c r="B33" s="1043" t="s">
        <v>265</v>
      </c>
      <c r="C33" s="1040">
        <v>6</v>
      </c>
      <c r="D33" s="1040">
        <v>126</v>
      </c>
      <c r="E33" s="1040">
        <v>608</v>
      </c>
      <c r="F33" s="1053">
        <v>6</v>
      </c>
      <c r="G33" s="1053">
        <v>126</v>
      </c>
      <c r="H33" s="1040">
        <v>608</v>
      </c>
      <c r="I33" s="1040"/>
      <c r="J33" s="1040"/>
      <c r="K33" s="1040"/>
      <c r="L33" s="1040"/>
      <c r="M33" s="1040"/>
      <c r="N33" s="1040"/>
      <c r="O33" s="1040">
        <v>4</v>
      </c>
      <c r="P33" s="1040">
        <v>51</v>
      </c>
      <c r="Q33" s="1040">
        <v>2</v>
      </c>
      <c r="R33" s="1040">
        <v>75</v>
      </c>
      <c r="S33" s="1040"/>
      <c r="T33" s="1040"/>
      <c r="U33" s="1040"/>
      <c r="V33" s="1040"/>
      <c r="W33" s="1040"/>
      <c r="X33" s="1040"/>
      <c r="Y33" s="1041"/>
      <c r="Z33" s="1042"/>
      <c r="AA33" s="1009"/>
    </row>
    <row r="34" spans="1:27" ht="16.5" customHeight="1">
      <c r="A34" s="1758"/>
      <c r="B34" s="1043" t="s">
        <v>266</v>
      </c>
      <c r="C34" s="1044"/>
      <c r="D34" s="1045"/>
      <c r="E34" s="1045"/>
      <c r="F34" s="1045"/>
      <c r="G34" s="1045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  <c r="W34" s="1046"/>
      <c r="X34" s="1046"/>
      <c r="Y34" s="1047"/>
      <c r="Z34" s="1048"/>
      <c r="AA34" s="1009"/>
    </row>
    <row r="35" spans="1:27" ht="16.5" customHeight="1" thickBot="1">
      <c r="A35" s="1758"/>
      <c r="B35" s="1043" t="s">
        <v>267</v>
      </c>
      <c r="C35" s="1044">
        <v>4</v>
      </c>
      <c r="D35" s="1045">
        <v>180</v>
      </c>
      <c r="E35" s="1045">
        <v>900</v>
      </c>
      <c r="F35" s="1045">
        <v>4</v>
      </c>
      <c r="G35" s="1045">
        <v>180</v>
      </c>
      <c r="H35" s="1046">
        <v>900</v>
      </c>
      <c r="I35" s="1046"/>
      <c r="J35" s="1046"/>
      <c r="K35" s="1046"/>
      <c r="L35" s="1046"/>
      <c r="M35" s="1046"/>
      <c r="N35" s="1046"/>
      <c r="O35" s="1046">
        <v>1</v>
      </c>
      <c r="P35" s="1046">
        <v>20</v>
      </c>
      <c r="Q35" s="1046">
        <v>1</v>
      </c>
      <c r="R35" s="1046">
        <v>30</v>
      </c>
      <c r="S35" s="1046">
        <v>2</v>
      </c>
      <c r="T35" s="1046">
        <v>130</v>
      </c>
      <c r="U35" s="1046"/>
      <c r="V35" s="1046"/>
      <c r="W35" s="1046"/>
      <c r="X35" s="1046"/>
      <c r="Y35" s="1047"/>
      <c r="Z35" s="1048"/>
      <c r="AA35" s="1009"/>
    </row>
    <row r="36" spans="1:27" ht="16.5" customHeight="1" thickBot="1" thickTop="1">
      <c r="A36" s="1771"/>
      <c r="B36" s="1049" t="s">
        <v>5</v>
      </c>
      <c r="C36" s="1050">
        <f aca="true" t="shared" si="22" ref="C36:T36">SUM(C33:C35)</f>
        <v>10</v>
      </c>
      <c r="D36" s="1051">
        <f t="shared" si="22"/>
        <v>306</v>
      </c>
      <c r="E36" s="1051">
        <f t="shared" si="22"/>
        <v>1508</v>
      </c>
      <c r="F36" s="1051">
        <f t="shared" si="22"/>
        <v>10</v>
      </c>
      <c r="G36" s="1051">
        <f t="shared" si="22"/>
        <v>306</v>
      </c>
      <c r="H36" s="1050">
        <f t="shared" si="22"/>
        <v>1508</v>
      </c>
      <c r="I36" s="1050"/>
      <c r="J36" s="1050"/>
      <c r="K36" s="1050"/>
      <c r="L36" s="1050"/>
      <c r="M36" s="1050"/>
      <c r="N36" s="1050"/>
      <c r="O36" s="1050">
        <f t="shared" si="22"/>
        <v>5</v>
      </c>
      <c r="P36" s="1050">
        <f t="shared" si="22"/>
        <v>71</v>
      </c>
      <c r="Q36" s="1050">
        <f t="shared" si="22"/>
        <v>3</v>
      </c>
      <c r="R36" s="1050">
        <f t="shared" si="22"/>
        <v>105</v>
      </c>
      <c r="S36" s="1050">
        <f t="shared" si="22"/>
        <v>2</v>
      </c>
      <c r="T36" s="1050">
        <f t="shared" si="22"/>
        <v>130</v>
      </c>
      <c r="U36" s="1050"/>
      <c r="V36" s="1050"/>
      <c r="W36" s="1050"/>
      <c r="X36" s="1050"/>
      <c r="Y36" s="1050"/>
      <c r="Z36" s="1052"/>
      <c r="AA36" s="1009"/>
    </row>
    <row r="37" spans="1:27" ht="16.5" customHeight="1">
      <c r="A37" s="1766" t="s">
        <v>364</v>
      </c>
      <c r="B37" s="1043" t="s">
        <v>708</v>
      </c>
      <c r="C37" s="1040">
        <v>21</v>
      </c>
      <c r="D37" s="1040">
        <v>891</v>
      </c>
      <c r="E37" s="1040">
        <v>4792</v>
      </c>
      <c r="F37" s="1062">
        <v>20</v>
      </c>
      <c r="G37" s="1062">
        <v>792</v>
      </c>
      <c r="H37" s="1040">
        <v>4260</v>
      </c>
      <c r="I37" s="1040">
        <v>1</v>
      </c>
      <c r="J37" s="1040">
        <v>99</v>
      </c>
      <c r="K37" s="1040">
        <v>532</v>
      </c>
      <c r="L37" s="1040"/>
      <c r="M37" s="1040"/>
      <c r="N37" s="1040"/>
      <c r="O37" s="1040">
        <v>18</v>
      </c>
      <c r="P37" s="1040">
        <v>540</v>
      </c>
      <c r="Q37" s="1062">
        <v>1</v>
      </c>
      <c r="R37" s="1062">
        <v>89</v>
      </c>
      <c r="S37" s="1062">
        <v>2</v>
      </c>
      <c r="T37" s="1062">
        <v>262</v>
      </c>
      <c r="U37" s="1062"/>
      <c r="V37" s="1062"/>
      <c r="W37" s="1040"/>
      <c r="X37" s="1040"/>
      <c r="Y37" s="1041"/>
      <c r="Z37" s="1042"/>
      <c r="AA37" s="1009"/>
    </row>
    <row r="38" spans="1:27" ht="16.5" customHeight="1">
      <c r="A38" s="1758"/>
      <c r="B38" s="1043" t="s">
        <v>268</v>
      </c>
      <c r="C38" s="1044">
        <v>2</v>
      </c>
      <c r="D38" s="1045">
        <v>59</v>
      </c>
      <c r="E38" s="1045">
        <v>319</v>
      </c>
      <c r="F38" s="1063">
        <v>2</v>
      </c>
      <c r="G38" s="1063">
        <v>59</v>
      </c>
      <c r="H38" s="1046">
        <v>319</v>
      </c>
      <c r="I38" s="1046"/>
      <c r="J38" s="1046"/>
      <c r="K38" s="1046"/>
      <c r="L38" s="1046"/>
      <c r="M38" s="1046"/>
      <c r="N38" s="1046"/>
      <c r="O38" s="1046">
        <v>2</v>
      </c>
      <c r="P38" s="1046">
        <v>59</v>
      </c>
      <c r="Q38" s="1063"/>
      <c r="R38" s="1063"/>
      <c r="S38" s="1063"/>
      <c r="T38" s="1063"/>
      <c r="U38" s="1063"/>
      <c r="V38" s="1063"/>
      <c r="W38" s="1046"/>
      <c r="X38" s="1046"/>
      <c r="Y38" s="1047"/>
      <c r="Z38" s="1048"/>
      <c r="AA38" s="1009"/>
    </row>
    <row r="39" spans="1:27" ht="16.5" customHeight="1">
      <c r="A39" s="1758"/>
      <c r="B39" s="1043" t="s">
        <v>269</v>
      </c>
      <c r="C39" s="1044">
        <v>5</v>
      </c>
      <c r="D39" s="1045">
        <v>153</v>
      </c>
      <c r="E39" s="1045">
        <v>794</v>
      </c>
      <c r="F39" s="1063">
        <v>5</v>
      </c>
      <c r="G39" s="1063">
        <v>153</v>
      </c>
      <c r="H39" s="1046">
        <v>794</v>
      </c>
      <c r="I39" s="1046"/>
      <c r="J39" s="1046"/>
      <c r="K39" s="1046"/>
      <c r="L39" s="1046"/>
      <c r="M39" s="1046"/>
      <c r="N39" s="1046"/>
      <c r="O39" s="1046">
        <v>5</v>
      </c>
      <c r="P39" s="1046">
        <v>153</v>
      </c>
      <c r="Q39" s="1063"/>
      <c r="R39" s="1063"/>
      <c r="S39" s="1063"/>
      <c r="T39" s="1063"/>
      <c r="U39" s="1063"/>
      <c r="V39" s="1063"/>
      <c r="W39" s="1046"/>
      <c r="X39" s="1046"/>
      <c r="Y39" s="1047"/>
      <c r="Z39" s="1048"/>
      <c r="AA39" s="1009"/>
    </row>
    <row r="40" spans="1:27" ht="16.5" customHeight="1">
      <c r="A40" s="1758"/>
      <c r="B40" s="1043" t="s">
        <v>270</v>
      </c>
      <c r="C40" s="1046">
        <v>5</v>
      </c>
      <c r="D40" s="1045">
        <v>139</v>
      </c>
      <c r="E40" s="1045">
        <v>704</v>
      </c>
      <c r="F40" s="1063">
        <v>5</v>
      </c>
      <c r="G40" s="1063">
        <v>139</v>
      </c>
      <c r="H40" s="1046">
        <v>704</v>
      </c>
      <c r="I40" s="1046"/>
      <c r="J40" s="1046"/>
      <c r="K40" s="1046"/>
      <c r="L40" s="1046"/>
      <c r="M40" s="1046"/>
      <c r="N40" s="1046"/>
      <c r="O40" s="1046">
        <v>5</v>
      </c>
      <c r="P40" s="1046">
        <v>139</v>
      </c>
      <c r="Q40" s="1063"/>
      <c r="R40" s="1063"/>
      <c r="S40" s="1063"/>
      <c r="T40" s="1063"/>
      <c r="U40" s="1063"/>
      <c r="V40" s="1063"/>
      <c r="W40" s="1046"/>
      <c r="X40" s="1046"/>
      <c r="Y40" s="1046"/>
      <c r="Z40" s="1054"/>
      <c r="AA40" s="1009"/>
    </row>
    <row r="41" spans="1:27" ht="16.5" customHeight="1">
      <c r="A41" s="1758"/>
      <c r="B41" s="1043" t="s">
        <v>271</v>
      </c>
      <c r="C41" s="1044">
        <v>2</v>
      </c>
      <c r="D41" s="1045">
        <v>64</v>
      </c>
      <c r="E41" s="1045">
        <v>329</v>
      </c>
      <c r="F41" s="1063">
        <v>2</v>
      </c>
      <c r="G41" s="1063">
        <v>64</v>
      </c>
      <c r="H41" s="1046">
        <v>329</v>
      </c>
      <c r="I41" s="1046"/>
      <c r="J41" s="1046"/>
      <c r="K41" s="1046"/>
      <c r="L41" s="1046"/>
      <c r="M41" s="1046"/>
      <c r="N41" s="1046"/>
      <c r="O41" s="1046">
        <v>2</v>
      </c>
      <c r="P41" s="1046">
        <v>64</v>
      </c>
      <c r="Q41" s="1063"/>
      <c r="R41" s="1063"/>
      <c r="S41" s="1063"/>
      <c r="T41" s="1063"/>
      <c r="U41" s="1063"/>
      <c r="V41" s="1063"/>
      <c r="W41" s="1046"/>
      <c r="X41" s="1046"/>
      <c r="Y41" s="1047"/>
      <c r="Z41" s="1048"/>
      <c r="AA41" s="1009"/>
    </row>
    <row r="42" spans="1:27" ht="16.5" customHeight="1">
      <c r="A42" s="1758"/>
      <c r="B42" s="1043" t="s">
        <v>272</v>
      </c>
      <c r="C42" s="1044"/>
      <c r="D42" s="1045"/>
      <c r="E42" s="1045"/>
      <c r="F42" s="1063"/>
      <c r="G42" s="1063"/>
      <c r="H42" s="1046"/>
      <c r="I42" s="1046"/>
      <c r="J42" s="1046"/>
      <c r="K42" s="1046"/>
      <c r="L42" s="1046"/>
      <c r="M42" s="1046"/>
      <c r="N42" s="1046"/>
      <c r="O42" s="1046"/>
      <c r="P42" s="1046"/>
      <c r="Q42" s="1063"/>
      <c r="R42" s="1063"/>
      <c r="S42" s="1063"/>
      <c r="T42" s="1063"/>
      <c r="U42" s="1063"/>
      <c r="V42" s="1063"/>
      <c r="W42" s="1046"/>
      <c r="X42" s="1046"/>
      <c r="Y42" s="1047"/>
      <c r="Z42" s="1048"/>
      <c r="AA42" s="1009"/>
    </row>
    <row r="43" spans="1:27" ht="16.5" customHeight="1">
      <c r="A43" s="1758"/>
      <c r="B43" s="1043" t="s">
        <v>273</v>
      </c>
      <c r="C43" s="1046">
        <v>1</v>
      </c>
      <c r="D43" s="1045">
        <v>25</v>
      </c>
      <c r="E43" s="1045">
        <v>129</v>
      </c>
      <c r="F43" s="1063">
        <v>1</v>
      </c>
      <c r="G43" s="1063">
        <v>25</v>
      </c>
      <c r="H43" s="1046">
        <v>129</v>
      </c>
      <c r="I43" s="1046"/>
      <c r="J43" s="1046"/>
      <c r="K43" s="1046"/>
      <c r="L43" s="1046"/>
      <c r="M43" s="1046"/>
      <c r="N43" s="1046"/>
      <c r="O43" s="1046">
        <v>1</v>
      </c>
      <c r="P43" s="1046">
        <v>25</v>
      </c>
      <c r="Q43" s="1063"/>
      <c r="R43" s="1063"/>
      <c r="S43" s="1063"/>
      <c r="T43" s="1063"/>
      <c r="U43" s="1063"/>
      <c r="V43" s="1063"/>
      <c r="W43" s="1046"/>
      <c r="X43" s="1046"/>
      <c r="Y43" s="1046"/>
      <c r="Z43" s="1054"/>
      <c r="AA43" s="1009"/>
    </row>
    <row r="44" spans="1:27" ht="16.5" customHeight="1" thickBot="1">
      <c r="A44" s="1758"/>
      <c r="B44" s="1043" t="s">
        <v>274</v>
      </c>
      <c r="C44" s="1044">
        <v>3</v>
      </c>
      <c r="D44" s="1045">
        <v>69</v>
      </c>
      <c r="E44" s="1045">
        <v>340</v>
      </c>
      <c r="F44" s="1063">
        <v>3</v>
      </c>
      <c r="G44" s="1063">
        <v>69</v>
      </c>
      <c r="H44" s="1046">
        <v>340</v>
      </c>
      <c r="I44" s="1046"/>
      <c r="J44" s="1046"/>
      <c r="K44" s="1046"/>
      <c r="L44" s="1046"/>
      <c r="M44" s="1046"/>
      <c r="N44" s="1046"/>
      <c r="O44" s="1046">
        <v>3</v>
      </c>
      <c r="P44" s="1046">
        <v>69</v>
      </c>
      <c r="Q44" s="1063"/>
      <c r="R44" s="1063"/>
      <c r="S44" s="1063"/>
      <c r="T44" s="1063"/>
      <c r="U44" s="1063"/>
      <c r="V44" s="1063"/>
      <c r="W44" s="1046"/>
      <c r="X44" s="1046"/>
      <c r="Y44" s="1047"/>
      <c r="Z44" s="1048"/>
      <c r="AA44" s="1009"/>
    </row>
    <row r="45" spans="1:27" ht="16.5" customHeight="1" thickBot="1" thickTop="1">
      <c r="A45" s="1771"/>
      <c r="B45" s="895" t="s">
        <v>5</v>
      </c>
      <c r="C45" s="1050">
        <f aca="true" t="shared" si="23" ref="C45:T45">SUM(C37:C44)</f>
        <v>39</v>
      </c>
      <c r="D45" s="1051">
        <f t="shared" si="23"/>
        <v>1400</v>
      </c>
      <c r="E45" s="1051">
        <f t="shared" si="23"/>
        <v>7407</v>
      </c>
      <c r="F45" s="1051">
        <f t="shared" si="23"/>
        <v>38</v>
      </c>
      <c r="G45" s="1051">
        <f t="shared" si="23"/>
        <v>1301</v>
      </c>
      <c r="H45" s="1050">
        <f t="shared" si="23"/>
        <v>6875</v>
      </c>
      <c r="I45" s="1050">
        <f t="shared" si="23"/>
        <v>1</v>
      </c>
      <c r="J45" s="1050">
        <f t="shared" si="23"/>
        <v>99</v>
      </c>
      <c r="K45" s="1050">
        <f t="shared" si="23"/>
        <v>532</v>
      </c>
      <c r="L45" s="1050"/>
      <c r="M45" s="1050"/>
      <c r="N45" s="1050"/>
      <c r="O45" s="1050">
        <f>SUM(O37:O44)</f>
        <v>36</v>
      </c>
      <c r="P45" s="1050">
        <f>SUM(P37:P44)</f>
        <v>1049</v>
      </c>
      <c r="Q45" s="1050">
        <f t="shared" si="23"/>
        <v>1</v>
      </c>
      <c r="R45" s="1050">
        <f t="shared" si="23"/>
        <v>89</v>
      </c>
      <c r="S45" s="1050">
        <f t="shared" si="23"/>
        <v>2</v>
      </c>
      <c r="T45" s="1050">
        <f t="shared" si="23"/>
        <v>262</v>
      </c>
      <c r="U45" s="1050"/>
      <c r="V45" s="1050"/>
      <c r="W45" s="1050"/>
      <c r="X45" s="1050"/>
      <c r="Y45" s="1050"/>
      <c r="Z45" s="1052"/>
      <c r="AA45" s="1009"/>
    </row>
    <row r="46" spans="1:27" ht="16.5" customHeight="1">
      <c r="A46" s="1766" t="s">
        <v>365</v>
      </c>
      <c r="B46" s="907" t="s">
        <v>389</v>
      </c>
      <c r="C46" s="1040">
        <f>F46+I46+L46</f>
        <v>14</v>
      </c>
      <c r="D46" s="1040">
        <f>G46+J46+M46</f>
        <v>562</v>
      </c>
      <c r="E46" s="1040">
        <f>H46+K46+N46</f>
        <v>2965</v>
      </c>
      <c r="F46" s="1053">
        <v>13</v>
      </c>
      <c r="G46" s="1053">
        <v>474</v>
      </c>
      <c r="H46" s="1040">
        <v>2343</v>
      </c>
      <c r="I46" s="1040"/>
      <c r="J46" s="1040"/>
      <c r="K46" s="1040"/>
      <c r="L46" s="1040">
        <v>1</v>
      </c>
      <c r="M46" s="1040">
        <v>88</v>
      </c>
      <c r="N46" s="1040">
        <v>622</v>
      </c>
      <c r="O46" s="1040">
        <v>2</v>
      </c>
      <c r="P46" s="1040">
        <v>19</v>
      </c>
      <c r="Q46" s="1040">
        <v>10</v>
      </c>
      <c r="R46" s="1040">
        <v>350</v>
      </c>
      <c r="S46" s="1040"/>
      <c r="T46" s="1040"/>
      <c r="U46" s="1040">
        <v>1</v>
      </c>
      <c r="V46" s="1040">
        <v>105</v>
      </c>
      <c r="W46" s="1040">
        <v>1</v>
      </c>
      <c r="X46" s="1040">
        <v>88</v>
      </c>
      <c r="Y46" s="1041"/>
      <c r="Z46" s="1064"/>
      <c r="AA46" s="1009"/>
    </row>
    <row r="47" spans="1:27" ht="16.5" customHeight="1">
      <c r="A47" s="1758"/>
      <c r="B47" s="1065" t="s">
        <v>390</v>
      </c>
      <c r="C47" s="1044">
        <f aca="true" t="shared" si="24" ref="C47:E54">F47+I47+L47</f>
        <v>7</v>
      </c>
      <c r="D47" s="1045">
        <f t="shared" si="24"/>
        <v>111</v>
      </c>
      <c r="E47" s="1045">
        <f t="shared" si="24"/>
        <v>594</v>
      </c>
      <c r="F47" s="1045">
        <v>7</v>
      </c>
      <c r="G47" s="1045">
        <v>111</v>
      </c>
      <c r="H47" s="1046">
        <v>594</v>
      </c>
      <c r="I47" s="1046"/>
      <c r="J47" s="1046"/>
      <c r="K47" s="1046"/>
      <c r="L47" s="1046"/>
      <c r="M47" s="1046"/>
      <c r="N47" s="1046"/>
      <c r="O47" s="1046">
        <v>5</v>
      </c>
      <c r="P47" s="1046">
        <v>52</v>
      </c>
      <c r="Q47" s="1046">
        <v>2</v>
      </c>
      <c r="R47" s="1046">
        <v>59</v>
      </c>
      <c r="S47" s="1046"/>
      <c r="T47" s="1046"/>
      <c r="U47" s="1046"/>
      <c r="V47" s="1046"/>
      <c r="W47" s="1046"/>
      <c r="X47" s="1046"/>
      <c r="Y47" s="1047"/>
      <c r="Z47" s="1066"/>
      <c r="AA47" s="1009"/>
    </row>
    <row r="48" spans="1:27" ht="16.5" customHeight="1">
      <c r="A48" s="1758"/>
      <c r="B48" s="1043" t="s">
        <v>297</v>
      </c>
      <c r="C48" s="1046">
        <f t="shared" si="24"/>
        <v>2</v>
      </c>
      <c r="D48" s="1045">
        <f t="shared" si="24"/>
        <v>229</v>
      </c>
      <c r="E48" s="1045">
        <f t="shared" si="24"/>
        <v>1273</v>
      </c>
      <c r="F48" s="1045"/>
      <c r="G48" s="1045"/>
      <c r="H48" s="1046"/>
      <c r="I48" s="1046">
        <v>2</v>
      </c>
      <c r="J48" s="1046">
        <v>229</v>
      </c>
      <c r="K48" s="1046">
        <v>1273</v>
      </c>
      <c r="L48" s="1046"/>
      <c r="M48" s="1046"/>
      <c r="N48" s="1046"/>
      <c r="O48" s="1046"/>
      <c r="P48" s="1046"/>
      <c r="Q48" s="1046"/>
      <c r="R48" s="1046"/>
      <c r="S48" s="1046">
        <v>1</v>
      </c>
      <c r="T48" s="1046">
        <v>91</v>
      </c>
      <c r="U48" s="1046">
        <v>1</v>
      </c>
      <c r="V48" s="1046">
        <v>138</v>
      </c>
      <c r="W48" s="1046"/>
      <c r="X48" s="1046"/>
      <c r="Y48" s="1046"/>
      <c r="Z48" s="1067"/>
      <c r="AA48" s="1009"/>
    </row>
    <row r="49" spans="1:27" ht="16.5" customHeight="1">
      <c r="A49" s="1758"/>
      <c r="B49" s="1043" t="s">
        <v>298</v>
      </c>
      <c r="C49" s="1044">
        <f t="shared" si="24"/>
        <v>2</v>
      </c>
      <c r="D49" s="1045">
        <f t="shared" si="24"/>
        <v>61</v>
      </c>
      <c r="E49" s="1045">
        <f t="shared" si="24"/>
        <v>355</v>
      </c>
      <c r="F49" s="1045">
        <v>2</v>
      </c>
      <c r="G49" s="1045">
        <v>61</v>
      </c>
      <c r="H49" s="1046">
        <v>355</v>
      </c>
      <c r="I49" s="1046"/>
      <c r="J49" s="1046"/>
      <c r="K49" s="1046"/>
      <c r="L49" s="1046"/>
      <c r="M49" s="1046"/>
      <c r="N49" s="1046"/>
      <c r="O49" s="1046">
        <v>1</v>
      </c>
      <c r="P49" s="1046">
        <v>15</v>
      </c>
      <c r="Q49" s="1046">
        <v>1</v>
      </c>
      <c r="R49" s="1046">
        <v>46</v>
      </c>
      <c r="S49" s="1046"/>
      <c r="T49" s="1046"/>
      <c r="U49" s="1046"/>
      <c r="V49" s="1046"/>
      <c r="W49" s="1046"/>
      <c r="X49" s="1046"/>
      <c r="Y49" s="1047"/>
      <c r="Z49" s="1066"/>
      <c r="AA49" s="1009"/>
    </row>
    <row r="50" spans="1:27" ht="16.5" customHeight="1">
      <c r="A50" s="1758"/>
      <c r="B50" s="1043" t="s">
        <v>299</v>
      </c>
      <c r="C50" s="1044">
        <f t="shared" si="24"/>
        <v>9</v>
      </c>
      <c r="D50" s="1045">
        <f t="shared" si="24"/>
        <v>296</v>
      </c>
      <c r="E50" s="1045">
        <f t="shared" si="24"/>
        <v>1655</v>
      </c>
      <c r="F50" s="1045">
        <v>9</v>
      </c>
      <c r="G50" s="1045">
        <v>296</v>
      </c>
      <c r="H50" s="1046">
        <v>1655</v>
      </c>
      <c r="I50" s="1046"/>
      <c r="J50" s="1046"/>
      <c r="K50" s="1046"/>
      <c r="L50" s="1046"/>
      <c r="M50" s="1046"/>
      <c r="N50" s="1046"/>
      <c r="O50" s="1046">
        <v>5</v>
      </c>
      <c r="P50" s="1046">
        <v>63</v>
      </c>
      <c r="Q50" s="1046">
        <v>3</v>
      </c>
      <c r="R50" s="1046">
        <v>96</v>
      </c>
      <c r="S50" s="1046"/>
      <c r="T50" s="1046"/>
      <c r="U50" s="1046">
        <v>1</v>
      </c>
      <c r="V50" s="1046">
        <v>137</v>
      </c>
      <c r="W50" s="1046"/>
      <c r="X50" s="1046"/>
      <c r="Y50" s="1047"/>
      <c r="Z50" s="1066"/>
      <c r="AA50" s="1009"/>
    </row>
    <row r="51" spans="1:27" ht="16.5" customHeight="1">
      <c r="A51" s="1758"/>
      <c r="B51" s="1043" t="s">
        <v>354</v>
      </c>
      <c r="C51" s="1046">
        <f t="shared" si="24"/>
        <v>3</v>
      </c>
      <c r="D51" s="1045">
        <f t="shared" si="24"/>
        <v>158</v>
      </c>
      <c r="E51" s="1045">
        <f t="shared" si="24"/>
        <v>843</v>
      </c>
      <c r="F51" s="1045">
        <v>3</v>
      </c>
      <c r="G51" s="1045">
        <v>158</v>
      </c>
      <c r="H51" s="1046">
        <v>843</v>
      </c>
      <c r="I51" s="1046"/>
      <c r="J51" s="1046"/>
      <c r="K51" s="1046"/>
      <c r="L51" s="1046"/>
      <c r="M51" s="1046"/>
      <c r="N51" s="1046"/>
      <c r="O51" s="1046">
        <v>2</v>
      </c>
      <c r="P51" s="1046">
        <v>40</v>
      </c>
      <c r="Q51" s="1046"/>
      <c r="R51" s="1046"/>
      <c r="S51" s="1046"/>
      <c r="T51" s="1046"/>
      <c r="U51" s="1046">
        <v>1</v>
      </c>
      <c r="V51" s="1046">
        <v>118</v>
      </c>
      <c r="W51" s="1046"/>
      <c r="X51" s="1046"/>
      <c r="Y51" s="1046"/>
      <c r="Z51" s="1067"/>
      <c r="AA51" s="1009"/>
    </row>
    <row r="52" spans="1:27" ht="16.5" customHeight="1">
      <c r="A52" s="1758"/>
      <c r="B52" s="1043" t="s">
        <v>391</v>
      </c>
      <c r="C52" s="1044">
        <f t="shared" si="24"/>
        <v>1</v>
      </c>
      <c r="D52" s="1045">
        <f t="shared" si="24"/>
        <v>134</v>
      </c>
      <c r="E52" s="1045">
        <f t="shared" si="24"/>
        <v>662</v>
      </c>
      <c r="F52" s="1045">
        <v>1</v>
      </c>
      <c r="G52" s="1045">
        <v>134</v>
      </c>
      <c r="H52" s="1046">
        <v>662</v>
      </c>
      <c r="I52" s="1046"/>
      <c r="J52" s="1046"/>
      <c r="K52" s="1046"/>
      <c r="L52" s="1046"/>
      <c r="M52" s="1046"/>
      <c r="N52" s="1046"/>
      <c r="O52" s="1046"/>
      <c r="P52" s="1046"/>
      <c r="Q52" s="1046"/>
      <c r="R52" s="1046"/>
      <c r="S52" s="1046"/>
      <c r="T52" s="1046"/>
      <c r="U52" s="1046">
        <v>1</v>
      </c>
      <c r="V52" s="1046">
        <v>134</v>
      </c>
      <c r="W52" s="1046"/>
      <c r="X52" s="1046"/>
      <c r="Y52" s="1047"/>
      <c r="Z52" s="1066"/>
      <c r="AA52" s="1009"/>
    </row>
    <row r="53" spans="1:27" ht="16.5" customHeight="1">
      <c r="A53" s="1758"/>
      <c r="B53" s="1043" t="s">
        <v>392</v>
      </c>
      <c r="C53" s="1044">
        <f t="shared" si="24"/>
        <v>3</v>
      </c>
      <c r="D53" s="1045">
        <f t="shared" si="24"/>
        <v>158</v>
      </c>
      <c r="E53" s="1045">
        <f t="shared" si="24"/>
        <v>773</v>
      </c>
      <c r="F53" s="1045">
        <v>3</v>
      </c>
      <c r="G53" s="1045">
        <v>158</v>
      </c>
      <c r="H53" s="1046">
        <v>773</v>
      </c>
      <c r="I53" s="1046"/>
      <c r="J53" s="1046"/>
      <c r="K53" s="1046"/>
      <c r="L53" s="1046"/>
      <c r="M53" s="1046"/>
      <c r="N53" s="1046"/>
      <c r="O53" s="1046">
        <v>1</v>
      </c>
      <c r="P53" s="1046">
        <v>18</v>
      </c>
      <c r="Q53" s="1046">
        <v>1</v>
      </c>
      <c r="R53" s="1046">
        <v>22</v>
      </c>
      <c r="S53" s="1046"/>
      <c r="T53" s="1046"/>
      <c r="U53" s="1046">
        <v>1</v>
      </c>
      <c r="V53" s="1046">
        <v>118</v>
      </c>
      <c r="W53" s="1046"/>
      <c r="X53" s="1046"/>
      <c r="Y53" s="1047"/>
      <c r="Z53" s="1066"/>
      <c r="AA53" s="1009"/>
    </row>
    <row r="54" spans="1:27" ht="16.5" customHeight="1" thickBot="1">
      <c r="A54" s="1758"/>
      <c r="B54" s="1043" t="s">
        <v>393</v>
      </c>
      <c r="C54" s="1044">
        <f t="shared" si="24"/>
        <v>6</v>
      </c>
      <c r="D54" s="1045">
        <f t="shared" si="24"/>
        <v>172</v>
      </c>
      <c r="E54" s="1045">
        <f t="shared" si="24"/>
        <v>789</v>
      </c>
      <c r="F54" s="1045">
        <v>6</v>
      </c>
      <c r="G54" s="1045">
        <v>172</v>
      </c>
      <c r="H54" s="1046">
        <v>789</v>
      </c>
      <c r="I54" s="1046"/>
      <c r="J54" s="1046"/>
      <c r="K54" s="1046"/>
      <c r="L54" s="1046"/>
      <c r="M54" s="1046"/>
      <c r="N54" s="1046"/>
      <c r="O54" s="1046">
        <v>3</v>
      </c>
      <c r="P54" s="1046">
        <v>31</v>
      </c>
      <c r="Q54" s="1046">
        <v>2</v>
      </c>
      <c r="R54" s="1046">
        <v>51</v>
      </c>
      <c r="S54" s="1046">
        <v>1</v>
      </c>
      <c r="T54" s="1046">
        <v>90</v>
      </c>
      <c r="U54" s="1046"/>
      <c r="V54" s="1046"/>
      <c r="W54" s="1046"/>
      <c r="X54" s="1046"/>
      <c r="Y54" s="1047"/>
      <c r="Z54" s="1066"/>
      <c r="AA54" s="1009"/>
    </row>
    <row r="55" spans="1:27" ht="16.5" customHeight="1" thickBot="1" thickTop="1">
      <c r="A55" s="1771"/>
      <c r="B55" s="1049" t="s">
        <v>5</v>
      </c>
      <c r="C55" s="1050">
        <f>SUM(C46:C54)</f>
        <v>47</v>
      </c>
      <c r="D55" s="1051">
        <f aca="true" t="shared" si="25" ref="D55:V55">SUM(D46:D54)</f>
        <v>1881</v>
      </c>
      <c r="E55" s="1051">
        <f t="shared" si="25"/>
        <v>9909</v>
      </c>
      <c r="F55" s="1051">
        <f t="shared" si="25"/>
        <v>44</v>
      </c>
      <c r="G55" s="1051">
        <f t="shared" si="25"/>
        <v>1564</v>
      </c>
      <c r="H55" s="1050">
        <f t="shared" si="25"/>
        <v>8014</v>
      </c>
      <c r="I55" s="1050">
        <f t="shared" si="25"/>
        <v>2</v>
      </c>
      <c r="J55" s="1050">
        <f t="shared" si="25"/>
        <v>229</v>
      </c>
      <c r="K55" s="1050">
        <f t="shared" si="25"/>
        <v>1273</v>
      </c>
      <c r="L55" s="1050">
        <f t="shared" si="25"/>
        <v>1</v>
      </c>
      <c r="M55" s="1050">
        <f t="shared" si="25"/>
        <v>88</v>
      </c>
      <c r="N55" s="1050">
        <f t="shared" si="25"/>
        <v>622</v>
      </c>
      <c r="O55" s="1050">
        <f t="shared" si="25"/>
        <v>19</v>
      </c>
      <c r="P55" s="1050">
        <f t="shared" si="25"/>
        <v>238</v>
      </c>
      <c r="Q55" s="1050">
        <f t="shared" si="25"/>
        <v>19</v>
      </c>
      <c r="R55" s="1050">
        <f t="shared" si="25"/>
        <v>624</v>
      </c>
      <c r="S55" s="1050">
        <f>SUM(S46:S54)</f>
        <v>2</v>
      </c>
      <c r="T55" s="1050">
        <f>SUM(T46:T54)</f>
        <v>181</v>
      </c>
      <c r="U55" s="1050">
        <f t="shared" si="25"/>
        <v>6</v>
      </c>
      <c r="V55" s="1050">
        <f t="shared" si="25"/>
        <v>750</v>
      </c>
      <c r="W55" s="1050">
        <f>SUM(W46:W54)</f>
        <v>1</v>
      </c>
      <c r="X55" s="1050">
        <v>88</v>
      </c>
      <c r="Y55" s="1050"/>
      <c r="Z55" s="1052"/>
      <c r="AA55" s="1009"/>
    </row>
    <row r="56" spans="1:27" ht="16.5" customHeight="1">
      <c r="A56" s="1766" t="s">
        <v>366</v>
      </c>
      <c r="B56" s="1068" t="s">
        <v>394</v>
      </c>
      <c r="C56" s="1040">
        <v>5</v>
      </c>
      <c r="D56" s="1040">
        <v>515</v>
      </c>
      <c r="E56" s="1040">
        <v>2687</v>
      </c>
      <c r="F56" s="1053">
        <v>4</v>
      </c>
      <c r="G56" s="1053">
        <v>214</v>
      </c>
      <c r="H56" s="1040">
        <v>965</v>
      </c>
      <c r="I56" s="1040"/>
      <c r="J56" s="1040"/>
      <c r="K56" s="1040"/>
      <c r="L56" s="1040">
        <v>1</v>
      </c>
      <c r="M56" s="1040">
        <v>301</v>
      </c>
      <c r="N56" s="1040">
        <v>1722</v>
      </c>
      <c r="O56" s="1040"/>
      <c r="P56" s="1040"/>
      <c r="Q56" s="1040">
        <v>2</v>
      </c>
      <c r="R56" s="1040">
        <v>60</v>
      </c>
      <c r="S56" s="1040">
        <v>2</v>
      </c>
      <c r="T56" s="1040">
        <v>154</v>
      </c>
      <c r="U56" s="1040"/>
      <c r="V56" s="1040"/>
      <c r="W56" s="1040">
        <v>1</v>
      </c>
      <c r="X56" s="1040">
        <v>301</v>
      </c>
      <c r="Y56" s="1041"/>
      <c r="Z56" s="1042"/>
      <c r="AA56" s="1069"/>
    </row>
    <row r="57" spans="1:27" ht="16.5" customHeight="1">
      <c r="A57" s="1758"/>
      <c r="B57" s="1043" t="s">
        <v>355</v>
      </c>
      <c r="C57" s="1046">
        <v>1</v>
      </c>
      <c r="D57" s="1045">
        <v>138</v>
      </c>
      <c r="E57" s="1045">
        <v>390</v>
      </c>
      <c r="F57" s="1045">
        <v>1</v>
      </c>
      <c r="G57" s="1045">
        <v>138</v>
      </c>
      <c r="H57" s="1045">
        <v>390</v>
      </c>
      <c r="I57" s="1045"/>
      <c r="J57" s="1045"/>
      <c r="K57" s="1045"/>
      <c r="L57" s="1045"/>
      <c r="M57" s="1046"/>
      <c r="N57" s="1044"/>
      <c r="O57" s="1044"/>
      <c r="P57" s="1045"/>
      <c r="Q57" s="1045"/>
      <c r="R57" s="1045"/>
      <c r="S57" s="1045"/>
      <c r="T57" s="1045"/>
      <c r="U57" s="1045">
        <v>1</v>
      </c>
      <c r="V57" s="1045">
        <v>138</v>
      </c>
      <c r="W57" s="1045"/>
      <c r="X57" s="1045"/>
      <c r="Y57" s="1045"/>
      <c r="Z57" s="1054"/>
      <c r="AA57" s="1069"/>
    </row>
    <row r="58" spans="1:27" ht="16.5" customHeight="1" thickBot="1">
      <c r="A58" s="1758"/>
      <c r="B58" s="1043" t="s">
        <v>709</v>
      </c>
      <c r="C58" s="1044">
        <v>5</v>
      </c>
      <c r="D58" s="1045">
        <v>743</v>
      </c>
      <c r="E58" s="1045">
        <v>4185</v>
      </c>
      <c r="F58" s="1045">
        <v>3</v>
      </c>
      <c r="G58" s="1045">
        <v>93</v>
      </c>
      <c r="H58" s="1045">
        <v>402</v>
      </c>
      <c r="I58" s="1045"/>
      <c r="J58" s="1045"/>
      <c r="K58" s="1045"/>
      <c r="L58" s="1045">
        <v>2</v>
      </c>
      <c r="M58" s="1046">
        <v>650</v>
      </c>
      <c r="N58" s="1046">
        <v>3783</v>
      </c>
      <c r="O58" s="1046">
        <v>2</v>
      </c>
      <c r="P58" s="1045">
        <v>23</v>
      </c>
      <c r="Q58" s="1045"/>
      <c r="R58" s="1045"/>
      <c r="S58" s="1045">
        <v>1</v>
      </c>
      <c r="T58" s="1045">
        <v>70</v>
      </c>
      <c r="U58" s="1045"/>
      <c r="V58" s="1045"/>
      <c r="W58" s="1045">
        <v>2</v>
      </c>
      <c r="X58" s="1045">
        <v>650</v>
      </c>
      <c r="Y58" s="1045"/>
      <c r="Z58" s="1054"/>
      <c r="AA58" s="1069"/>
    </row>
    <row r="59" spans="1:27" ht="16.5" customHeight="1" thickBot="1" thickTop="1">
      <c r="A59" s="1759"/>
      <c r="B59" s="1049" t="s">
        <v>5</v>
      </c>
      <c r="C59" s="1050">
        <f aca="true" t="shared" si="26" ref="C59:H59">SUM(C56:C58)</f>
        <v>11</v>
      </c>
      <c r="D59" s="1050">
        <f t="shared" si="26"/>
        <v>1396</v>
      </c>
      <c r="E59" s="1050">
        <f t="shared" si="26"/>
        <v>7262</v>
      </c>
      <c r="F59" s="1050">
        <f t="shared" si="26"/>
        <v>8</v>
      </c>
      <c r="G59" s="1050">
        <f t="shared" si="26"/>
        <v>445</v>
      </c>
      <c r="H59" s="1050">
        <f t="shared" si="26"/>
        <v>1757</v>
      </c>
      <c r="I59" s="1050"/>
      <c r="J59" s="1050"/>
      <c r="K59" s="1050"/>
      <c r="L59" s="1050">
        <f aca="true" t="shared" si="27" ref="L59:X59">SUM(L56:L58)</f>
        <v>3</v>
      </c>
      <c r="M59" s="1050">
        <f t="shared" si="27"/>
        <v>951</v>
      </c>
      <c r="N59" s="1050">
        <f t="shared" si="27"/>
        <v>5505</v>
      </c>
      <c r="O59" s="1050">
        <f t="shared" si="27"/>
        <v>2</v>
      </c>
      <c r="P59" s="1050">
        <f t="shared" si="27"/>
        <v>23</v>
      </c>
      <c r="Q59" s="1050">
        <f t="shared" si="27"/>
        <v>2</v>
      </c>
      <c r="R59" s="1050">
        <f t="shared" si="27"/>
        <v>60</v>
      </c>
      <c r="S59" s="1050">
        <f t="shared" si="27"/>
        <v>3</v>
      </c>
      <c r="T59" s="1050">
        <f t="shared" si="27"/>
        <v>224</v>
      </c>
      <c r="U59" s="1050">
        <f t="shared" si="27"/>
        <v>1</v>
      </c>
      <c r="V59" s="1050">
        <f t="shared" si="27"/>
        <v>138</v>
      </c>
      <c r="W59" s="1050">
        <f t="shared" si="27"/>
        <v>3</v>
      </c>
      <c r="X59" s="1050">
        <f t="shared" si="27"/>
        <v>951</v>
      </c>
      <c r="Y59" s="1050"/>
      <c r="Z59" s="1070"/>
      <c r="AA59" s="1069"/>
    </row>
    <row r="60" spans="1:27" ht="16.5" customHeight="1">
      <c r="A60" s="1757" t="s">
        <v>476</v>
      </c>
      <c r="B60" s="1043" t="s">
        <v>710</v>
      </c>
      <c r="C60" s="1040">
        <v>15</v>
      </c>
      <c r="D60" s="1040">
        <v>979</v>
      </c>
      <c r="E60" s="1040">
        <v>6688</v>
      </c>
      <c r="F60" s="1053">
        <v>13</v>
      </c>
      <c r="G60" s="1053">
        <v>376</v>
      </c>
      <c r="H60" s="1040">
        <v>2024</v>
      </c>
      <c r="I60" s="1040"/>
      <c r="J60" s="1040"/>
      <c r="K60" s="1040"/>
      <c r="L60" s="1040">
        <v>2</v>
      </c>
      <c r="M60" s="1040">
        <v>603</v>
      </c>
      <c r="N60" s="1040">
        <v>4565</v>
      </c>
      <c r="O60" s="1040">
        <v>4</v>
      </c>
      <c r="P60" s="1040">
        <v>72</v>
      </c>
      <c r="Q60" s="1040">
        <v>8</v>
      </c>
      <c r="R60" s="1040">
        <v>216</v>
      </c>
      <c r="S60" s="1040">
        <v>1</v>
      </c>
      <c r="T60" s="1040">
        <v>88</v>
      </c>
      <c r="U60" s="1040"/>
      <c r="V60" s="1040"/>
      <c r="W60" s="1040">
        <v>2</v>
      </c>
      <c r="X60" s="1040">
        <v>603</v>
      </c>
      <c r="Y60" s="1041"/>
      <c r="Z60" s="1042"/>
      <c r="AA60" s="1069"/>
    </row>
    <row r="61" spans="1:27" ht="16.5" customHeight="1">
      <c r="A61" s="1758"/>
      <c r="B61" s="1065" t="s">
        <v>711</v>
      </c>
      <c r="C61" s="1046">
        <v>2</v>
      </c>
      <c r="D61" s="1045">
        <v>50</v>
      </c>
      <c r="E61" s="1045">
        <v>281</v>
      </c>
      <c r="F61" s="1045">
        <v>2</v>
      </c>
      <c r="G61" s="1045">
        <v>50</v>
      </c>
      <c r="H61" s="1046">
        <v>281</v>
      </c>
      <c r="I61" s="1046"/>
      <c r="J61" s="1046"/>
      <c r="K61" s="1046"/>
      <c r="L61" s="1046"/>
      <c r="M61" s="1046"/>
      <c r="N61" s="1046"/>
      <c r="O61" s="1046">
        <v>1</v>
      </c>
      <c r="P61" s="1046">
        <v>16</v>
      </c>
      <c r="Q61" s="1046">
        <v>1</v>
      </c>
      <c r="R61" s="1046">
        <v>34</v>
      </c>
      <c r="S61" s="1046"/>
      <c r="T61" s="1046"/>
      <c r="U61" s="1046"/>
      <c r="V61" s="1046"/>
      <c r="W61" s="1046"/>
      <c r="X61" s="1046"/>
      <c r="Y61" s="1046"/>
      <c r="Z61" s="1054"/>
      <c r="AA61" s="1069"/>
    </row>
    <row r="62" spans="1:27" ht="16.5" customHeight="1" thickBot="1">
      <c r="A62" s="1758"/>
      <c r="B62" s="1043" t="s">
        <v>712</v>
      </c>
      <c r="C62" s="1044">
        <v>3</v>
      </c>
      <c r="D62" s="1045">
        <v>60</v>
      </c>
      <c r="E62" s="1045">
        <v>308</v>
      </c>
      <c r="F62" s="1045">
        <v>3</v>
      </c>
      <c r="G62" s="1045">
        <v>60</v>
      </c>
      <c r="H62" s="1046">
        <v>308</v>
      </c>
      <c r="I62" s="1046"/>
      <c r="J62" s="1046"/>
      <c r="K62" s="1046"/>
      <c r="L62" s="1046"/>
      <c r="M62" s="1046"/>
      <c r="N62" s="1046"/>
      <c r="O62" s="1046">
        <v>2</v>
      </c>
      <c r="P62" s="1046">
        <v>20</v>
      </c>
      <c r="Q62" s="1046">
        <v>1</v>
      </c>
      <c r="R62" s="1046">
        <v>40</v>
      </c>
      <c r="S62" s="1046"/>
      <c r="T62" s="1046"/>
      <c r="U62" s="1046"/>
      <c r="V62" s="1046"/>
      <c r="W62" s="1046"/>
      <c r="X62" s="1046"/>
      <c r="Y62" s="1047"/>
      <c r="Z62" s="1048"/>
      <c r="AA62" s="1069"/>
    </row>
    <row r="63" spans="1:27" ht="16.5" customHeight="1" thickBot="1" thickTop="1">
      <c r="A63" s="1759"/>
      <c r="B63" s="1049" t="s">
        <v>5</v>
      </c>
      <c r="C63" s="1050">
        <f>SUM(C60:C62)</f>
        <v>20</v>
      </c>
      <c r="D63" s="1051">
        <f aca="true" t="shared" si="28" ref="D63:X63">SUM(D60:D62)</f>
        <v>1089</v>
      </c>
      <c r="E63" s="1051">
        <f t="shared" si="28"/>
        <v>7277</v>
      </c>
      <c r="F63" s="1051">
        <f t="shared" si="28"/>
        <v>18</v>
      </c>
      <c r="G63" s="1051">
        <f t="shared" si="28"/>
        <v>486</v>
      </c>
      <c r="H63" s="1050">
        <f t="shared" si="28"/>
        <v>2613</v>
      </c>
      <c r="I63" s="1050"/>
      <c r="J63" s="1050"/>
      <c r="K63" s="1050"/>
      <c r="L63" s="1050">
        <f t="shared" si="28"/>
        <v>2</v>
      </c>
      <c r="M63" s="1050">
        <f t="shared" si="28"/>
        <v>603</v>
      </c>
      <c r="N63" s="1050">
        <f t="shared" si="28"/>
        <v>4565</v>
      </c>
      <c r="O63" s="1050">
        <f t="shared" si="28"/>
        <v>7</v>
      </c>
      <c r="P63" s="1050">
        <f t="shared" si="28"/>
        <v>108</v>
      </c>
      <c r="Q63" s="1050">
        <f t="shared" si="28"/>
        <v>10</v>
      </c>
      <c r="R63" s="1050">
        <f t="shared" si="28"/>
        <v>290</v>
      </c>
      <c r="S63" s="1050">
        <f t="shared" si="28"/>
        <v>1</v>
      </c>
      <c r="T63" s="1050">
        <f t="shared" si="28"/>
        <v>88</v>
      </c>
      <c r="U63" s="1050"/>
      <c r="V63" s="1050"/>
      <c r="W63" s="1050">
        <f t="shared" si="28"/>
        <v>2</v>
      </c>
      <c r="X63" s="1050">
        <f t="shared" si="28"/>
        <v>603</v>
      </c>
      <c r="Y63" s="1050"/>
      <c r="Z63" s="1070"/>
      <c r="AA63" s="1069"/>
    </row>
    <row r="64" spans="1:27" ht="16.5" customHeight="1">
      <c r="A64" s="1767" t="s">
        <v>367</v>
      </c>
      <c r="B64" s="1071" t="s">
        <v>300</v>
      </c>
      <c r="C64" s="1072">
        <f>F64+I64+L64</f>
        <v>3</v>
      </c>
      <c r="D64" s="1073">
        <f>G64+J64+M64</f>
        <v>412</v>
      </c>
      <c r="E64" s="1073">
        <v>2231</v>
      </c>
      <c r="F64" s="1074">
        <v>2</v>
      </c>
      <c r="G64" s="1074">
        <v>32</v>
      </c>
      <c r="H64" s="1075">
        <v>474</v>
      </c>
      <c r="I64" s="1075"/>
      <c r="J64" s="1075"/>
      <c r="K64" s="1075"/>
      <c r="L64" s="1075">
        <v>1</v>
      </c>
      <c r="M64" s="1075">
        <v>380</v>
      </c>
      <c r="N64" s="1075">
        <v>1757</v>
      </c>
      <c r="O64" s="1075">
        <v>1</v>
      </c>
      <c r="P64" s="1075">
        <v>12</v>
      </c>
      <c r="Q64" s="1075">
        <v>1</v>
      </c>
      <c r="R64" s="1075">
        <v>20</v>
      </c>
      <c r="S64" s="1075"/>
      <c r="T64" s="1075"/>
      <c r="U64" s="1075"/>
      <c r="V64" s="1075"/>
      <c r="W64" s="1075">
        <v>1</v>
      </c>
      <c r="X64" s="1075">
        <v>380</v>
      </c>
      <c r="Y64" s="1076">
        <v>1</v>
      </c>
      <c r="Z64" s="1077">
        <v>1757</v>
      </c>
      <c r="AA64" s="1069"/>
    </row>
    <row r="65" spans="1:27" ht="16.5" customHeight="1">
      <c r="A65" s="1768"/>
      <c r="B65" s="1043" t="s">
        <v>713</v>
      </c>
      <c r="C65" s="1078">
        <f aca="true" t="shared" si="29" ref="C65:D70">F65+I65+L65</f>
        <v>5</v>
      </c>
      <c r="D65" s="1079">
        <v>344</v>
      </c>
      <c r="E65" s="1079">
        <v>1651</v>
      </c>
      <c r="F65" s="1080">
        <v>4</v>
      </c>
      <c r="G65" s="1080">
        <v>35</v>
      </c>
      <c r="H65" s="1044">
        <v>218</v>
      </c>
      <c r="I65" s="1046"/>
      <c r="J65" s="1046"/>
      <c r="K65" s="1046"/>
      <c r="L65" s="1046">
        <v>1</v>
      </c>
      <c r="M65" s="1046">
        <v>309</v>
      </c>
      <c r="N65" s="1046">
        <v>1433</v>
      </c>
      <c r="O65" s="1046">
        <v>4</v>
      </c>
      <c r="P65" s="1046">
        <v>35</v>
      </c>
      <c r="Q65" s="1046"/>
      <c r="R65" s="1046"/>
      <c r="S65" s="1046"/>
      <c r="T65" s="1046"/>
      <c r="U65" s="1046"/>
      <c r="V65" s="1046"/>
      <c r="W65" s="1046">
        <v>1</v>
      </c>
      <c r="X65" s="1046">
        <v>309</v>
      </c>
      <c r="Y65" s="1047">
        <v>1</v>
      </c>
      <c r="Z65" s="1066">
        <v>1453</v>
      </c>
      <c r="AA65" s="1069"/>
    </row>
    <row r="66" spans="1:27" ht="16.5" customHeight="1">
      <c r="A66" s="1768"/>
      <c r="B66" s="1043" t="s">
        <v>714</v>
      </c>
      <c r="C66" s="1078">
        <f t="shared" si="29"/>
        <v>2</v>
      </c>
      <c r="D66" s="1079">
        <f t="shared" si="29"/>
        <v>88</v>
      </c>
      <c r="E66" s="1079">
        <v>480</v>
      </c>
      <c r="F66" s="1080">
        <v>2</v>
      </c>
      <c r="G66" s="1080">
        <v>88</v>
      </c>
      <c r="H66" s="1044">
        <v>480</v>
      </c>
      <c r="I66" s="1046"/>
      <c r="J66" s="1046"/>
      <c r="K66" s="1046"/>
      <c r="L66" s="1046"/>
      <c r="M66" s="1046"/>
      <c r="N66" s="1046"/>
      <c r="O66" s="1046"/>
      <c r="P66" s="1046"/>
      <c r="Q66" s="1046">
        <v>1</v>
      </c>
      <c r="R66" s="1046">
        <v>20</v>
      </c>
      <c r="S66" s="1046">
        <v>1</v>
      </c>
      <c r="T66" s="1046">
        <v>68</v>
      </c>
      <c r="U66" s="1046"/>
      <c r="V66" s="1046"/>
      <c r="W66" s="1046"/>
      <c r="X66" s="1046"/>
      <c r="Y66" s="1047"/>
      <c r="Z66" s="1066"/>
      <c r="AA66" s="1069"/>
    </row>
    <row r="67" spans="1:27" ht="16.5" customHeight="1">
      <c r="A67" s="1768"/>
      <c r="B67" s="1065" t="s">
        <v>715</v>
      </c>
      <c r="C67" s="1078">
        <f t="shared" si="29"/>
        <v>1</v>
      </c>
      <c r="D67" s="1079">
        <f t="shared" si="29"/>
        <v>10</v>
      </c>
      <c r="E67" s="1079">
        <v>50</v>
      </c>
      <c r="F67" s="1080">
        <v>1</v>
      </c>
      <c r="G67" s="1080">
        <v>10</v>
      </c>
      <c r="H67" s="1044">
        <v>50</v>
      </c>
      <c r="I67" s="1046"/>
      <c r="J67" s="1046"/>
      <c r="K67" s="1046"/>
      <c r="L67" s="1046"/>
      <c r="M67" s="1046"/>
      <c r="N67" s="1046"/>
      <c r="O67" s="1046">
        <v>1</v>
      </c>
      <c r="P67" s="1046">
        <v>10</v>
      </c>
      <c r="Q67" s="1046"/>
      <c r="R67" s="1046"/>
      <c r="S67" s="1046"/>
      <c r="T67" s="1046"/>
      <c r="U67" s="1046"/>
      <c r="V67" s="1046"/>
      <c r="W67" s="1046"/>
      <c r="X67" s="1046"/>
      <c r="Y67" s="1046"/>
      <c r="Z67" s="1067"/>
      <c r="AA67" s="1069"/>
    </row>
    <row r="68" spans="1:27" ht="16.5" customHeight="1">
      <c r="A68" s="1768"/>
      <c r="B68" s="1065" t="s">
        <v>716</v>
      </c>
      <c r="C68" s="1078">
        <f t="shared" si="29"/>
        <v>2</v>
      </c>
      <c r="D68" s="1079">
        <f t="shared" si="29"/>
        <v>60</v>
      </c>
      <c r="E68" s="1079">
        <v>317</v>
      </c>
      <c r="F68" s="1080">
        <v>2</v>
      </c>
      <c r="G68" s="1080">
        <v>60</v>
      </c>
      <c r="H68" s="1044">
        <v>317</v>
      </c>
      <c r="I68" s="1046"/>
      <c r="J68" s="1046"/>
      <c r="K68" s="1046"/>
      <c r="L68" s="1046"/>
      <c r="M68" s="1046"/>
      <c r="N68" s="1046"/>
      <c r="O68" s="1046"/>
      <c r="P68" s="1046"/>
      <c r="Q68" s="1046">
        <v>2</v>
      </c>
      <c r="R68" s="1046">
        <v>60</v>
      </c>
      <c r="S68" s="1046"/>
      <c r="T68" s="1046"/>
      <c r="U68" s="1046"/>
      <c r="V68" s="1046"/>
      <c r="W68" s="1046"/>
      <c r="X68" s="1046"/>
      <c r="Y68" s="1047"/>
      <c r="Z68" s="1066"/>
      <c r="AA68" s="1069"/>
    </row>
    <row r="69" spans="1:27" ht="16.5" customHeight="1">
      <c r="A69" s="1768"/>
      <c r="B69" s="1065" t="s">
        <v>717</v>
      </c>
      <c r="C69" s="1078">
        <f t="shared" si="29"/>
        <v>1</v>
      </c>
      <c r="D69" s="1079">
        <f t="shared" si="29"/>
        <v>95</v>
      </c>
      <c r="E69" s="1079">
        <v>515</v>
      </c>
      <c r="F69" s="1080">
        <v>1</v>
      </c>
      <c r="G69" s="1080">
        <v>95</v>
      </c>
      <c r="H69" s="1044">
        <v>515</v>
      </c>
      <c r="I69" s="1046"/>
      <c r="J69" s="1046"/>
      <c r="K69" s="1046"/>
      <c r="L69" s="1046"/>
      <c r="M69" s="1046"/>
      <c r="N69" s="1046"/>
      <c r="O69" s="1046"/>
      <c r="P69" s="1046"/>
      <c r="Q69" s="1046"/>
      <c r="R69" s="1046"/>
      <c r="S69" s="1046">
        <v>1</v>
      </c>
      <c r="T69" s="1046">
        <v>95</v>
      </c>
      <c r="U69" s="1046"/>
      <c r="V69" s="1046"/>
      <c r="W69" s="1046"/>
      <c r="X69" s="1046"/>
      <c r="Y69" s="1047"/>
      <c r="Z69" s="1066"/>
      <c r="AA69" s="1069"/>
    </row>
    <row r="70" spans="1:27" ht="16.5" customHeight="1" thickBot="1">
      <c r="A70" s="1768"/>
      <c r="B70" s="1081" t="s">
        <v>275</v>
      </c>
      <c r="C70" s="1082">
        <f t="shared" si="29"/>
        <v>14</v>
      </c>
      <c r="D70" s="1083">
        <f t="shared" si="29"/>
        <v>851</v>
      </c>
      <c r="E70" s="1083">
        <v>4443</v>
      </c>
      <c r="F70" s="1084">
        <v>11</v>
      </c>
      <c r="G70" s="1084">
        <v>241</v>
      </c>
      <c r="H70" s="1085">
        <v>1482</v>
      </c>
      <c r="I70" s="1046">
        <v>1</v>
      </c>
      <c r="J70" s="1046">
        <v>40</v>
      </c>
      <c r="K70" s="1085">
        <v>246</v>
      </c>
      <c r="L70" s="1046">
        <v>2</v>
      </c>
      <c r="M70" s="1046">
        <v>570</v>
      </c>
      <c r="N70" s="1046">
        <v>2715</v>
      </c>
      <c r="O70" s="1046">
        <v>6</v>
      </c>
      <c r="P70" s="1046">
        <v>72</v>
      </c>
      <c r="Q70" s="1046">
        <v>5</v>
      </c>
      <c r="R70" s="1046">
        <v>153</v>
      </c>
      <c r="S70" s="1046">
        <v>1</v>
      </c>
      <c r="T70" s="1046">
        <v>56</v>
      </c>
      <c r="U70" s="1046"/>
      <c r="V70" s="1046"/>
      <c r="W70" s="1046">
        <v>2</v>
      </c>
      <c r="X70" s="1046">
        <v>570</v>
      </c>
      <c r="Y70" s="1046">
        <v>2</v>
      </c>
      <c r="Z70" s="1067">
        <v>2723</v>
      </c>
      <c r="AA70" s="1069"/>
    </row>
    <row r="71" spans="1:27" ht="16.5" customHeight="1" thickBot="1" thickTop="1">
      <c r="A71" s="1769"/>
      <c r="B71" s="1049" t="s">
        <v>5</v>
      </c>
      <c r="C71" s="1050">
        <f>SUM(C64:C70)</f>
        <v>28</v>
      </c>
      <c r="D71" s="1051">
        <f aca="true" t="shared" si="30" ref="D71:X71">SUM(D64:D70)</f>
        <v>1860</v>
      </c>
      <c r="E71" s="1051">
        <f t="shared" si="30"/>
        <v>9687</v>
      </c>
      <c r="F71" s="1051">
        <f>SUM(F64:F70)</f>
        <v>23</v>
      </c>
      <c r="G71" s="1051">
        <f>SUM(G64:G70)</f>
        <v>561</v>
      </c>
      <c r="H71" s="1050">
        <f>SUM(H64:H70)</f>
        <v>3536</v>
      </c>
      <c r="I71" s="1050">
        <f t="shared" si="30"/>
        <v>1</v>
      </c>
      <c r="J71" s="1050">
        <f t="shared" si="30"/>
        <v>40</v>
      </c>
      <c r="K71" s="1050">
        <f t="shared" si="30"/>
        <v>246</v>
      </c>
      <c r="L71" s="1050">
        <f t="shared" si="30"/>
        <v>4</v>
      </c>
      <c r="M71" s="1050">
        <f t="shared" si="30"/>
        <v>1259</v>
      </c>
      <c r="N71" s="1050">
        <f t="shared" si="30"/>
        <v>5905</v>
      </c>
      <c r="O71" s="1050">
        <f t="shared" si="30"/>
        <v>12</v>
      </c>
      <c r="P71" s="1050">
        <f t="shared" si="30"/>
        <v>129</v>
      </c>
      <c r="Q71" s="1050">
        <f t="shared" si="30"/>
        <v>9</v>
      </c>
      <c r="R71" s="1050">
        <f t="shared" si="30"/>
        <v>253</v>
      </c>
      <c r="S71" s="1050">
        <f t="shared" si="30"/>
        <v>3</v>
      </c>
      <c r="T71" s="1050">
        <f t="shared" si="30"/>
        <v>219</v>
      </c>
      <c r="U71" s="1050"/>
      <c r="V71" s="1050"/>
      <c r="W71" s="1050">
        <f t="shared" si="30"/>
        <v>4</v>
      </c>
      <c r="X71" s="1050">
        <f t="shared" si="30"/>
        <v>1259</v>
      </c>
      <c r="Y71" s="1050">
        <v>4</v>
      </c>
      <c r="Z71" s="1070">
        <f>SUM(Z64:Z70)</f>
        <v>5933</v>
      </c>
      <c r="AA71" s="1069"/>
    </row>
    <row r="72" spans="1:27" ht="16.5" customHeight="1">
      <c r="A72" s="1767" t="s">
        <v>509</v>
      </c>
      <c r="B72" s="1043" t="s">
        <v>357</v>
      </c>
      <c r="C72" s="1040">
        <v>10</v>
      </c>
      <c r="D72" s="1040">
        <v>109</v>
      </c>
      <c r="E72" s="1040">
        <v>517</v>
      </c>
      <c r="F72" s="1053">
        <v>10</v>
      </c>
      <c r="G72" s="1040">
        <v>109</v>
      </c>
      <c r="H72" s="1040">
        <v>517</v>
      </c>
      <c r="I72" s="1040"/>
      <c r="J72" s="1040"/>
      <c r="K72" s="1040"/>
      <c r="L72" s="1040"/>
      <c r="M72" s="1040"/>
      <c r="N72" s="1040"/>
      <c r="O72" s="1040">
        <v>9</v>
      </c>
      <c r="P72" s="1040">
        <v>87.6</v>
      </c>
      <c r="Q72" s="1040">
        <v>1</v>
      </c>
      <c r="R72" s="1040">
        <v>21</v>
      </c>
      <c r="S72" s="1040"/>
      <c r="T72" s="1040"/>
      <c r="U72" s="1040"/>
      <c r="V72" s="1040"/>
      <c r="W72" s="1040"/>
      <c r="X72" s="1040"/>
      <c r="Y72" s="1041"/>
      <c r="Z72" s="1042"/>
      <c r="AA72" s="1069"/>
    </row>
    <row r="73" spans="1:27" ht="16.5" customHeight="1">
      <c r="A73" s="1768"/>
      <c r="B73" s="1043" t="s">
        <v>402</v>
      </c>
      <c r="C73" s="1044">
        <v>5</v>
      </c>
      <c r="D73" s="1044">
        <v>107.7</v>
      </c>
      <c r="E73" s="1045">
        <v>564</v>
      </c>
      <c r="F73" s="1045">
        <v>5</v>
      </c>
      <c r="G73" s="1044">
        <v>107.7</v>
      </c>
      <c r="H73" s="1045">
        <v>564</v>
      </c>
      <c r="I73" s="1046"/>
      <c r="J73" s="1046"/>
      <c r="K73" s="1046"/>
      <c r="L73" s="1046"/>
      <c r="M73" s="1046"/>
      <c r="N73" s="1046"/>
      <c r="O73" s="1046"/>
      <c r="P73" s="1046"/>
      <c r="Q73" s="1045">
        <v>5</v>
      </c>
      <c r="R73" s="1044">
        <v>107.7</v>
      </c>
      <c r="S73" s="1046"/>
      <c r="T73" s="1046"/>
      <c r="U73" s="1046"/>
      <c r="V73" s="1046"/>
      <c r="W73" s="1046"/>
      <c r="X73" s="1046"/>
      <c r="Y73" s="1047"/>
      <c r="Z73" s="1048"/>
      <c r="AA73" s="1069"/>
    </row>
    <row r="74" spans="1:27" ht="16.5" customHeight="1" thickBot="1">
      <c r="A74" s="1768"/>
      <c r="B74" s="1065" t="s">
        <v>514</v>
      </c>
      <c r="C74" s="1044">
        <v>3</v>
      </c>
      <c r="D74" s="1046">
        <v>83.2</v>
      </c>
      <c r="E74" s="1045">
        <v>436</v>
      </c>
      <c r="F74" s="1045">
        <v>3</v>
      </c>
      <c r="G74" s="1046">
        <v>83.2</v>
      </c>
      <c r="H74" s="1045">
        <v>436</v>
      </c>
      <c r="I74" s="1046"/>
      <c r="J74" s="1046"/>
      <c r="K74" s="1046"/>
      <c r="L74" s="1046"/>
      <c r="M74" s="1046"/>
      <c r="N74" s="1046"/>
      <c r="O74" s="1046"/>
      <c r="P74" s="1046"/>
      <c r="Q74" s="1045">
        <v>3</v>
      </c>
      <c r="R74" s="1046">
        <v>83.2</v>
      </c>
      <c r="S74" s="1046"/>
      <c r="T74" s="1046"/>
      <c r="U74" s="1046"/>
      <c r="V74" s="1046"/>
      <c r="W74" s="1046"/>
      <c r="X74" s="1046"/>
      <c r="Y74" s="1047"/>
      <c r="Z74" s="1048"/>
      <c r="AA74" s="1069"/>
    </row>
    <row r="75" spans="1:27" ht="16.5" customHeight="1" thickBot="1" thickTop="1">
      <c r="A75" s="1770"/>
      <c r="B75" s="1049" t="s">
        <v>5</v>
      </c>
      <c r="C75" s="1086">
        <f aca="true" t="shared" si="31" ref="C75:H75">SUM(C72:C74)</f>
        <v>18</v>
      </c>
      <c r="D75" s="1086">
        <f t="shared" si="31"/>
        <v>299.9</v>
      </c>
      <c r="E75" s="1086">
        <f t="shared" si="31"/>
        <v>1517</v>
      </c>
      <c r="F75" s="1087">
        <f t="shared" si="31"/>
        <v>18</v>
      </c>
      <c r="G75" s="1087">
        <f t="shared" si="31"/>
        <v>299.9</v>
      </c>
      <c r="H75" s="1086">
        <f t="shared" si="31"/>
        <v>1517</v>
      </c>
      <c r="I75" s="1086"/>
      <c r="J75" s="1086"/>
      <c r="K75" s="1086"/>
      <c r="L75" s="1086"/>
      <c r="M75" s="1086"/>
      <c r="N75" s="1086"/>
      <c r="O75" s="1086">
        <f>SUM(O72:O74)</f>
        <v>9</v>
      </c>
      <c r="P75" s="1086">
        <f>SUM(P72:P74)</f>
        <v>87.6</v>
      </c>
      <c r="Q75" s="1086">
        <f>SUM(Q72:Q74)</f>
        <v>9</v>
      </c>
      <c r="R75" s="1086">
        <f>SUM(R72:R74)</f>
        <v>211.89999999999998</v>
      </c>
      <c r="S75" s="1086"/>
      <c r="T75" s="1086"/>
      <c r="U75" s="1050"/>
      <c r="V75" s="1050"/>
      <c r="W75" s="1050"/>
      <c r="X75" s="1050"/>
      <c r="Y75" s="1050"/>
      <c r="Z75" s="1070"/>
      <c r="AA75" s="1069"/>
    </row>
    <row r="76" spans="1:27" ht="16.5" customHeight="1">
      <c r="A76" s="1755" t="s">
        <v>480</v>
      </c>
      <c r="B76" s="1088" t="s">
        <v>403</v>
      </c>
      <c r="C76" s="1075">
        <v>4</v>
      </c>
      <c r="D76" s="1075">
        <v>205</v>
      </c>
      <c r="E76" s="1075">
        <v>1000</v>
      </c>
      <c r="F76" s="1053">
        <v>3</v>
      </c>
      <c r="G76" s="1053">
        <v>54</v>
      </c>
      <c r="H76" s="1040">
        <v>274</v>
      </c>
      <c r="I76" s="1040"/>
      <c r="J76" s="1040"/>
      <c r="K76" s="1040"/>
      <c r="L76" s="1040">
        <v>1</v>
      </c>
      <c r="M76" s="1040">
        <v>151</v>
      </c>
      <c r="N76" s="1040">
        <v>726</v>
      </c>
      <c r="O76" s="1040">
        <v>3</v>
      </c>
      <c r="P76" s="1040">
        <v>54</v>
      </c>
      <c r="Q76" s="1040"/>
      <c r="R76" s="1040"/>
      <c r="S76" s="1040"/>
      <c r="T76" s="1040"/>
      <c r="U76" s="1040">
        <v>1</v>
      </c>
      <c r="V76" s="1040">
        <v>151</v>
      </c>
      <c r="W76" s="1040"/>
      <c r="X76" s="1040"/>
      <c r="Y76" s="1041"/>
      <c r="Z76" s="1042"/>
      <c r="AA76" s="1069"/>
    </row>
    <row r="77" spans="1:27" ht="16.5" customHeight="1">
      <c r="A77" s="1756"/>
      <c r="B77" s="1065" t="s">
        <v>515</v>
      </c>
      <c r="C77" s="1044">
        <v>18</v>
      </c>
      <c r="D77" s="1045">
        <v>1220</v>
      </c>
      <c r="E77" s="1045">
        <v>5950</v>
      </c>
      <c r="F77" s="1045">
        <v>14</v>
      </c>
      <c r="G77" s="1045">
        <v>299</v>
      </c>
      <c r="H77" s="1046">
        <v>1528</v>
      </c>
      <c r="I77" s="1046"/>
      <c r="J77" s="1046"/>
      <c r="K77" s="1046"/>
      <c r="L77" s="1046">
        <v>4</v>
      </c>
      <c r="M77" s="1046">
        <v>921</v>
      </c>
      <c r="N77" s="1046">
        <v>4422</v>
      </c>
      <c r="O77" s="1046">
        <v>14</v>
      </c>
      <c r="P77" s="1046">
        <v>299</v>
      </c>
      <c r="Q77" s="1046"/>
      <c r="R77" s="1046"/>
      <c r="S77" s="1046"/>
      <c r="T77" s="1046"/>
      <c r="U77" s="1046">
        <v>1</v>
      </c>
      <c r="V77" s="1046">
        <v>161</v>
      </c>
      <c r="W77" s="1046">
        <v>3</v>
      </c>
      <c r="X77" s="1046">
        <v>760</v>
      </c>
      <c r="Y77" s="1047"/>
      <c r="Z77" s="1048"/>
      <c r="AA77" s="1069"/>
    </row>
    <row r="78" spans="1:27" ht="16.5" customHeight="1">
      <c r="A78" s="1756"/>
      <c r="B78" s="1043" t="s">
        <v>358</v>
      </c>
      <c r="C78" s="1044">
        <v>6</v>
      </c>
      <c r="D78" s="1045">
        <v>180</v>
      </c>
      <c r="E78" s="1045">
        <v>864</v>
      </c>
      <c r="F78" s="1045">
        <v>5</v>
      </c>
      <c r="G78" s="1045">
        <v>79</v>
      </c>
      <c r="H78" s="1046">
        <v>381</v>
      </c>
      <c r="I78" s="1046">
        <v>1</v>
      </c>
      <c r="J78" s="1046">
        <v>101</v>
      </c>
      <c r="K78" s="1046">
        <v>483</v>
      </c>
      <c r="L78" s="1046"/>
      <c r="M78" s="1046"/>
      <c r="N78" s="1046"/>
      <c r="O78" s="1046">
        <v>5</v>
      </c>
      <c r="P78" s="1046">
        <v>79</v>
      </c>
      <c r="Q78" s="1046"/>
      <c r="R78" s="1046"/>
      <c r="S78" s="1046"/>
      <c r="T78" s="1046"/>
      <c r="U78" s="1046">
        <v>1</v>
      </c>
      <c r="V78" s="1046">
        <v>101</v>
      </c>
      <c r="W78" s="1046"/>
      <c r="X78" s="1046"/>
      <c r="Y78" s="1047"/>
      <c r="Z78" s="1048"/>
      <c r="AA78" s="1069"/>
    </row>
    <row r="79" spans="1:27" ht="16.5" customHeight="1" thickBot="1">
      <c r="A79" s="1756"/>
      <c r="B79" s="1043" t="s">
        <v>404</v>
      </c>
      <c r="C79" s="1046">
        <v>6</v>
      </c>
      <c r="D79" s="1045">
        <v>170</v>
      </c>
      <c r="E79" s="1045">
        <v>830</v>
      </c>
      <c r="F79" s="1045">
        <v>6</v>
      </c>
      <c r="G79" s="1045">
        <v>170</v>
      </c>
      <c r="H79" s="1046">
        <v>830</v>
      </c>
      <c r="I79" s="1046"/>
      <c r="J79" s="1046"/>
      <c r="K79" s="1046"/>
      <c r="L79" s="1046"/>
      <c r="M79" s="1046"/>
      <c r="N79" s="1046"/>
      <c r="O79" s="1046">
        <v>6</v>
      </c>
      <c r="P79" s="1046">
        <v>170</v>
      </c>
      <c r="Q79" s="1046"/>
      <c r="R79" s="1046"/>
      <c r="S79" s="1046"/>
      <c r="T79" s="1046"/>
      <c r="U79" s="1046"/>
      <c r="V79" s="1046"/>
      <c r="W79" s="1046"/>
      <c r="X79" s="1046"/>
      <c r="Y79" s="1046"/>
      <c r="Z79" s="1054"/>
      <c r="AA79" s="1069"/>
    </row>
    <row r="80" spans="1:27" ht="16.5" customHeight="1" thickBot="1" thickTop="1">
      <c r="A80" s="1089"/>
      <c r="B80" s="1049" t="s">
        <v>5</v>
      </c>
      <c r="C80" s="1050">
        <f>SUM(C76:C79)</f>
        <v>34</v>
      </c>
      <c r="D80" s="1051">
        <f aca="true" t="shared" si="32" ref="D80:X80">SUM(D76:D79)</f>
        <v>1775</v>
      </c>
      <c r="E80" s="1051">
        <f t="shared" si="32"/>
        <v>8644</v>
      </c>
      <c r="F80" s="1051">
        <f t="shared" si="32"/>
        <v>28</v>
      </c>
      <c r="G80" s="1051">
        <f t="shared" si="32"/>
        <v>602</v>
      </c>
      <c r="H80" s="1050">
        <f t="shared" si="32"/>
        <v>3013</v>
      </c>
      <c r="I80" s="1050">
        <f t="shared" si="32"/>
        <v>1</v>
      </c>
      <c r="J80" s="1050">
        <f t="shared" si="32"/>
        <v>101</v>
      </c>
      <c r="K80" s="1050">
        <f t="shared" si="32"/>
        <v>483</v>
      </c>
      <c r="L80" s="1050">
        <f t="shared" si="32"/>
        <v>5</v>
      </c>
      <c r="M80" s="1050">
        <f t="shared" si="32"/>
        <v>1072</v>
      </c>
      <c r="N80" s="1050">
        <f t="shared" si="32"/>
        <v>5148</v>
      </c>
      <c r="O80" s="1050">
        <f t="shared" si="32"/>
        <v>28</v>
      </c>
      <c r="P80" s="1050">
        <f t="shared" si="32"/>
        <v>602</v>
      </c>
      <c r="Q80" s="1050"/>
      <c r="R80" s="1050"/>
      <c r="S80" s="1050"/>
      <c r="T80" s="1050"/>
      <c r="U80" s="1050">
        <f>SUM(U76:U79)</f>
        <v>3</v>
      </c>
      <c r="V80" s="1050">
        <f>SUM(V76:V79)</f>
        <v>413</v>
      </c>
      <c r="W80" s="1050">
        <f t="shared" si="32"/>
        <v>3</v>
      </c>
      <c r="X80" s="1050">
        <f t="shared" si="32"/>
        <v>760</v>
      </c>
      <c r="Y80" s="1050"/>
      <c r="Z80" s="1070"/>
      <c r="AA80" s="1069"/>
    </row>
    <row r="81" spans="1:27" ht="16.5" customHeight="1">
      <c r="A81" s="1757" t="s">
        <v>371</v>
      </c>
      <c r="B81" s="180" t="s">
        <v>719</v>
      </c>
      <c r="C81" s="1099">
        <v>1</v>
      </c>
      <c r="D81" s="1099">
        <v>54</v>
      </c>
      <c r="E81" s="1099">
        <v>296</v>
      </c>
      <c r="F81" s="1101">
        <v>1</v>
      </c>
      <c r="G81" s="1101">
        <v>54</v>
      </c>
      <c r="H81" s="1099">
        <v>296</v>
      </c>
      <c r="I81" s="1099"/>
      <c r="J81" s="1099"/>
      <c r="K81" s="1099"/>
      <c r="L81" s="1099"/>
      <c r="M81" s="1099"/>
      <c r="N81" s="1099"/>
      <c r="O81" s="1099"/>
      <c r="P81" s="1099"/>
      <c r="Q81" s="1099">
        <v>1</v>
      </c>
      <c r="R81" s="1099">
        <v>54</v>
      </c>
      <c r="S81" s="1099"/>
      <c r="T81" s="1099"/>
      <c r="U81" s="1099"/>
      <c r="V81" s="1099"/>
      <c r="W81" s="1099"/>
      <c r="X81" s="1099"/>
      <c r="Y81" s="1106"/>
      <c r="Z81" s="1107"/>
      <c r="AA81" s="1069"/>
    </row>
    <row r="82" spans="1:27" ht="16.5" customHeight="1">
      <c r="A82" s="1758"/>
      <c r="B82" s="145" t="s">
        <v>720</v>
      </c>
      <c r="C82" s="1102">
        <v>8</v>
      </c>
      <c r="D82" s="1103">
        <v>218</v>
      </c>
      <c r="E82" s="1103">
        <v>896</v>
      </c>
      <c r="F82" s="1103">
        <v>8</v>
      </c>
      <c r="G82" s="1103">
        <v>218</v>
      </c>
      <c r="H82" s="1100">
        <v>896</v>
      </c>
      <c r="I82" s="1100"/>
      <c r="J82" s="1100"/>
      <c r="K82" s="1100"/>
      <c r="L82" s="1100"/>
      <c r="M82" s="1100"/>
      <c r="N82" s="1100"/>
      <c r="O82" s="1100">
        <v>5</v>
      </c>
      <c r="P82" s="1100">
        <v>180</v>
      </c>
      <c r="Q82" s="1100">
        <v>3</v>
      </c>
      <c r="R82" s="1100">
        <v>38</v>
      </c>
      <c r="S82" s="1100"/>
      <c r="T82" s="1100"/>
      <c r="U82" s="1100"/>
      <c r="V82" s="1100"/>
      <c r="W82" s="1100"/>
      <c r="X82" s="1100"/>
      <c r="Y82" s="1108"/>
      <c r="Z82" s="1109"/>
      <c r="AA82" s="1069"/>
    </row>
    <row r="83" spans="1:27" ht="16.5" customHeight="1">
      <c r="A83" s="1758"/>
      <c r="B83" s="145" t="s">
        <v>721</v>
      </c>
      <c r="C83" s="1102">
        <v>6</v>
      </c>
      <c r="D83" s="1103">
        <v>223</v>
      </c>
      <c r="E83" s="1103">
        <v>901</v>
      </c>
      <c r="F83" s="1103">
        <v>6</v>
      </c>
      <c r="G83" s="1103">
        <v>223</v>
      </c>
      <c r="H83" s="1100">
        <v>901</v>
      </c>
      <c r="I83" s="1100"/>
      <c r="J83" s="1100"/>
      <c r="K83" s="1100"/>
      <c r="L83" s="1100"/>
      <c r="M83" s="1100"/>
      <c r="N83" s="1100"/>
      <c r="O83" s="1100"/>
      <c r="P83" s="1100"/>
      <c r="Q83" s="1100">
        <v>5</v>
      </c>
      <c r="R83" s="1100">
        <v>163</v>
      </c>
      <c r="S83" s="1100">
        <v>1</v>
      </c>
      <c r="T83" s="1100">
        <v>60</v>
      </c>
      <c r="U83" s="1100"/>
      <c r="V83" s="1100"/>
      <c r="W83" s="1100"/>
      <c r="X83" s="1100"/>
      <c r="Y83" s="1108"/>
      <c r="Z83" s="1109"/>
      <c r="AA83" s="1069"/>
    </row>
    <row r="84" spans="1:27" ht="15.75" customHeight="1">
      <c r="A84" s="1758"/>
      <c r="B84" s="145" t="s">
        <v>722</v>
      </c>
      <c r="C84" s="1100">
        <v>1</v>
      </c>
      <c r="D84" s="1103">
        <v>55</v>
      </c>
      <c r="E84" s="1103">
        <v>126</v>
      </c>
      <c r="F84" s="1103">
        <v>1</v>
      </c>
      <c r="G84" s="1103">
        <v>55</v>
      </c>
      <c r="H84" s="1100">
        <v>126</v>
      </c>
      <c r="I84" s="1100"/>
      <c r="J84" s="1100"/>
      <c r="K84" s="1100"/>
      <c r="L84" s="1100"/>
      <c r="M84" s="1100"/>
      <c r="N84" s="1100"/>
      <c r="O84" s="1100"/>
      <c r="P84" s="1100"/>
      <c r="Q84" s="1100"/>
      <c r="R84" s="1100"/>
      <c r="S84" s="1100">
        <v>1</v>
      </c>
      <c r="T84" s="1100">
        <v>55</v>
      </c>
      <c r="U84" s="1100"/>
      <c r="V84" s="1100"/>
      <c r="W84" s="1100"/>
      <c r="X84" s="1100"/>
      <c r="Y84" s="1100"/>
      <c r="Z84" s="1110"/>
      <c r="AA84" s="1069"/>
    </row>
    <row r="85" spans="1:27" ht="16.5" customHeight="1">
      <c r="A85" s="1758"/>
      <c r="B85" s="145" t="s">
        <v>723</v>
      </c>
      <c r="C85" s="1102">
        <v>11</v>
      </c>
      <c r="D85" s="1103">
        <v>594</v>
      </c>
      <c r="E85" s="1103">
        <v>2220</v>
      </c>
      <c r="F85" s="1103">
        <v>10</v>
      </c>
      <c r="G85" s="1103">
        <v>405</v>
      </c>
      <c r="H85" s="1100">
        <v>872</v>
      </c>
      <c r="I85" s="1100"/>
      <c r="J85" s="1100"/>
      <c r="K85" s="1100"/>
      <c r="L85" s="1100">
        <v>1</v>
      </c>
      <c r="M85" s="1100">
        <v>189</v>
      </c>
      <c r="N85" s="1100">
        <v>1348</v>
      </c>
      <c r="O85" s="1100">
        <v>2</v>
      </c>
      <c r="P85" s="1100">
        <v>38</v>
      </c>
      <c r="Q85" s="1100">
        <v>6</v>
      </c>
      <c r="R85" s="1100">
        <v>122</v>
      </c>
      <c r="S85" s="1100">
        <v>2</v>
      </c>
      <c r="T85" s="1100">
        <v>245</v>
      </c>
      <c r="U85" s="1100"/>
      <c r="V85" s="1100"/>
      <c r="W85" s="1100">
        <v>1</v>
      </c>
      <c r="X85" s="1100">
        <v>189</v>
      </c>
      <c r="Y85" s="1108"/>
      <c r="Z85" s="1109"/>
      <c r="AA85" s="1069"/>
    </row>
    <row r="86" spans="1:27" ht="16.5" customHeight="1">
      <c r="A86" s="1758"/>
      <c r="B86" s="145" t="s">
        <v>724</v>
      </c>
      <c r="C86" s="1102">
        <v>8</v>
      </c>
      <c r="D86" s="1103">
        <v>205</v>
      </c>
      <c r="E86" s="1103">
        <v>1400</v>
      </c>
      <c r="F86" s="1103">
        <v>7</v>
      </c>
      <c r="G86" s="1103">
        <v>86</v>
      </c>
      <c r="H86" s="1100">
        <v>374</v>
      </c>
      <c r="I86" s="1100"/>
      <c r="J86" s="1100"/>
      <c r="K86" s="1100"/>
      <c r="L86" s="1100">
        <v>1</v>
      </c>
      <c r="M86" s="1100">
        <v>119</v>
      </c>
      <c r="N86" s="1100">
        <v>1026</v>
      </c>
      <c r="O86" s="1100">
        <v>6</v>
      </c>
      <c r="P86" s="1100">
        <v>35</v>
      </c>
      <c r="Q86" s="1100">
        <v>1</v>
      </c>
      <c r="R86" s="1100">
        <v>51</v>
      </c>
      <c r="S86" s="1100"/>
      <c r="T86" s="1100"/>
      <c r="U86" s="1100"/>
      <c r="V86" s="1100"/>
      <c r="W86" s="1100">
        <v>1</v>
      </c>
      <c r="X86" s="1100">
        <v>119</v>
      </c>
      <c r="Y86" s="1108"/>
      <c r="Z86" s="1109"/>
      <c r="AA86" s="1069"/>
    </row>
    <row r="87" spans="1:27" ht="16.5" customHeight="1">
      <c r="A87" s="1758"/>
      <c r="B87" s="145" t="s">
        <v>725</v>
      </c>
      <c r="C87" s="1100">
        <v>1</v>
      </c>
      <c r="D87" s="1103">
        <v>34</v>
      </c>
      <c r="E87" s="1103">
        <v>138</v>
      </c>
      <c r="F87" s="1103">
        <v>1</v>
      </c>
      <c r="G87" s="1103">
        <v>34</v>
      </c>
      <c r="H87" s="1100">
        <v>138</v>
      </c>
      <c r="I87" s="1100"/>
      <c r="J87" s="1100"/>
      <c r="K87" s="1100"/>
      <c r="L87" s="1100"/>
      <c r="M87" s="1100"/>
      <c r="N87" s="1100"/>
      <c r="O87" s="1100"/>
      <c r="P87" s="1100"/>
      <c r="Q87" s="1100">
        <v>1</v>
      </c>
      <c r="R87" s="1100">
        <v>34</v>
      </c>
      <c r="S87" s="1100"/>
      <c r="T87" s="1100"/>
      <c r="U87" s="1100"/>
      <c r="V87" s="1100"/>
      <c r="W87" s="1100"/>
      <c r="X87" s="1100"/>
      <c r="Y87" s="1100"/>
      <c r="Z87" s="1110"/>
      <c r="AA87" s="1069"/>
    </row>
    <row r="88" spans="1:27" ht="16.5" customHeight="1" thickBot="1">
      <c r="A88" s="1758"/>
      <c r="B88" s="145" t="s">
        <v>726</v>
      </c>
      <c r="C88" s="1102"/>
      <c r="D88" s="1103"/>
      <c r="E88" s="1103"/>
      <c r="F88" s="1103"/>
      <c r="G88" s="1103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0"/>
      <c r="S88" s="1100"/>
      <c r="T88" s="1100"/>
      <c r="U88" s="1100"/>
      <c r="V88" s="1100"/>
      <c r="W88" s="1100"/>
      <c r="X88" s="1100"/>
      <c r="Y88" s="1108"/>
      <c r="Z88" s="1109"/>
      <c r="AA88" s="1069"/>
    </row>
    <row r="89" spans="1:27" ht="16.5" customHeight="1" thickBot="1" thickTop="1">
      <c r="A89" s="1759"/>
      <c r="B89" s="1104" t="s">
        <v>5</v>
      </c>
      <c r="C89" s="1105">
        <f>SUM(C81:C88)</f>
        <v>36</v>
      </c>
      <c r="D89" s="1105">
        <f aca="true" t="shared" si="33" ref="D89:X89">SUM(D81:D88)</f>
        <v>1383</v>
      </c>
      <c r="E89" s="1105">
        <f t="shared" si="33"/>
        <v>5977</v>
      </c>
      <c r="F89" s="1105">
        <f t="shared" si="33"/>
        <v>34</v>
      </c>
      <c r="G89" s="1105">
        <f t="shared" si="33"/>
        <v>1075</v>
      </c>
      <c r="H89" s="1105">
        <f t="shared" si="33"/>
        <v>3603</v>
      </c>
      <c r="I89" s="1105"/>
      <c r="J89" s="1105"/>
      <c r="K89" s="1105"/>
      <c r="L89" s="1105">
        <f t="shared" si="33"/>
        <v>2</v>
      </c>
      <c r="M89" s="1105">
        <f t="shared" si="33"/>
        <v>308</v>
      </c>
      <c r="N89" s="1105">
        <f t="shared" si="33"/>
        <v>2374</v>
      </c>
      <c r="O89" s="1105">
        <f t="shared" si="33"/>
        <v>13</v>
      </c>
      <c r="P89" s="1105">
        <f t="shared" si="33"/>
        <v>253</v>
      </c>
      <c r="Q89" s="1105">
        <f t="shared" si="33"/>
        <v>17</v>
      </c>
      <c r="R89" s="1105">
        <f t="shared" si="33"/>
        <v>462</v>
      </c>
      <c r="S89" s="1105">
        <f t="shared" si="33"/>
        <v>4</v>
      </c>
      <c r="T89" s="1105">
        <f t="shared" si="33"/>
        <v>360</v>
      </c>
      <c r="U89" s="1105"/>
      <c r="V89" s="1105"/>
      <c r="W89" s="1105">
        <f t="shared" si="33"/>
        <v>2</v>
      </c>
      <c r="X89" s="1105">
        <f t="shared" si="33"/>
        <v>308</v>
      </c>
      <c r="Y89" s="1105"/>
      <c r="Z89" s="1105"/>
      <c r="AA89" s="1069"/>
    </row>
    <row r="90" spans="1:27" ht="16.5" customHeight="1" thickBot="1">
      <c r="A90" s="1090" t="s">
        <v>224</v>
      </c>
      <c r="B90" s="1091" t="s">
        <v>718</v>
      </c>
      <c r="C90" s="1092">
        <v>18</v>
      </c>
      <c r="D90" s="1092">
        <v>754</v>
      </c>
      <c r="E90" s="1092">
        <v>4373</v>
      </c>
      <c r="F90" s="1093">
        <v>17</v>
      </c>
      <c r="G90" s="1093">
        <v>476</v>
      </c>
      <c r="H90" s="1092">
        <v>2556</v>
      </c>
      <c r="I90" s="1092"/>
      <c r="J90" s="1092"/>
      <c r="K90" s="1092"/>
      <c r="L90" s="1092">
        <v>1</v>
      </c>
      <c r="M90" s="1092">
        <v>278</v>
      </c>
      <c r="N90" s="1092">
        <v>1817</v>
      </c>
      <c r="O90" s="1092">
        <v>5</v>
      </c>
      <c r="P90" s="1092">
        <v>29</v>
      </c>
      <c r="Q90" s="1092">
        <v>11</v>
      </c>
      <c r="R90" s="1092">
        <v>397</v>
      </c>
      <c r="S90" s="1092">
        <v>1</v>
      </c>
      <c r="T90" s="1092">
        <v>50</v>
      </c>
      <c r="U90" s="1092"/>
      <c r="V90" s="1092"/>
      <c r="W90" s="1092">
        <v>1</v>
      </c>
      <c r="X90" s="1092">
        <v>278</v>
      </c>
      <c r="Y90" s="1094"/>
      <c r="Z90" s="1095"/>
      <c r="AA90" s="1069"/>
    </row>
    <row r="91" spans="1:26" ht="17.25">
      <c r="A91" s="1096"/>
      <c r="B91" s="1096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</sheetData>
  <sheetProtection/>
  <mergeCells count="31">
    <mergeCell ref="A10:B10"/>
    <mergeCell ref="A11:B11"/>
    <mergeCell ref="A12:B12"/>
    <mergeCell ref="A13:A19"/>
    <mergeCell ref="A37:A45"/>
    <mergeCell ref="A46:A55"/>
    <mergeCell ref="A1:N1"/>
    <mergeCell ref="A20:A23"/>
    <mergeCell ref="A24:A27"/>
    <mergeCell ref="F4:N4"/>
    <mergeCell ref="B2:F2"/>
    <mergeCell ref="J2:K2"/>
    <mergeCell ref="A4:B8"/>
    <mergeCell ref="A9:B9"/>
    <mergeCell ref="A76:A79"/>
    <mergeCell ref="A81:A89"/>
    <mergeCell ref="C4:E4"/>
    <mergeCell ref="C5:E5"/>
    <mergeCell ref="A56:A59"/>
    <mergeCell ref="A60:A63"/>
    <mergeCell ref="A64:A71"/>
    <mergeCell ref="A72:A75"/>
    <mergeCell ref="A28:A31"/>
    <mergeCell ref="A33:A36"/>
    <mergeCell ref="Y4:Z4"/>
    <mergeCell ref="O4:X4"/>
    <mergeCell ref="O5:P5"/>
    <mergeCell ref="Q5:R5"/>
    <mergeCell ref="S5:T5"/>
    <mergeCell ref="U5:V5"/>
    <mergeCell ref="W5:X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r:id="rId1"/>
  <rowBreaks count="1" manualBreakCount="1">
    <brk id="45" max="25" man="1"/>
  </rowBreaks>
  <colBreaks count="1" manualBreakCount="1">
    <brk id="14" max="9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A97"/>
  <sheetViews>
    <sheetView view="pageBreakPreview" zoomScaleNormal="75" zoomScaleSheetLayoutView="100" zoomScalePageLayoutView="0" workbookViewId="0" topLeftCell="A1">
      <pane xSplit="2" ySplit="7" topLeftCell="N8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0" sqref="J50"/>
    </sheetView>
  </sheetViews>
  <sheetFormatPr defaultColWidth="13.375" defaultRowHeight="13.5"/>
  <cols>
    <col min="1" max="1" width="4.50390625" style="191" bestFit="1" customWidth="1"/>
    <col min="2" max="2" width="10.50390625" style="191" bestFit="1" customWidth="1"/>
    <col min="3" max="3" width="7.50390625" style="191" bestFit="1" customWidth="1"/>
    <col min="4" max="4" width="8.875" style="45" customWidth="1"/>
    <col min="5" max="5" width="7.50390625" style="45" bestFit="1" customWidth="1"/>
    <col min="6" max="6" width="5.50390625" style="45" bestFit="1" customWidth="1"/>
    <col min="7" max="7" width="7.50390625" style="45" bestFit="1" customWidth="1"/>
    <col min="8" max="8" width="5.50390625" style="45" bestFit="1" customWidth="1"/>
    <col min="9" max="11" width="7.50390625" style="45" bestFit="1" customWidth="1"/>
    <col min="12" max="12" width="5.50390625" style="45" bestFit="1" customWidth="1"/>
    <col min="13" max="13" width="8.125" style="45" customWidth="1"/>
    <col min="14" max="14" width="5.875" style="45" bestFit="1" customWidth="1"/>
    <col min="15" max="15" width="5.50390625" style="45" bestFit="1" customWidth="1"/>
    <col min="16" max="16" width="5.50390625" style="111" bestFit="1" customWidth="1"/>
    <col min="17" max="17" width="11.25390625" style="112" customWidth="1"/>
    <col min="18" max="18" width="5.50390625" style="111" bestFit="1" customWidth="1"/>
    <col min="19" max="19" width="7.50390625" style="112" bestFit="1" customWidth="1"/>
    <col min="20" max="21" width="6.75390625" style="112" bestFit="1" customWidth="1"/>
    <col min="22" max="22" width="5.50390625" style="111" bestFit="1" customWidth="1"/>
    <col min="23" max="23" width="5.875" style="112" bestFit="1" customWidth="1"/>
    <col min="24" max="25" width="7.50390625" style="112" bestFit="1" customWidth="1"/>
    <col min="26" max="26" width="4.375" style="45" customWidth="1"/>
    <col min="27" max="16384" width="13.375" style="45" customWidth="1"/>
  </cols>
  <sheetData>
    <row r="1" spans="1:25" ht="17.25">
      <c r="A1" s="1620" t="s">
        <v>619</v>
      </c>
      <c r="B1" s="1620"/>
      <c r="C1" s="1620"/>
      <c r="D1" s="1620"/>
      <c r="E1" s="1620"/>
      <c r="F1" s="1620"/>
      <c r="G1" s="1620"/>
      <c r="H1" s="1620"/>
      <c r="I1" s="1739"/>
      <c r="J1" s="1739"/>
      <c r="K1" s="42"/>
      <c r="L1" s="42"/>
      <c r="M1" s="42"/>
      <c r="N1" s="42"/>
      <c r="O1" s="42"/>
      <c r="P1" s="582"/>
      <c r="Q1" s="217"/>
      <c r="R1" s="582"/>
      <c r="S1" s="217"/>
      <c r="T1" s="217"/>
      <c r="U1" s="217"/>
      <c r="V1" s="582"/>
      <c r="W1" s="217"/>
      <c r="X1" s="217"/>
      <c r="Y1" s="217"/>
    </row>
    <row r="2" spans="1:25" s="44" customFormat="1" ht="14.25" thickBot="1">
      <c r="A2" s="116"/>
      <c r="B2" s="116"/>
      <c r="C2" s="11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83"/>
      <c r="Q2" s="300"/>
      <c r="R2" s="583"/>
      <c r="S2" s="300"/>
      <c r="T2" s="300"/>
      <c r="U2" s="300"/>
      <c r="V2" s="583"/>
      <c r="W2" s="300"/>
      <c r="X2" s="300"/>
      <c r="Y2" s="300"/>
    </row>
    <row r="3" spans="1:25" ht="16.5" customHeight="1">
      <c r="A3" s="1626" t="s">
        <v>90</v>
      </c>
      <c r="B3" s="1742"/>
      <c r="C3" s="584" t="s">
        <v>206</v>
      </c>
      <c r="D3" s="1789" t="s">
        <v>209</v>
      </c>
      <c r="E3" s="1790"/>
      <c r="F3" s="1790"/>
      <c r="G3" s="1790"/>
      <c r="H3" s="1790"/>
      <c r="I3" s="1790"/>
      <c r="J3" s="1791"/>
      <c r="K3" s="1805" t="s">
        <v>528</v>
      </c>
      <c r="L3" s="1806"/>
      <c r="M3" s="1812" t="s">
        <v>210</v>
      </c>
      <c r="N3" s="1812"/>
      <c r="O3" s="1813"/>
      <c r="P3" s="1807" t="s">
        <v>520</v>
      </c>
      <c r="Q3" s="1808"/>
      <c r="R3" s="1808"/>
      <c r="S3" s="1808"/>
      <c r="T3" s="1808"/>
      <c r="U3" s="1808"/>
      <c r="V3" s="1808"/>
      <c r="W3" s="1808"/>
      <c r="X3" s="1808"/>
      <c r="Y3" s="1809"/>
    </row>
    <row r="4" spans="1:25" ht="16.5" customHeight="1">
      <c r="A4" s="1503"/>
      <c r="B4" s="1743"/>
      <c r="C4" s="585" t="s">
        <v>61</v>
      </c>
      <c r="D4" s="544"/>
      <c r="E4" s="545"/>
      <c r="F4" s="579"/>
      <c r="G4" s="579"/>
      <c r="H4" s="579"/>
      <c r="I4" s="545"/>
      <c r="J4" s="579"/>
      <c r="K4" s="1241"/>
      <c r="L4" s="1242"/>
      <c r="M4" s="1243"/>
      <c r="N4" s="1268"/>
      <c r="O4" s="1269"/>
      <c r="P4" s="1618" t="s">
        <v>620</v>
      </c>
      <c r="Q4" s="1619"/>
      <c r="R4" s="1797" t="s">
        <v>522</v>
      </c>
      <c r="S4" s="1798"/>
      <c r="T4" s="1798"/>
      <c r="U4" s="1811"/>
      <c r="V4" s="1797" t="s">
        <v>521</v>
      </c>
      <c r="W4" s="1798"/>
      <c r="X4" s="1798"/>
      <c r="Y4" s="1799"/>
    </row>
    <row r="5" spans="1:25" ht="16.5" customHeight="1">
      <c r="A5" s="1503"/>
      <c r="B5" s="1743"/>
      <c r="C5" s="585" t="s">
        <v>207</v>
      </c>
      <c r="D5" s="549" t="s">
        <v>26</v>
      </c>
      <c r="E5" s="549" t="s">
        <v>18</v>
      </c>
      <c r="F5" s="549" t="s">
        <v>250</v>
      </c>
      <c r="G5" s="549" t="s">
        <v>33</v>
      </c>
      <c r="H5" s="549" t="s">
        <v>251</v>
      </c>
      <c r="I5" s="549" t="s">
        <v>19</v>
      </c>
      <c r="J5" s="549" t="s">
        <v>32</v>
      </c>
      <c r="K5" s="1244" t="s">
        <v>18</v>
      </c>
      <c r="L5" s="547" t="s">
        <v>250</v>
      </c>
      <c r="M5" s="1245" t="s">
        <v>33</v>
      </c>
      <c r="N5" s="1244" t="s">
        <v>251</v>
      </c>
      <c r="O5" s="1246" t="s">
        <v>208</v>
      </c>
      <c r="P5" s="1262" t="s">
        <v>64</v>
      </c>
      <c r="Q5" s="304" t="s">
        <v>29</v>
      </c>
      <c r="R5" s="586"/>
      <c r="S5" s="587"/>
      <c r="T5" s="587"/>
      <c r="U5" s="587"/>
      <c r="V5" s="586"/>
      <c r="W5" s="587"/>
      <c r="X5" s="587"/>
      <c r="Y5" s="588"/>
    </row>
    <row r="6" spans="1:26" ht="16.5" customHeight="1">
      <c r="A6" s="1503"/>
      <c r="B6" s="1743"/>
      <c r="C6" s="589" t="s">
        <v>518</v>
      </c>
      <c r="D6" s="549"/>
      <c r="E6" s="549" t="s">
        <v>21</v>
      </c>
      <c r="F6" s="549" t="s">
        <v>527</v>
      </c>
      <c r="G6" s="549" t="s">
        <v>35</v>
      </c>
      <c r="H6" s="549" t="s">
        <v>252</v>
      </c>
      <c r="I6" s="549" t="s">
        <v>21</v>
      </c>
      <c r="J6" s="549" t="s">
        <v>34</v>
      </c>
      <c r="K6" s="1244" t="s">
        <v>21</v>
      </c>
      <c r="L6" s="51" t="s">
        <v>527</v>
      </c>
      <c r="M6" s="1246" t="s">
        <v>35</v>
      </c>
      <c r="N6" s="1244" t="s">
        <v>252</v>
      </c>
      <c r="O6" s="1246" t="s">
        <v>253</v>
      </c>
      <c r="P6" s="1262" t="s">
        <v>63</v>
      </c>
      <c r="Q6" s="304" t="s">
        <v>26</v>
      </c>
      <c r="R6" s="590" t="s">
        <v>64</v>
      </c>
      <c r="S6" s="1800" t="s">
        <v>39</v>
      </c>
      <c r="T6" s="1801"/>
      <c r="U6" s="1810"/>
      <c r="V6" s="590" t="s">
        <v>64</v>
      </c>
      <c r="W6" s="1800" t="s">
        <v>39</v>
      </c>
      <c r="X6" s="1801"/>
      <c r="Y6" s="1802"/>
      <c r="Z6" s="578"/>
    </row>
    <row r="7" spans="1:26" ht="16.5" customHeight="1" thickBot="1">
      <c r="A7" s="1505"/>
      <c r="B7" s="1804"/>
      <c r="C7" s="555" t="s">
        <v>31</v>
      </c>
      <c r="D7" s="553" t="s">
        <v>31</v>
      </c>
      <c r="E7" s="553" t="s">
        <v>31</v>
      </c>
      <c r="F7" s="553" t="s">
        <v>31</v>
      </c>
      <c r="G7" s="553" t="s">
        <v>31</v>
      </c>
      <c r="H7" s="553" t="s">
        <v>31</v>
      </c>
      <c r="I7" s="553" t="s">
        <v>31</v>
      </c>
      <c r="J7" s="553" t="s">
        <v>31</v>
      </c>
      <c r="K7" s="1247" t="s">
        <v>31</v>
      </c>
      <c r="L7" s="555" t="s">
        <v>31</v>
      </c>
      <c r="M7" s="1248" t="s">
        <v>31</v>
      </c>
      <c r="N7" s="1247" t="s">
        <v>31</v>
      </c>
      <c r="O7" s="1248" t="s">
        <v>31</v>
      </c>
      <c r="P7" s="1263"/>
      <c r="Q7" s="210" t="s">
        <v>31</v>
      </c>
      <c r="R7" s="591" t="s">
        <v>63</v>
      </c>
      <c r="S7" s="592"/>
      <c r="T7" s="593" t="s">
        <v>36</v>
      </c>
      <c r="U7" s="594" t="s">
        <v>37</v>
      </c>
      <c r="V7" s="591" t="s">
        <v>63</v>
      </c>
      <c r="W7" s="592"/>
      <c r="X7" s="593" t="s">
        <v>38</v>
      </c>
      <c r="Y7" s="595" t="s">
        <v>32</v>
      </c>
      <c r="Z7" s="578"/>
    </row>
    <row r="8" spans="1:26" s="561" customFormat="1" ht="16.5" customHeight="1" thickBot="1">
      <c r="A8" s="1503" t="s">
        <v>407</v>
      </c>
      <c r="B8" s="1743"/>
      <c r="C8" s="596">
        <f>SUM(C9:C11)</f>
        <v>1042.43</v>
      </c>
      <c r="D8" s="597">
        <f>SUM(D9:D11)</f>
        <v>878.72</v>
      </c>
      <c r="E8" s="598">
        <f aca="true" t="shared" si="0" ref="E8:Y8">SUM(E9:E11)</f>
        <v>834.82</v>
      </c>
      <c r="F8" s="598">
        <f t="shared" si="0"/>
        <v>4</v>
      </c>
      <c r="G8" s="597">
        <f>SUM(G9:G11)</f>
        <v>771.8199999999999</v>
      </c>
      <c r="H8" s="598">
        <f t="shared" si="0"/>
        <v>59.01</v>
      </c>
      <c r="I8" s="597">
        <f t="shared" si="0"/>
        <v>43.86</v>
      </c>
      <c r="J8" s="598">
        <f t="shared" si="0"/>
        <v>38.4</v>
      </c>
      <c r="K8" s="1249">
        <f>SUM(K9:K11)</f>
        <v>156.97</v>
      </c>
      <c r="L8" s="599"/>
      <c r="M8" s="1250">
        <f>SUM(M9:M11)</f>
        <v>88.7</v>
      </c>
      <c r="N8" s="1249">
        <f t="shared" si="0"/>
        <v>68.33</v>
      </c>
      <c r="O8" s="1250">
        <f t="shared" si="0"/>
        <v>6.7</v>
      </c>
      <c r="P8" s="1264">
        <f t="shared" si="0"/>
        <v>112</v>
      </c>
      <c r="Q8" s="601">
        <f>SUM(Q9:Q11)</f>
        <v>982.72</v>
      </c>
      <c r="R8" s="600">
        <f t="shared" si="0"/>
        <v>103</v>
      </c>
      <c r="S8" s="601">
        <f>SUM(S9:S11)</f>
        <v>855.14</v>
      </c>
      <c r="T8" s="602">
        <f>SUM(T9:T11)</f>
        <v>290.71000000000004</v>
      </c>
      <c r="U8" s="603">
        <f>SUM(U9:U11)</f>
        <v>557.7</v>
      </c>
      <c r="V8" s="604">
        <f t="shared" si="0"/>
        <v>7</v>
      </c>
      <c r="W8" s="603">
        <f t="shared" si="0"/>
        <v>48.8</v>
      </c>
      <c r="X8" s="603">
        <f t="shared" si="0"/>
        <v>17.2</v>
      </c>
      <c r="Y8" s="605">
        <f t="shared" si="0"/>
        <v>31.5</v>
      </c>
      <c r="Z8" s="580"/>
    </row>
    <row r="9" spans="1:26" s="561" customFormat="1" ht="16.5" customHeight="1">
      <c r="A9" s="1471" t="s">
        <v>96</v>
      </c>
      <c r="B9" s="1472"/>
      <c r="C9" s="606">
        <f>SUM(C12:C14)</f>
        <v>341.63</v>
      </c>
      <c r="D9" s="607">
        <f aca="true" t="shared" si="1" ref="D9:X9">SUM(D12:D14)</f>
        <v>208.61999999999998</v>
      </c>
      <c r="E9" s="606">
        <f t="shared" si="1"/>
        <v>206.82</v>
      </c>
      <c r="F9" s="606"/>
      <c r="G9" s="607">
        <f t="shared" si="1"/>
        <v>203.82</v>
      </c>
      <c r="H9" s="606">
        <f t="shared" si="1"/>
        <v>3.01</v>
      </c>
      <c r="I9" s="607">
        <f t="shared" si="1"/>
        <v>1.76</v>
      </c>
      <c r="J9" s="606"/>
      <c r="K9" s="1251">
        <f t="shared" si="1"/>
        <v>132.31</v>
      </c>
      <c r="L9" s="607"/>
      <c r="M9" s="1252">
        <f t="shared" si="1"/>
        <v>64.2</v>
      </c>
      <c r="N9" s="1270">
        <f t="shared" si="1"/>
        <v>68.17</v>
      </c>
      <c r="O9" s="1252">
        <f t="shared" si="1"/>
        <v>0.7</v>
      </c>
      <c r="P9" s="1265">
        <f t="shared" si="1"/>
        <v>40</v>
      </c>
      <c r="Q9" s="609">
        <f t="shared" si="1"/>
        <v>339.12</v>
      </c>
      <c r="R9" s="608">
        <f t="shared" si="1"/>
        <v>43</v>
      </c>
      <c r="S9" s="609">
        <f t="shared" si="1"/>
        <v>265.54</v>
      </c>
      <c r="T9" s="610">
        <f t="shared" si="1"/>
        <v>73.01</v>
      </c>
      <c r="U9" s="610">
        <f t="shared" si="1"/>
        <v>192.6</v>
      </c>
      <c r="V9" s="611">
        <f t="shared" si="1"/>
        <v>2</v>
      </c>
      <c r="W9" s="610">
        <f t="shared" si="1"/>
        <v>2.0999999999999996</v>
      </c>
      <c r="X9" s="610">
        <f t="shared" si="1"/>
        <v>2.0999999999999996</v>
      </c>
      <c r="Y9" s="1203"/>
      <c r="Z9" s="612"/>
    </row>
    <row r="10" spans="1:26" s="561" customFormat="1" ht="16.5" customHeight="1">
      <c r="A10" s="1481" t="s">
        <v>408</v>
      </c>
      <c r="B10" s="1482"/>
      <c r="C10" s="613">
        <f>SUM(C15:C16)</f>
        <v>502.90000000000003</v>
      </c>
      <c r="D10" s="614">
        <f aca="true" t="shared" si="2" ref="D10:U10">SUM(D15:D16)</f>
        <v>495.90000000000003</v>
      </c>
      <c r="E10" s="613">
        <f t="shared" si="2"/>
        <v>495.90000000000003</v>
      </c>
      <c r="F10" s="613">
        <f t="shared" si="2"/>
        <v>4</v>
      </c>
      <c r="G10" s="614">
        <f t="shared" si="2"/>
        <v>436.8</v>
      </c>
      <c r="H10" s="613">
        <f t="shared" si="2"/>
        <v>55.1</v>
      </c>
      <c r="I10" s="613"/>
      <c r="J10" s="613"/>
      <c r="K10" s="1253">
        <f t="shared" si="2"/>
        <v>7</v>
      </c>
      <c r="L10" s="614"/>
      <c r="M10" s="1254">
        <f t="shared" si="2"/>
        <v>7</v>
      </c>
      <c r="N10" s="1253"/>
      <c r="O10" s="1254"/>
      <c r="P10" s="1266">
        <f t="shared" si="2"/>
        <v>51</v>
      </c>
      <c r="Q10" s="616">
        <f t="shared" si="2"/>
        <v>499.90000000000003</v>
      </c>
      <c r="R10" s="615">
        <f t="shared" si="2"/>
        <v>50</v>
      </c>
      <c r="S10" s="616">
        <f t="shared" si="2"/>
        <v>498.20000000000005</v>
      </c>
      <c r="T10" s="617">
        <f t="shared" si="2"/>
        <v>133.1</v>
      </c>
      <c r="U10" s="617">
        <f t="shared" si="2"/>
        <v>365.1</v>
      </c>
      <c r="V10" s="617"/>
      <c r="W10" s="617"/>
      <c r="X10" s="617"/>
      <c r="Y10" s="1204"/>
      <c r="Z10" s="612"/>
    </row>
    <row r="11" spans="1:26" s="561" customFormat="1" ht="16.5" customHeight="1" thickBot="1">
      <c r="A11" s="1483" t="s">
        <v>99</v>
      </c>
      <c r="B11" s="1484"/>
      <c r="C11" s="618">
        <f>SUM(C17:C18)</f>
        <v>197.9</v>
      </c>
      <c r="D11" s="619">
        <f aca="true" t="shared" si="3" ref="D11:Y11">SUM(D17:D18)</f>
        <v>174.2</v>
      </c>
      <c r="E11" s="618">
        <f t="shared" si="3"/>
        <v>132.10000000000002</v>
      </c>
      <c r="F11" s="618"/>
      <c r="G11" s="618">
        <f t="shared" si="3"/>
        <v>131.2</v>
      </c>
      <c r="H11" s="618">
        <f>SUM(H17,H18)</f>
        <v>0.9</v>
      </c>
      <c r="I11" s="618">
        <f t="shared" si="3"/>
        <v>42.1</v>
      </c>
      <c r="J11" s="618">
        <f t="shared" si="3"/>
        <v>38.4</v>
      </c>
      <c r="K11" s="1255">
        <f t="shared" si="3"/>
        <v>17.659999999999997</v>
      </c>
      <c r="L11" s="619"/>
      <c r="M11" s="1256">
        <f>SUM(M80,M89)</f>
        <v>17.5</v>
      </c>
      <c r="N11" s="1255">
        <f>SUM(N80,N89)</f>
        <v>0.16</v>
      </c>
      <c r="O11" s="1256">
        <f t="shared" si="3"/>
        <v>6</v>
      </c>
      <c r="P11" s="1267">
        <f t="shared" si="3"/>
        <v>21</v>
      </c>
      <c r="Q11" s="621">
        <f t="shared" si="3"/>
        <v>143.7</v>
      </c>
      <c r="R11" s="620">
        <f t="shared" si="3"/>
        <v>10</v>
      </c>
      <c r="S11" s="621">
        <f t="shared" si="3"/>
        <v>91.4</v>
      </c>
      <c r="T11" s="622">
        <f t="shared" si="3"/>
        <v>84.6</v>
      </c>
      <c r="U11" s="622"/>
      <c r="V11" s="623">
        <f t="shared" si="3"/>
        <v>5</v>
      </c>
      <c r="W11" s="622">
        <f t="shared" si="3"/>
        <v>46.699999999999996</v>
      </c>
      <c r="X11" s="622">
        <f t="shared" si="3"/>
        <v>15.1</v>
      </c>
      <c r="Y11" s="1205">
        <f t="shared" si="3"/>
        <v>31.5</v>
      </c>
      <c r="Z11" s="612"/>
    </row>
    <row r="12" spans="1:26" s="561" customFormat="1" ht="16.5" customHeight="1">
      <c r="A12" s="1623" t="s">
        <v>106</v>
      </c>
      <c r="B12" s="241" t="s">
        <v>409</v>
      </c>
      <c r="C12" s="606">
        <f>SUM(C22,C26,C30)</f>
        <v>88.3</v>
      </c>
      <c r="D12" s="607">
        <f aca="true" t="shared" si="4" ref="D12:X12">SUM(D22,D26,D30)</f>
        <v>51.89999999999999</v>
      </c>
      <c r="E12" s="606">
        <f t="shared" si="4"/>
        <v>50.900000000000006</v>
      </c>
      <c r="F12" s="606"/>
      <c r="G12" s="607">
        <f>SUM(G22,G26,G30,)</f>
        <v>48.8</v>
      </c>
      <c r="H12" s="606">
        <f t="shared" si="4"/>
        <v>2.11</v>
      </c>
      <c r="I12" s="607">
        <f t="shared" si="4"/>
        <v>0.96</v>
      </c>
      <c r="J12" s="606"/>
      <c r="K12" s="1251">
        <f t="shared" si="4"/>
        <v>35.7</v>
      </c>
      <c r="L12" s="607"/>
      <c r="M12" s="1252">
        <f t="shared" si="4"/>
        <v>28.9</v>
      </c>
      <c r="N12" s="1251">
        <f t="shared" si="4"/>
        <v>6.8</v>
      </c>
      <c r="O12" s="1252">
        <f t="shared" si="4"/>
        <v>0.7</v>
      </c>
      <c r="P12" s="1265">
        <f t="shared" si="4"/>
        <v>13</v>
      </c>
      <c r="Q12" s="609">
        <f t="shared" si="4"/>
        <v>85.7</v>
      </c>
      <c r="R12" s="608">
        <f t="shared" si="4"/>
        <v>14</v>
      </c>
      <c r="S12" s="609">
        <f>SUM(S22,S26,S30)</f>
        <v>77.60000000000001</v>
      </c>
      <c r="T12" s="610">
        <f>SUM(T22,T26,T30)</f>
        <v>24.900000000000002</v>
      </c>
      <c r="U12" s="610">
        <f>SUM(U22,U26,U30)</f>
        <v>52.7</v>
      </c>
      <c r="V12" s="611">
        <f t="shared" si="4"/>
        <v>1</v>
      </c>
      <c r="W12" s="610">
        <f t="shared" si="4"/>
        <v>1.2999999999999998</v>
      </c>
      <c r="X12" s="610">
        <f t="shared" si="4"/>
        <v>1.2999999999999998</v>
      </c>
      <c r="Y12" s="1203"/>
      <c r="Z12" s="612"/>
    </row>
    <row r="13" spans="1:26" s="561" customFormat="1" ht="16.5" customHeight="1">
      <c r="A13" s="1624"/>
      <c r="B13" s="244" t="s">
        <v>410</v>
      </c>
      <c r="C13" s="613">
        <f>SUM(C31,C35,C44)</f>
        <v>126.08</v>
      </c>
      <c r="D13" s="614">
        <f aca="true" t="shared" si="5" ref="D13:X13">SUM(D31,D35,D44)</f>
        <v>80.96</v>
      </c>
      <c r="E13" s="613">
        <f t="shared" si="5"/>
        <v>80.16</v>
      </c>
      <c r="F13" s="613"/>
      <c r="G13" s="614">
        <f t="shared" si="5"/>
        <v>79.26</v>
      </c>
      <c r="H13" s="613">
        <f t="shared" si="5"/>
        <v>0.9</v>
      </c>
      <c r="I13" s="613">
        <f t="shared" si="5"/>
        <v>0.8</v>
      </c>
      <c r="J13" s="613"/>
      <c r="K13" s="1253">
        <f t="shared" si="5"/>
        <v>45.120000000000005</v>
      </c>
      <c r="L13" s="614"/>
      <c r="M13" s="1254">
        <f t="shared" si="5"/>
        <v>32.2</v>
      </c>
      <c r="N13" s="1253">
        <f t="shared" si="5"/>
        <v>12.92</v>
      </c>
      <c r="O13" s="1254"/>
      <c r="P13" s="1266">
        <f t="shared" si="5"/>
        <v>11</v>
      </c>
      <c r="Q13" s="616">
        <f t="shared" si="5"/>
        <v>126.17999999999999</v>
      </c>
      <c r="R13" s="615">
        <f t="shared" si="5"/>
        <v>20</v>
      </c>
      <c r="S13" s="616">
        <f t="shared" si="5"/>
        <v>109.08</v>
      </c>
      <c r="T13" s="617">
        <f t="shared" si="5"/>
        <v>48.11</v>
      </c>
      <c r="U13" s="617">
        <f t="shared" si="5"/>
        <v>61</v>
      </c>
      <c r="V13" s="624">
        <f t="shared" si="5"/>
        <v>1</v>
      </c>
      <c r="W13" s="625">
        <f t="shared" si="5"/>
        <v>0.8</v>
      </c>
      <c r="X13" s="625">
        <f t="shared" si="5"/>
        <v>0.8</v>
      </c>
      <c r="Y13" s="1206"/>
      <c r="Z13" s="612"/>
    </row>
    <row r="14" spans="1:26" s="561" customFormat="1" ht="16.5" customHeight="1">
      <c r="A14" s="1624"/>
      <c r="B14" s="244" t="s">
        <v>411</v>
      </c>
      <c r="C14" s="613">
        <f>SUM(C55)</f>
        <v>127.24999999999997</v>
      </c>
      <c r="D14" s="614">
        <f>SUM(D55)</f>
        <v>75.75999999999999</v>
      </c>
      <c r="E14" s="613">
        <f>SUM(E55)</f>
        <v>75.75999999999999</v>
      </c>
      <c r="F14" s="613"/>
      <c r="G14" s="614">
        <f>SUM(G55)</f>
        <v>75.75999999999999</v>
      </c>
      <c r="H14" s="613"/>
      <c r="I14" s="614"/>
      <c r="J14" s="613"/>
      <c r="K14" s="1253">
        <f>SUM(K55)</f>
        <v>51.49</v>
      </c>
      <c r="L14" s="614"/>
      <c r="M14" s="1254">
        <f>SUM(M55)</f>
        <v>3.1</v>
      </c>
      <c r="N14" s="1253">
        <f>SUM(N55)</f>
        <v>48.45</v>
      </c>
      <c r="O14" s="1254"/>
      <c r="P14" s="1266">
        <f>SUM(P55)</f>
        <v>16</v>
      </c>
      <c r="Q14" s="616">
        <f>SUM(Q55)</f>
        <v>127.24000000000001</v>
      </c>
      <c r="R14" s="615">
        <f>SUM(R55)</f>
        <v>9</v>
      </c>
      <c r="S14" s="616">
        <f>SUM(S55,)</f>
        <v>78.86</v>
      </c>
      <c r="T14" s="617"/>
      <c r="U14" s="617">
        <f>SUM(U55)</f>
        <v>78.89999999999999</v>
      </c>
      <c r="V14" s="617"/>
      <c r="W14" s="617"/>
      <c r="X14" s="617"/>
      <c r="Y14" s="1204"/>
      <c r="Z14" s="612"/>
    </row>
    <row r="15" spans="1:26" s="561" customFormat="1" ht="16.5" customHeight="1">
      <c r="A15" s="1624"/>
      <c r="B15" s="244" t="s">
        <v>408</v>
      </c>
      <c r="C15" s="613">
        <f>SUM(C59,C63,C71)</f>
        <v>461.3</v>
      </c>
      <c r="D15" s="614">
        <f aca="true" t="shared" si="6" ref="D15:S15">SUM(D59,D63,D71)</f>
        <v>454.3</v>
      </c>
      <c r="E15" s="613">
        <f t="shared" si="6"/>
        <v>454.3</v>
      </c>
      <c r="F15" s="613">
        <f t="shared" si="6"/>
        <v>4</v>
      </c>
      <c r="G15" s="614">
        <f t="shared" si="6"/>
        <v>395.2</v>
      </c>
      <c r="H15" s="613">
        <f t="shared" si="6"/>
        <v>55.1</v>
      </c>
      <c r="I15" s="613"/>
      <c r="J15" s="613"/>
      <c r="K15" s="1253">
        <f t="shared" si="6"/>
        <v>7</v>
      </c>
      <c r="L15" s="614"/>
      <c r="M15" s="1258">
        <f t="shared" si="6"/>
        <v>7</v>
      </c>
      <c r="N15" s="1257"/>
      <c r="O15" s="1254"/>
      <c r="P15" s="1266">
        <f t="shared" si="6"/>
        <v>47</v>
      </c>
      <c r="Q15" s="616">
        <f t="shared" si="6"/>
        <v>458.3</v>
      </c>
      <c r="R15" s="615">
        <f t="shared" si="6"/>
        <v>46</v>
      </c>
      <c r="S15" s="616">
        <f t="shared" si="6"/>
        <v>456.6</v>
      </c>
      <c r="T15" s="617">
        <f>SUM(T59,T63,T71)</f>
        <v>132.7</v>
      </c>
      <c r="U15" s="617">
        <f>SUM(U59,U63,U71)</f>
        <v>323.90000000000003</v>
      </c>
      <c r="V15" s="617"/>
      <c r="W15" s="617"/>
      <c r="X15" s="617"/>
      <c r="Y15" s="1204"/>
      <c r="Z15" s="612"/>
    </row>
    <row r="16" spans="1:26" s="561" customFormat="1" ht="16.5" customHeight="1">
      <c r="A16" s="1624"/>
      <c r="B16" s="244" t="s">
        <v>104</v>
      </c>
      <c r="C16" s="613">
        <f>SUM(C75)</f>
        <v>41.6</v>
      </c>
      <c r="D16" s="614">
        <f>SUM(D75)</f>
        <v>41.6</v>
      </c>
      <c r="E16" s="613">
        <f>SUM(E75)</f>
        <v>41.6</v>
      </c>
      <c r="F16" s="613"/>
      <c r="G16" s="613">
        <f>SUM(G75)</f>
        <v>41.6</v>
      </c>
      <c r="H16" s="613"/>
      <c r="I16" s="613"/>
      <c r="J16" s="613"/>
      <c r="K16" s="1253"/>
      <c r="L16" s="613"/>
      <c r="M16" s="1280"/>
      <c r="N16" s="1298"/>
      <c r="O16" s="1290"/>
      <c r="P16" s="1266">
        <f aca="true" t="shared" si="7" ref="P16:U16">SUM(P75)</f>
        <v>4</v>
      </c>
      <c r="Q16" s="616">
        <f t="shared" si="7"/>
        <v>41.6</v>
      </c>
      <c r="R16" s="615">
        <f t="shared" si="7"/>
        <v>4</v>
      </c>
      <c r="S16" s="616">
        <f t="shared" si="7"/>
        <v>41.6</v>
      </c>
      <c r="T16" s="617">
        <f t="shared" si="7"/>
        <v>0.4</v>
      </c>
      <c r="U16" s="617">
        <f t="shared" si="7"/>
        <v>41.2</v>
      </c>
      <c r="V16" s="617"/>
      <c r="W16" s="617"/>
      <c r="X16" s="617"/>
      <c r="Y16" s="1204"/>
      <c r="Z16" s="612"/>
    </row>
    <row r="17" spans="1:26" s="561" customFormat="1" ht="16.5" customHeight="1">
      <c r="A17" s="1624"/>
      <c r="B17" s="244" t="s">
        <v>412</v>
      </c>
      <c r="C17" s="613">
        <f>SUM(C80,C89)</f>
        <v>143.9</v>
      </c>
      <c r="D17" s="614">
        <v>120.2</v>
      </c>
      <c r="E17" s="613">
        <f>SUM(E80,E89)</f>
        <v>78.10000000000001</v>
      </c>
      <c r="F17" s="613"/>
      <c r="G17" s="613">
        <f>SUM(G80,G89)</f>
        <v>77.2</v>
      </c>
      <c r="H17" s="613">
        <f>SUM(H80,H89)</f>
        <v>0.9</v>
      </c>
      <c r="I17" s="613">
        <f aca="true" t="shared" si="8" ref="I17:Y17">SUM(I80,I89)</f>
        <v>42.1</v>
      </c>
      <c r="J17" s="613">
        <f t="shared" si="8"/>
        <v>38.4</v>
      </c>
      <c r="K17" s="1253">
        <f t="shared" si="8"/>
        <v>17.659999999999997</v>
      </c>
      <c r="L17" s="613"/>
      <c r="M17" s="1281"/>
      <c r="N17" s="1280"/>
      <c r="O17" s="1291">
        <v>6</v>
      </c>
      <c r="P17" s="1266">
        <f t="shared" si="8"/>
        <v>13</v>
      </c>
      <c r="Q17" s="616">
        <f t="shared" si="8"/>
        <v>89.7</v>
      </c>
      <c r="R17" s="615">
        <f t="shared" si="8"/>
        <v>10</v>
      </c>
      <c r="S17" s="616">
        <f>SUM(S80,S89)</f>
        <v>91.4</v>
      </c>
      <c r="T17" s="617">
        <f t="shared" si="8"/>
        <v>84.6</v>
      </c>
      <c r="U17" s="617"/>
      <c r="V17" s="624">
        <f t="shared" si="8"/>
        <v>5</v>
      </c>
      <c r="W17" s="617">
        <f>SUM(W80,W89)</f>
        <v>46.699999999999996</v>
      </c>
      <c r="X17" s="617">
        <f>SUM(X80,X89)</f>
        <v>15.1</v>
      </c>
      <c r="Y17" s="1204">
        <f t="shared" si="8"/>
        <v>31.5</v>
      </c>
      <c r="Z17" s="612"/>
    </row>
    <row r="18" spans="1:26" s="561" customFormat="1" ht="16.5" customHeight="1" thickBot="1">
      <c r="A18" s="1624"/>
      <c r="B18" s="261" t="s">
        <v>108</v>
      </c>
      <c r="C18" s="626">
        <f>SUM(C90)</f>
        <v>54</v>
      </c>
      <c r="D18" s="627">
        <f>SUM(D90)</f>
        <v>54</v>
      </c>
      <c r="E18" s="626">
        <f>SUM(E90)</f>
        <v>54</v>
      </c>
      <c r="F18" s="626"/>
      <c r="G18" s="626">
        <f>SUM(G90)</f>
        <v>54</v>
      </c>
      <c r="H18" s="626"/>
      <c r="I18" s="626"/>
      <c r="J18" s="626"/>
      <c r="K18" s="1257"/>
      <c r="L18" s="626"/>
      <c r="M18" s="1282"/>
      <c r="N18" s="1282"/>
      <c r="O18" s="1292"/>
      <c r="P18" s="1272">
        <f>SUM(P90)</f>
        <v>8</v>
      </c>
      <c r="Q18" s="629">
        <f>SUM(Q90)</f>
        <v>54</v>
      </c>
      <c r="R18" s="628"/>
      <c r="S18" s="629"/>
      <c r="T18" s="630"/>
      <c r="U18" s="630"/>
      <c r="V18" s="630"/>
      <c r="W18" s="630"/>
      <c r="X18" s="630"/>
      <c r="Y18" s="1207"/>
      <c r="Z18" s="612"/>
    </row>
    <row r="19" spans="1:26" ht="16.5" customHeight="1">
      <c r="A19" s="1440" t="s">
        <v>359</v>
      </c>
      <c r="B19" s="155" t="s">
        <v>604</v>
      </c>
      <c r="C19" s="631">
        <v>29.2</v>
      </c>
      <c r="D19" s="632">
        <v>22.4</v>
      </c>
      <c r="E19" s="632">
        <v>22</v>
      </c>
      <c r="F19" s="632"/>
      <c r="G19" s="632">
        <v>21.8</v>
      </c>
      <c r="H19" s="632">
        <v>0.21</v>
      </c>
      <c r="I19" s="632">
        <v>0.36</v>
      </c>
      <c r="J19" s="632"/>
      <c r="K19" s="1259">
        <v>6.1</v>
      </c>
      <c r="L19" s="632"/>
      <c r="M19" s="1283">
        <v>6.1</v>
      </c>
      <c r="N19" s="1283"/>
      <c r="O19" s="1293">
        <v>0.7</v>
      </c>
      <c r="P19" s="1273">
        <v>3</v>
      </c>
      <c r="Q19" s="635">
        <v>28.5</v>
      </c>
      <c r="R19" s="634">
        <v>4</v>
      </c>
      <c r="S19" s="635">
        <v>27.9</v>
      </c>
      <c r="T19" s="636">
        <v>2.1</v>
      </c>
      <c r="U19" s="636">
        <v>25.8</v>
      </c>
      <c r="V19" s="634"/>
      <c r="W19" s="635">
        <v>0.7</v>
      </c>
      <c r="X19" s="636">
        <v>0.7</v>
      </c>
      <c r="Y19" s="637"/>
      <c r="Z19" s="638"/>
    </row>
    <row r="20" spans="1:26" ht="16.5" customHeight="1">
      <c r="A20" s="1441"/>
      <c r="B20" s="145" t="s">
        <v>605</v>
      </c>
      <c r="C20" s="639">
        <v>0.8</v>
      </c>
      <c r="D20" s="640"/>
      <c r="E20" s="640"/>
      <c r="F20" s="640"/>
      <c r="G20" s="640"/>
      <c r="H20" s="640"/>
      <c r="I20" s="640"/>
      <c r="J20" s="640"/>
      <c r="K20" s="1260">
        <v>0.8</v>
      </c>
      <c r="L20" s="640"/>
      <c r="M20" s="1284"/>
      <c r="N20" s="1284">
        <v>0.8</v>
      </c>
      <c r="O20" s="1294"/>
      <c r="P20" s="1274"/>
      <c r="Q20" s="643"/>
      <c r="R20" s="642"/>
      <c r="S20" s="643"/>
      <c r="T20" s="643"/>
      <c r="U20" s="643"/>
      <c r="V20" s="642"/>
      <c r="W20" s="643"/>
      <c r="X20" s="644"/>
      <c r="Y20" s="645"/>
      <c r="Z20" s="638"/>
    </row>
    <row r="21" spans="1:26" ht="16.5" customHeight="1" thickBot="1">
      <c r="A21" s="1441"/>
      <c r="B21" s="145"/>
      <c r="C21" s="646"/>
      <c r="D21" s="647"/>
      <c r="E21" s="647"/>
      <c r="F21" s="640"/>
      <c r="G21" s="640"/>
      <c r="H21" s="640"/>
      <c r="I21" s="640"/>
      <c r="J21" s="640"/>
      <c r="K21" s="1261"/>
      <c r="L21" s="1271"/>
      <c r="M21" s="1285"/>
      <c r="N21" s="1284"/>
      <c r="O21" s="1294"/>
      <c r="P21" s="1274"/>
      <c r="Q21" s="643"/>
      <c r="R21" s="642"/>
      <c r="S21" s="643"/>
      <c r="T21" s="643"/>
      <c r="U21" s="643"/>
      <c r="V21" s="648"/>
      <c r="W21" s="649"/>
      <c r="X21" s="650"/>
      <c r="Y21" s="651"/>
      <c r="Z21" s="638"/>
    </row>
    <row r="22" spans="1:26" ht="16.5" customHeight="1" thickBot="1" thickTop="1">
      <c r="A22" s="1442"/>
      <c r="B22" s="652" t="s">
        <v>5</v>
      </c>
      <c r="C22" s="653">
        <f>SUM(C19:C21)</f>
        <v>30</v>
      </c>
      <c r="D22" s="654">
        <f aca="true" t="shared" si="9" ref="D22:U22">SUM(D19:D21)</f>
        <v>22.4</v>
      </c>
      <c r="E22" s="654">
        <f t="shared" si="9"/>
        <v>22</v>
      </c>
      <c r="F22" s="654"/>
      <c r="G22" s="654">
        <f t="shared" si="9"/>
        <v>21.8</v>
      </c>
      <c r="H22" s="654">
        <f>SUM(H19:H21)</f>
        <v>0.21</v>
      </c>
      <c r="I22" s="654">
        <f t="shared" si="9"/>
        <v>0.36</v>
      </c>
      <c r="J22" s="654"/>
      <c r="K22" s="1240">
        <f t="shared" si="9"/>
        <v>6.8999999999999995</v>
      </c>
      <c r="L22" s="1240"/>
      <c r="M22" s="1286">
        <f t="shared" si="9"/>
        <v>6.1</v>
      </c>
      <c r="N22" s="1299">
        <f t="shared" si="9"/>
        <v>0.8</v>
      </c>
      <c r="O22" s="1295">
        <f>SUM(O19:O21)</f>
        <v>0.7</v>
      </c>
      <c r="P22" s="1275">
        <f t="shared" si="9"/>
        <v>3</v>
      </c>
      <c r="Q22" s="656">
        <f>SUM(Q19:Q21)</f>
        <v>28.5</v>
      </c>
      <c r="R22" s="655">
        <f t="shared" si="9"/>
        <v>4</v>
      </c>
      <c r="S22" s="656">
        <f t="shared" si="9"/>
        <v>27.9</v>
      </c>
      <c r="T22" s="656">
        <f t="shared" si="9"/>
        <v>2.1</v>
      </c>
      <c r="U22" s="656">
        <f t="shared" si="9"/>
        <v>25.8</v>
      </c>
      <c r="V22" s="655"/>
      <c r="W22" s="656">
        <f>SUM(W19:W21)</f>
        <v>0.7</v>
      </c>
      <c r="X22" s="657">
        <f>SUM(X19:X21)</f>
        <v>0.7</v>
      </c>
      <c r="Y22" s="658"/>
      <c r="Z22" s="326"/>
    </row>
    <row r="23" spans="1:26" ht="16.5" customHeight="1">
      <c r="A23" s="1624" t="s">
        <v>477</v>
      </c>
      <c r="B23" s="659" t="s">
        <v>296</v>
      </c>
      <c r="C23" s="660">
        <v>17.3</v>
      </c>
      <c r="D23" s="661">
        <v>7.5</v>
      </c>
      <c r="E23" s="661">
        <v>7.5</v>
      </c>
      <c r="F23" s="661"/>
      <c r="G23" s="661">
        <v>7.4</v>
      </c>
      <c r="H23" s="661">
        <v>0.1</v>
      </c>
      <c r="I23" s="661"/>
      <c r="J23" s="661"/>
      <c r="K23" s="661">
        <v>9.8</v>
      </c>
      <c r="L23" s="661"/>
      <c r="M23" s="1287">
        <v>8.8</v>
      </c>
      <c r="N23" s="1287">
        <v>1</v>
      </c>
      <c r="O23" s="1296"/>
      <c r="P23" s="1276">
        <v>1</v>
      </c>
      <c r="Q23" s="664">
        <v>1.1</v>
      </c>
      <c r="R23" s="663">
        <v>1</v>
      </c>
      <c r="S23" s="664">
        <v>16.2</v>
      </c>
      <c r="T23" s="665"/>
      <c r="U23" s="665">
        <v>16.2</v>
      </c>
      <c r="V23" s="663"/>
      <c r="W23" s="664"/>
      <c r="X23" s="665"/>
      <c r="Y23" s="666"/>
      <c r="Z23" s="326"/>
    </row>
    <row r="24" spans="1:26" ht="16.5" customHeight="1">
      <c r="A24" s="1624"/>
      <c r="B24" s="667" t="s">
        <v>353</v>
      </c>
      <c r="C24" s="668">
        <v>12.1</v>
      </c>
      <c r="D24" s="640">
        <v>2.1</v>
      </c>
      <c r="E24" s="640">
        <v>1.5</v>
      </c>
      <c r="F24" s="640"/>
      <c r="G24" s="640">
        <v>1.1</v>
      </c>
      <c r="H24" s="640">
        <v>0.4</v>
      </c>
      <c r="I24" s="640">
        <v>0.6</v>
      </c>
      <c r="J24" s="640"/>
      <c r="K24" s="640">
        <v>10</v>
      </c>
      <c r="L24" s="640"/>
      <c r="M24" s="1284">
        <v>5.5</v>
      </c>
      <c r="N24" s="1284">
        <v>4.5</v>
      </c>
      <c r="O24" s="1294"/>
      <c r="P24" s="1274">
        <v>1</v>
      </c>
      <c r="Q24" s="643">
        <v>4.9</v>
      </c>
      <c r="R24" s="642">
        <v>1</v>
      </c>
      <c r="S24" s="643">
        <v>6.6</v>
      </c>
      <c r="T24" s="643">
        <v>6.6</v>
      </c>
      <c r="U24" s="643"/>
      <c r="V24" s="642">
        <v>1</v>
      </c>
      <c r="W24" s="643">
        <v>0.6</v>
      </c>
      <c r="X24" s="644">
        <v>0.6</v>
      </c>
      <c r="Y24" s="645"/>
      <c r="Z24" s="326"/>
    </row>
    <row r="25" spans="1:26" ht="16.5" customHeight="1" thickBot="1">
      <c r="A25" s="1624"/>
      <c r="B25" s="669" t="s">
        <v>506</v>
      </c>
      <c r="C25" s="670">
        <v>13.7</v>
      </c>
      <c r="D25" s="671">
        <v>13.7</v>
      </c>
      <c r="E25" s="671">
        <v>13.7</v>
      </c>
      <c r="F25" s="671"/>
      <c r="G25" s="671">
        <v>13.7</v>
      </c>
      <c r="H25" s="671"/>
      <c r="I25" s="671"/>
      <c r="J25" s="671"/>
      <c r="K25" s="671"/>
      <c r="L25" s="671"/>
      <c r="M25" s="1288"/>
      <c r="N25" s="1285"/>
      <c r="O25" s="1297"/>
      <c r="P25" s="1277">
        <v>1</v>
      </c>
      <c r="Q25" s="674">
        <v>36.5</v>
      </c>
      <c r="R25" s="673">
        <v>1</v>
      </c>
      <c r="S25" s="674">
        <v>13.7</v>
      </c>
      <c r="T25" s="674">
        <v>13.7</v>
      </c>
      <c r="U25" s="674"/>
      <c r="V25" s="673"/>
      <c r="W25" s="674"/>
      <c r="X25" s="675"/>
      <c r="Y25" s="676"/>
      <c r="Z25" s="326"/>
    </row>
    <row r="26" spans="1:26" ht="16.5" customHeight="1" thickBot="1" thickTop="1">
      <c r="A26" s="1625"/>
      <c r="B26" s="581" t="s">
        <v>5</v>
      </c>
      <c r="C26" s="677">
        <f>SUM(C23:C25)</f>
        <v>43.099999999999994</v>
      </c>
      <c r="D26" s="678">
        <f>SUM(D23:D25)</f>
        <v>23.299999999999997</v>
      </c>
      <c r="E26" s="678">
        <f>SUM(E23:E25)</f>
        <v>22.7</v>
      </c>
      <c r="F26" s="678"/>
      <c r="G26" s="678">
        <f>SUM(G23:G25)</f>
        <v>22.2</v>
      </c>
      <c r="H26" s="678">
        <v>0.5</v>
      </c>
      <c r="I26" s="678">
        <v>0.6</v>
      </c>
      <c r="J26" s="678"/>
      <c r="K26" s="678">
        <v>19.8</v>
      </c>
      <c r="L26" s="678"/>
      <c r="M26" s="1289">
        <v>14.3</v>
      </c>
      <c r="N26" s="1300">
        <v>5.5</v>
      </c>
      <c r="O26" s="1279"/>
      <c r="P26" s="679">
        <v>3</v>
      </c>
      <c r="Q26" s="680">
        <v>42.5</v>
      </c>
      <c r="R26" s="679">
        <v>3</v>
      </c>
      <c r="S26" s="680">
        <v>36.5</v>
      </c>
      <c r="T26" s="680">
        <v>20.3</v>
      </c>
      <c r="U26" s="680">
        <v>16.2</v>
      </c>
      <c r="V26" s="679">
        <v>1</v>
      </c>
      <c r="W26" s="680">
        <v>0.6</v>
      </c>
      <c r="X26" s="681">
        <v>0.6</v>
      </c>
      <c r="Y26" s="682"/>
      <c r="Z26" s="326"/>
    </row>
    <row r="27" spans="1:26" ht="16.5" customHeight="1">
      <c r="A27" s="1623" t="s">
        <v>478</v>
      </c>
      <c r="B27" s="667" t="s">
        <v>510</v>
      </c>
      <c r="C27" s="683">
        <v>9.2</v>
      </c>
      <c r="D27" s="661">
        <v>0.7</v>
      </c>
      <c r="E27" s="661">
        <v>0.7</v>
      </c>
      <c r="F27" s="661"/>
      <c r="G27" s="661">
        <v>0.2</v>
      </c>
      <c r="H27" s="661">
        <v>0.5</v>
      </c>
      <c r="I27" s="661"/>
      <c r="J27" s="661"/>
      <c r="K27" s="661">
        <v>8.5</v>
      </c>
      <c r="L27" s="661"/>
      <c r="M27" s="1287">
        <v>8.5</v>
      </c>
      <c r="N27" s="1287"/>
      <c r="O27" s="1278"/>
      <c r="P27" s="663">
        <v>2</v>
      </c>
      <c r="Q27" s="664">
        <v>9.2</v>
      </c>
      <c r="R27" s="663">
        <v>1</v>
      </c>
      <c r="S27" s="664">
        <v>8.7</v>
      </c>
      <c r="T27" s="665"/>
      <c r="U27" s="665">
        <v>8.7</v>
      </c>
      <c r="V27" s="663"/>
      <c r="W27" s="664"/>
      <c r="X27" s="665"/>
      <c r="Y27" s="666"/>
      <c r="Z27" s="326"/>
    </row>
    <row r="28" spans="1:26" ht="16.5" customHeight="1">
      <c r="A28" s="1624"/>
      <c r="B28" s="667" t="s">
        <v>309</v>
      </c>
      <c r="C28" s="684">
        <v>2.9</v>
      </c>
      <c r="D28" s="685">
        <v>2.4</v>
      </c>
      <c r="E28" s="685">
        <v>2.4</v>
      </c>
      <c r="F28" s="640"/>
      <c r="G28" s="640">
        <v>2.4</v>
      </c>
      <c r="H28" s="640"/>
      <c r="I28" s="640"/>
      <c r="J28" s="640"/>
      <c r="K28" s="640">
        <v>0.5</v>
      </c>
      <c r="L28" s="640"/>
      <c r="M28" s="1285"/>
      <c r="N28" s="1285">
        <v>0.5</v>
      </c>
      <c r="O28" s="1239"/>
      <c r="P28" s="642">
        <v>4</v>
      </c>
      <c r="Q28" s="643">
        <v>2.4</v>
      </c>
      <c r="R28" s="642">
        <v>5</v>
      </c>
      <c r="S28" s="643">
        <v>2.4</v>
      </c>
      <c r="T28" s="643">
        <v>2.4</v>
      </c>
      <c r="U28" s="643"/>
      <c r="V28" s="642"/>
      <c r="W28" s="643"/>
      <c r="X28" s="644"/>
      <c r="Y28" s="645"/>
      <c r="Z28" s="326"/>
    </row>
    <row r="29" spans="1:26" ht="16.5" customHeight="1" thickBot="1">
      <c r="A29" s="1624"/>
      <c r="B29" s="669" t="s">
        <v>313</v>
      </c>
      <c r="C29" s="686">
        <v>3.1</v>
      </c>
      <c r="D29" s="687">
        <v>3.1</v>
      </c>
      <c r="E29" s="687">
        <v>3.1</v>
      </c>
      <c r="F29" s="640"/>
      <c r="G29" s="640">
        <v>2.2</v>
      </c>
      <c r="H29" s="640">
        <v>0.9</v>
      </c>
      <c r="I29" s="640"/>
      <c r="J29" s="640"/>
      <c r="K29" s="640"/>
      <c r="L29" s="641"/>
      <c r="M29" s="700"/>
      <c r="N29" s="685"/>
      <c r="O29" s="640"/>
      <c r="P29" s="642">
        <v>1</v>
      </c>
      <c r="Q29" s="643">
        <v>3.1</v>
      </c>
      <c r="R29" s="642">
        <v>1</v>
      </c>
      <c r="S29" s="643">
        <v>2.1</v>
      </c>
      <c r="T29" s="643">
        <v>0.1</v>
      </c>
      <c r="U29" s="643">
        <v>2</v>
      </c>
      <c r="V29" s="642"/>
      <c r="W29" s="643"/>
      <c r="X29" s="644"/>
      <c r="Y29" s="645"/>
      <c r="Z29" s="326"/>
    </row>
    <row r="30" spans="1:26" ht="16.5" customHeight="1" thickBot="1" thickTop="1">
      <c r="A30" s="1625"/>
      <c r="B30" s="688" t="s">
        <v>5</v>
      </c>
      <c r="C30" s="689">
        <f>SUM(C27:C29)</f>
        <v>15.2</v>
      </c>
      <c r="D30" s="690">
        <f>SUM(D27:D29)</f>
        <v>6.199999999999999</v>
      </c>
      <c r="E30" s="690">
        <f>SUM(E27:E29)</f>
        <v>6.199999999999999</v>
      </c>
      <c r="F30" s="690"/>
      <c r="G30" s="690">
        <f>SUM(G27:G29)</f>
        <v>4.800000000000001</v>
      </c>
      <c r="H30" s="690">
        <f>SUM(H27:H29)</f>
        <v>1.4</v>
      </c>
      <c r="I30" s="690"/>
      <c r="J30" s="690"/>
      <c r="K30" s="690">
        <f>SUM(K27:K29)</f>
        <v>9</v>
      </c>
      <c r="L30" s="689"/>
      <c r="M30" s="689">
        <f>SUM(M27:M29)</f>
        <v>8.5</v>
      </c>
      <c r="N30" s="690">
        <f>SUM(N27:N29)</f>
        <v>0.5</v>
      </c>
      <c r="O30" s="690"/>
      <c r="P30" s="691">
        <f aca="true" t="shared" si="10" ref="P30:U30">SUM(P27:P29)</f>
        <v>7</v>
      </c>
      <c r="Q30" s="692">
        <f t="shared" si="10"/>
        <v>14.7</v>
      </c>
      <c r="R30" s="691">
        <f t="shared" si="10"/>
        <v>7</v>
      </c>
      <c r="S30" s="692">
        <f t="shared" si="10"/>
        <v>13.2</v>
      </c>
      <c r="T30" s="692">
        <f t="shared" si="10"/>
        <v>2.5</v>
      </c>
      <c r="U30" s="692">
        <f t="shared" si="10"/>
        <v>10.7</v>
      </c>
      <c r="V30" s="691"/>
      <c r="W30" s="692"/>
      <c r="X30" s="693"/>
      <c r="Y30" s="694"/>
      <c r="Z30" s="326"/>
    </row>
    <row r="31" spans="1:26" ht="16.5" customHeight="1" thickBot="1">
      <c r="A31" s="695" t="s">
        <v>84</v>
      </c>
      <c r="B31" s="696" t="s">
        <v>278</v>
      </c>
      <c r="C31" s="697">
        <v>35.08</v>
      </c>
      <c r="D31" s="698">
        <v>26.66</v>
      </c>
      <c r="E31" s="698">
        <v>26.66</v>
      </c>
      <c r="F31" s="698"/>
      <c r="G31" s="698">
        <v>26.66</v>
      </c>
      <c r="H31" s="698"/>
      <c r="I31" s="698"/>
      <c r="J31" s="698"/>
      <c r="K31" s="698">
        <v>8.42</v>
      </c>
      <c r="L31" s="699"/>
      <c r="M31" s="700">
        <v>7.2</v>
      </c>
      <c r="N31" s="685">
        <v>1.22</v>
      </c>
      <c r="O31" s="685"/>
      <c r="P31" s="701">
        <v>3</v>
      </c>
      <c r="Q31" s="702">
        <v>35.08</v>
      </c>
      <c r="R31" s="701">
        <v>9</v>
      </c>
      <c r="S31" s="702">
        <v>35.08</v>
      </c>
      <c r="T31" s="703">
        <v>3.71</v>
      </c>
      <c r="U31" s="703">
        <v>31.4</v>
      </c>
      <c r="V31" s="701"/>
      <c r="W31" s="702"/>
      <c r="X31" s="703"/>
      <c r="Y31" s="704"/>
      <c r="Z31" s="326"/>
    </row>
    <row r="32" spans="1:26" ht="16.5" customHeight="1">
      <c r="A32" s="1623" t="s">
        <v>363</v>
      </c>
      <c r="B32" s="659" t="s">
        <v>265</v>
      </c>
      <c r="C32" s="705">
        <v>10.9</v>
      </c>
      <c r="D32" s="685">
        <v>2.1</v>
      </c>
      <c r="E32" s="685">
        <v>2.1</v>
      </c>
      <c r="F32" s="661"/>
      <c r="G32" s="661">
        <v>2.1</v>
      </c>
      <c r="H32" s="661"/>
      <c r="I32" s="661"/>
      <c r="J32" s="661"/>
      <c r="K32" s="661">
        <f>SUM(L32:N32)</f>
        <v>8.8</v>
      </c>
      <c r="L32" s="662"/>
      <c r="M32" s="662">
        <v>1</v>
      </c>
      <c r="N32" s="661">
        <v>7.8</v>
      </c>
      <c r="O32" s="661"/>
      <c r="P32" s="663">
        <v>1</v>
      </c>
      <c r="Q32" s="664">
        <v>7.9</v>
      </c>
      <c r="R32" s="663"/>
      <c r="S32" s="664"/>
      <c r="T32" s="665"/>
      <c r="U32" s="665"/>
      <c r="V32" s="663"/>
      <c r="W32" s="664"/>
      <c r="X32" s="665"/>
      <c r="Y32" s="666"/>
      <c r="Z32" s="326"/>
    </row>
    <row r="33" spans="1:26" ht="16.5" customHeight="1">
      <c r="A33" s="1624"/>
      <c r="B33" s="667" t="s">
        <v>266</v>
      </c>
      <c r="C33" s="668"/>
      <c r="D33" s="640"/>
      <c r="E33" s="640"/>
      <c r="F33" s="640"/>
      <c r="G33" s="640"/>
      <c r="H33" s="640"/>
      <c r="I33" s="640"/>
      <c r="J33" s="640"/>
      <c r="K33" s="640"/>
      <c r="L33" s="641"/>
      <c r="M33" s="641"/>
      <c r="N33" s="640"/>
      <c r="O33" s="640"/>
      <c r="P33" s="642"/>
      <c r="Q33" s="643"/>
      <c r="R33" s="642"/>
      <c r="S33" s="643"/>
      <c r="T33" s="643"/>
      <c r="U33" s="643"/>
      <c r="V33" s="642"/>
      <c r="W33" s="643"/>
      <c r="X33" s="644"/>
      <c r="Y33" s="645"/>
      <c r="Z33" s="326"/>
    </row>
    <row r="34" spans="1:26" ht="16.5" customHeight="1" thickBot="1">
      <c r="A34" s="1624"/>
      <c r="B34" s="706" t="s">
        <v>267</v>
      </c>
      <c r="C34" s="707">
        <v>5.3</v>
      </c>
      <c r="D34" s="647">
        <v>1.4</v>
      </c>
      <c r="E34" s="647">
        <v>1.4</v>
      </c>
      <c r="F34" s="640"/>
      <c r="G34" s="640">
        <v>0.5</v>
      </c>
      <c r="H34" s="640">
        <v>0.9</v>
      </c>
      <c r="I34" s="640"/>
      <c r="J34" s="640"/>
      <c r="K34" s="640">
        <v>3.9</v>
      </c>
      <c r="L34" s="641"/>
      <c r="M34" s="641"/>
      <c r="N34" s="640">
        <v>3.9</v>
      </c>
      <c r="O34" s="640"/>
      <c r="P34" s="642">
        <v>1</v>
      </c>
      <c r="Q34" s="643">
        <v>8.4</v>
      </c>
      <c r="R34" s="642"/>
      <c r="S34" s="643"/>
      <c r="T34" s="643"/>
      <c r="U34" s="643"/>
      <c r="V34" s="642"/>
      <c r="W34" s="643"/>
      <c r="X34" s="644"/>
      <c r="Y34" s="645"/>
      <c r="Z34" s="326"/>
    </row>
    <row r="35" spans="1:26" ht="16.5" customHeight="1" thickBot="1" thickTop="1">
      <c r="A35" s="1625"/>
      <c r="B35" s="688" t="s">
        <v>5</v>
      </c>
      <c r="C35" s="689">
        <f>SUM(C32:C34)</f>
        <v>16.2</v>
      </c>
      <c r="D35" s="690">
        <f>SUM(D32:D34)</f>
        <v>3.5</v>
      </c>
      <c r="E35" s="690">
        <f>SUM(E32:E34)</f>
        <v>3.5</v>
      </c>
      <c r="F35" s="690"/>
      <c r="G35" s="690">
        <f>SUM(G32:G34)</f>
        <v>2.6</v>
      </c>
      <c r="H35" s="690">
        <f>SUM(H32:H34)</f>
        <v>0.9</v>
      </c>
      <c r="I35" s="690"/>
      <c r="J35" s="690"/>
      <c r="K35" s="690">
        <f>SUM(K32:K34)</f>
        <v>12.700000000000001</v>
      </c>
      <c r="L35" s="689"/>
      <c r="M35" s="689">
        <f>SUM(M32:M34)</f>
        <v>1</v>
      </c>
      <c r="N35" s="690">
        <f>SUM(N32:N34)</f>
        <v>11.7</v>
      </c>
      <c r="O35" s="690"/>
      <c r="P35" s="691">
        <f>SUM(P32:P34)</f>
        <v>2</v>
      </c>
      <c r="Q35" s="692">
        <f>SUM(Q32:Q34)</f>
        <v>16.3</v>
      </c>
      <c r="R35" s="691"/>
      <c r="S35" s="692"/>
      <c r="T35" s="692"/>
      <c r="U35" s="692"/>
      <c r="V35" s="691"/>
      <c r="W35" s="692"/>
      <c r="X35" s="693"/>
      <c r="Y35" s="694"/>
      <c r="Z35" s="326"/>
    </row>
    <row r="36" spans="1:26" ht="16.5" customHeight="1">
      <c r="A36" s="1623" t="s">
        <v>364</v>
      </c>
      <c r="B36" s="667" t="s">
        <v>523</v>
      </c>
      <c r="C36" s="708">
        <f aca="true" t="shared" si="11" ref="C36:C43">D36+K36</f>
        <v>6.1</v>
      </c>
      <c r="D36" s="709">
        <f>E36+I36</f>
        <v>6.1</v>
      </c>
      <c r="E36" s="710">
        <v>5.3</v>
      </c>
      <c r="F36" s="711"/>
      <c r="G36" s="712">
        <v>5.3</v>
      </c>
      <c r="H36" s="713"/>
      <c r="I36" s="713">
        <v>0.8</v>
      </c>
      <c r="J36" s="713"/>
      <c r="K36" s="710"/>
      <c r="L36" s="714"/>
      <c r="M36" s="714"/>
      <c r="N36" s="710"/>
      <c r="O36" s="710"/>
      <c r="P36" s="715">
        <v>3</v>
      </c>
      <c r="Q36" s="716">
        <f aca="true" t="shared" si="12" ref="Q36:Q43">C36</f>
        <v>6.1</v>
      </c>
      <c r="R36" s="715">
        <v>5</v>
      </c>
      <c r="S36" s="716">
        <v>5.3</v>
      </c>
      <c r="T36" s="717">
        <v>3.4</v>
      </c>
      <c r="U36" s="717">
        <v>1.9</v>
      </c>
      <c r="V36" s="715">
        <v>1</v>
      </c>
      <c r="W36" s="716">
        <v>0.8</v>
      </c>
      <c r="X36" s="717">
        <v>0.8</v>
      </c>
      <c r="Y36" s="666"/>
      <c r="Z36" s="326"/>
    </row>
    <row r="37" spans="1:26" ht="16.5" customHeight="1">
      <c r="A37" s="1624"/>
      <c r="B37" s="667" t="s">
        <v>268</v>
      </c>
      <c r="C37" s="708">
        <f t="shared" si="11"/>
        <v>0.4</v>
      </c>
      <c r="D37" s="641">
        <f aca="true" t="shared" si="13" ref="D37:D43">E37+I37</f>
        <v>0.4</v>
      </c>
      <c r="E37" s="718">
        <v>0.4</v>
      </c>
      <c r="F37" s="719"/>
      <c r="G37" s="719">
        <v>0.4</v>
      </c>
      <c r="H37" s="720"/>
      <c r="I37" s="720"/>
      <c r="J37" s="720"/>
      <c r="K37" s="718"/>
      <c r="L37" s="721"/>
      <c r="M37" s="721"/>
      <c r="N37" s="718"/>
      <c r="O37" s="718"/>
      <c r="P37" s="722"/>
      <c r="Q37" s="723">
        <f t="shared" si="12"/>
        <v>0.4</v>
      </c>
      <c r="R37" s="722"/>
      <c r="S37" s="723">
        <v>0.4</v>
      </c>
      <c r="T37" s="723">
        <v>0.4</v>
      </c>
      <c r="U37" s="723"/>
      <c r="V37" s="722"/>
      <c r="W37" s="723"/>
      <c r="X37" s="724"/>
      <c r="Y37" s="645"/>
      <c r="Z37" s="326"/>
    </row>
    <row r="38" spans="1:26" ht="16.5" customHeight="1">
      <c r="A38" s="1624"/>
      <c r="B38" s="667" t="s">
        <v>269</v>
      </c>
      <c r="C38" s="708">
        <f t="shared" si="11"/>
        <v>1.1</v>
      </c>
      <c r="D38" s="641">
        <f t="shared" si="13"/>
        <v>1.1</v>
      </c>
      <c r="E38" s="718">
        <v>1.1</v>
      </c>
      <c r="F38" s="719"/>
      <c r="G38" s="719">
        <v>1.1</v>
      </c>
      <c r="H38" s="720"/>
      <c r="I38" s="720"/>
      <c r="J38" s="720"/>
      <c r="K38" s="718"/>
      <c r="L38" s="721"/>
      <c r="M38" s="721"/>
      <c r="N38" s="718"/>
      <c r="O38" s="718"/>
      <c r="P38" s="722"/>
      <c r="Q38" s="723">
        <f t="shared" si="12"/>
        <v>1.1</v>
      </c>
      <c r="R38" s="722"/>
      <c r="S38" s="723">
        <v>1.1</v>
      </c>
      <c r="T38" s="723">
        <v>1.1</v>
      </c>
      <c r="U38" s="723"/>
      <c r="V38" s="722"/>
      <c r="W38" s="723"/>
      <c r="X38" s="724"/>
      <c r="Y38" s="645"/>
      <c r="Z38" s="326"/>
    </row>
    <row r="39" spans="1:26" ht="16.5" customHeight="1">
      <c r="A39" s="1624"/>
      <c r="B39" s="667" t="s">
        <v>270</v>
      </c>
      <c r="C39" s="708">
        <f t="shared" si="11"/>
        <v>54</v>
      </c>
      <c r="D39" s="641">
        <f t="shared" si="13"/>
        <v>34.9</v>
      </c>
      <c r="E39" s="718">
        <f>SUM(F39:H39)</f>
        <v>34.9</v>
      </c>
      <c r="F39" s="720"/>
      <c r="G39" s="725">
        <v>34.9</v>
      </c>
      <c r="H39" s="720"/>
      <c r="I39" s="720"/>
      <c r="J39" s="720"/>
      <c r="K39" s="718">
        <v>19.1</v>
      </c>
      <c r="L39" s="721"/>
      <c r="M39" s="721">
        <v>19.1</v>
      </c>
      <c r="N39" s="718"/>
      <c r="O39" s="718"/>
      <c r="P39" s="722">
        <v>2</v>
      </c>
      <c r="Q39" s="723">
        <f t="shared" si="12"/>
        <v>54</v>
      </c>
      <c r="R39" s="722">
        <v>4</v>
      </c>
      <c r="S39" s="723">
        <v>54</v>
      </c>
      <c r="T39" s="723">
        <v>26.3</v>
      </c>
      <c r="U39" s="723">
        <v>27.7</v>
      </c>
      <c r="V39" s="722"/>
      <c r="W39" s="723"/>
      <c r="X39" s="724"/>
      <c r="Y39" s="645"/>
      <c r="Z39" s="326"/>
    </row>
    <row r="40" spans="1:26" ht="16.5" customHeight="1">
      <c r="A40" s="1624"/>
      <c r="B40" s="667" t="s">
        <v>271</v>
      </c>
      <c r="C40" s="708">
        <f t="shared" si="11"/>
        <v>0.4</v>
      </c>
      <c r="D40" s="641">
        <f t="shared" si="13"/>
        <v>0.4</v>
      </c>
      <c r="E40" s="718">
        <v>0.4</v>
      </c>
      <c r="F40" s="720"/>
      <c r="G40" s="726">
        <v>0.4</v>
      </c>
      <c r="H40" s="720"/>
      <c r="I40" s="720"/>
      <c r="J40" s="720"/>
      <c r="K40" s="718"/>
      <c r="L40" s="721"/>
      <c r="M40" s="721"/>
      <c r="N40" s="718"/>
      <c r="O40" s="718"/>
      <c r="P40" s="722"/>
      <c r="Q40" s="723">
        <f t="shared" si="12"/>
        <v>0.4</v>
      </c>
      <c r="R40" s="722">
        <v>1</v>
      </c>
      <c r="S40" s="723">
        <v>0.4</v>
      </c>
      <c r="T40" s="723">
        <v>0.4</v>
      </c>
      <c r="U40" s="723"/>
      <c r="V40" s="722"/>
      <c r="W40" s="723"/>
      <c r="X40" s="724"/>
      <c r="Y40" s="645"/>
      <c r="Z40" s="326"/>
    </row>
    <row r="41" spans="1:26" ht="16.5" customHeight="1">
      <c r="A41" s="1624"/>
      <c r="B41" s="667" t="s">
        <v>272</v>
      </c>
      <c r="C41" s="708">
        <f t="shared" si="11"/>
        <v>2.3</v>
      </c>
      <c r="D41" s="641"/>
      <c r="E41" s="718"/>
      <c r="F41" s="720"/>
      <c r="G41" s="727"/>
      <c r="H41" s="720"/>
      <c r="I41" s="720"/>
      <c r="J41" s="720"/>
      <c r="K41" s="718">
        <v>2.3</v>
      </c>
      <c r="L41" s="721"/>
      <c r="M41" s="721">
        <v>2.3</v>
      </c>
      <c r="N41" s="718"/>
      <c r="O41" s="718"/>
      <c r="P41" s="722"/>
      <c r="Q41" s="723">
        <f t="shared" si="12"/>
        <v>2.3</v>
      </c>
      <c r="R41" s="722"/>
      <c r="S41" s="723">
        <v>2.3</v>
      </c>
      <c r="T41" s="723">
        <v>2.3</v>
      </c>
      <c r="U41" s="723"/>
      <c r="V41" s="722"/>
      <c r="W41" s="723"/>
      <c r="X41" s="724"/>
      <c r="Y41" s="645"/>
      <c r="Z41" s="326"/>
    </row>
    <row r="42" spans="1:26" ht="16.5" customHeight="1">
      <c r="A42" s="1624"/>
      <c r="B42" s="667" t="s">
        <v>273</v>
      </c>
      <c r="C42" s="708">
        <f t="shared" si="11"/>
        <v>9.6</v>
      </c>
      <c r="D42" s="641">
        <f t="shared" si="13"/>
        <v>7</v>
      </c>
      <c r="E42" s="718">
        <v>7</v>
      </c>
      <c r="F42" s="720"/>
      <c r="G42" s="727">
        <v>7</v>
      </c>
      <c r="H42" s="720"/>
      <c r="I42" s="720"/>
      <c r="J42" s="720"/>
      <c r="K42" s="718">
        <v>2.6</v>
      </c>
      <c r="L42" s="721"/>
      <c r="M42" s="721">
        <v>2.6</v>
      </c>
      <c r="N42" s="718"/>
      <c r="O42" s="718"/>
      <c r="P42" s="722">
        <v>1</v>
      </c>
      <c r="Q42" s="723">
        <f t="shared" si="12"/>
        <v>9.6</v>
      </c>
      <c r="R42" s="722">
        <v>1</v>
      </c>
      <c r="S42" s="723">
        <v>9.6</v>
      </c>
      <c r="T42" s="723">
        <v>9.6</v>
      </c>
      <c r="U42" s="723"/>
      <c r="V42" s="722"/>
      <c r="W42" s="723"/>
      <c r="X42" s="724"/>
      <c r="Y42" s="645"/>
      <c r="Z42" s="326"/>
    </row>
    <row r="43" spans="1:26" ht="16.5" customHeight="1" thickBot="1">
      <c r="A43" s="1624"/>
      <c r="B43" s="728" t="s">
        <v>274</v>
      </c>
      <c r="C43" s="729">
        <f t="shared" si="11"/>
        <v>0.9</v>
      </c>
      <c r="D43" s="672">
        <f t="shared" si="13"/>
        <v>0.9</v>
      </c>
      <c r="E43" s="730">
        <v>0.9</v>
      </c>
      <c r="F43" s="731"/>
      <c r="G43" s="732">
        <v>0.9</v>
      </c>
      <c r="H43" s="731"/>
      <c r="I43" s="731"/>
      <c r="J43" s="731"/>
      <c r="K43" s="733"/>
      <c r="L43" s="734"/>
      <c r="M43" s="734"/>
      <c r="N43" s="733"/>
      <c r="O43" s="733"/>
      <c r="P43" s="735"/>
      <c r="Q43" s="736">
        <f t="shared" si="12"/>
        <v>0.9</v>
      </c>
      <c r="R43" s="735"/>
      <c r="S43" s="736">
        <v>0.9</v>
      </c>
      <c r="T43" s="736">
        <v>0.9</v>
      </c>
      <c r="U43" s="736"/>
      <c r="V43" s="735"/>
      <c r="W43" s="736"/>
      <c r="X43" s="737"/>
      <c r="Y43" s="676"/>
      <c r="Z43" s="326"/>
    </row>
    <row r="44" spans="1:26" ht="16.5" customHeight="1" thickBot="1" thickTop="1">
      <c r="A44" s="1625"/>
      <c r="B44" s="738" t="s">
        <v>5</v>
      </c>
      <c r="C44" s="697">
        <f>SUM(C36:C43)</f>
        <v>74.8</v>
      </c>
      <c r="D44" s="739">
        <f>SUM(D36:D43)</f>
        <v>50.8</v>
      </c>
      <c r="E44" s="739">
        <f>SUM(E36:E43)</f>
        <v>50</v>
      </c>
      <c r="F44" s="740"/>
      <c r="G44" s="740">
        <f>SUM(G36:G43)</f>
        <v>50</v>
      </c>
      <c r="H44" s="740"/>
      <c r="I44" s="740">
        <f>SUM(I36:I43)</f>
        <v>0.8</v>
      </c>
      <c r="J44" s="740"/>
      <c r="K44" s="740">
        <f>SUM(K36:K43)</f>
        <v>24.000000000000004</v>
      </c>
      <c r="L44" s="741"/>
      <c r="M44" s="741">
        <f>SUM(M36:M43)</f>
        <v>24.000000000000004</v>
      </c>
      <c r="N44" s="740"/>
      <c r="O44" s="740"/>
      <c r="P44" s="742">
        <f aca="true" t="shared" si="14" ref="P44:U44">SUM(P36:P43)</f>
        <v>6</v>
      </c>
      <c r="Q44" s="743">
        <f t="shared" si="14"/>
        <v>74.8</v>
      </c>
      <c r="R44" s="742">
        <f t="shared" si="14"/>
        <v>11</v>
      </c>
      <c r="S44" s="743">
        <f t="shared" si="14"/>
        <v>74</v>
      </c>
      <c r="T44" s="743">
        <f t="shared" si="14"/>
        <v>44.4</v>
      </c>
      <c r="U44" s="743">
        <f t="shared" si="14"/>
        <v>29.599999999999998</v>
      </c>
      <c r="V44" s="742">
        <f>SUM(V36:V43)</f>
        <v>1</v>
      </c>
      <c r="W44" s="743">
        <f>SUM(W36:W43)</f>
        <v>0.8</v>
      </c>
      <c r="X44" s="744">
        <f>SUM(X36:X43)</f>
        <v>0.8</v>
      </c>
      <c r="Y44" s="745"/>
      <c r="Z44" s="326"/>
    </row>
    <row r="45" spans="1:26" ht="30" customHeight="1">
      <c r="A45" s="746"/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9"/>
      <c r="Q45" s="750"/>
      <c r="R45" s="749"/>
      <c r="S45" s="750"/>
      <c r="T45" s="750"/>
      <c r="U45" s="750"/>
      <c r="V45" s="749"/>
      <c r="W45" s="750"/>
      <c r="X45" s="751"/>
      <c r="Y45" s="751"/>
      <c r="Z45" s="326"/>
    </row>
    <row r="46" spans="1:26" ht="16.5" customHeight="1">
      <c r="A46" s="1624" t="s">
        <v>365</v>
      </c>
      <c r="B46" s="659" t="s">
        <v>456</v>
      </c>
      <c r="C46" s="705">
        <f>D46+K46</f>
        <v>18.6</v>
      </c>
      <c r="D46" s="685">
        <v>15.5</v>
      </c>
      <c r="E46" s="685">
        <v>15.46</v>
      </c>
      <c r="F46" s="685"/>
      <c r="G46" s="685">
        <v>15.5</v>
      </c>
      <c r="H46" s="685"/>
      <c r="I46" s="685"/>
      <c r="J46" s="685"/>
      <c r="K46" s="685">
        <v>3.1</v>
      </c>
      <c r="L46" s="700"/>
      <c r="M46" s="700">
        <v>3.1</v>
      </c>
      <c r="N46" s="685"/>
      <c r="O46" s="685"/>
      <c r="P46" s="701">
        <v>6</v>
      </c>
      <c r="Q46" s="702">
        <v>18.6</v>
      </c>
      <c r="R46" s="701">
        <v>6</v>
      </c>
      <c r="S46" s="685">
        <v>18.6</v>
      </c>
      <c r="T46" s="950"/>
      <c r="U46" s="950">
        <v>18.6</v>
      </c>
      <c r="V46" s="701"/>
      <c r="W46" s="702"/>
      <c r="X46" s="703"/>
      <c r="Y46" s="704"/>
      <c r="Z46" s="326"/>
    </row>
    <row r="47" spans="1:26" ht="16.5" customHeight="1">
      <c r="A47" s="1624"/>
      <c r="B47" s="752" t="s">
        <v>390</v>
      </c>
      <c r="C47" s="668">
        <f aca="true" t="shared" si="15" ref="C47:C54">D47+K47</f>
        <v>79.19</v>
      </c>
      <c r="D47" s="640">
        <v>57.6</v>
      </c>
      <c r="E47" s="640">
        <v>57.6</v>
      </c>
      <c r="F47" s="640"/>
      <c r="G47" s="640">
        <v>57.6</v>
      </c>
      <c r="H47" s="640"/>
      <c r="I47" s="640"/>
      <c r="J47" s="640"/>
      <c r="K47" s="640">
        <v>21.59</v>
      </c>
      <c r="L47" s="641"/>
      <c r="M47" s="641"/>
      <c r="N47" s="640">
        <v>21.59</v>
      </c>
      <c r="O47" s="640"/>
      <c r="P47" s="642">
        <v>4</v>
      </c>
      <c r="Q47" s="643">
        <v>79.2</v>
      </c>
      <c r="R47" s="642">
        <v>3</v>
      </c>
      <c r="S47" s="718">
        <v>57.6</v>
      </c>
      <c r="T47" s="640"/>
      <c r="U47" s="640">
        <v>57.6</v>
      </c>
      <c r="V47" s="642"/>
      <c r="W47" s="643"/>
      <c r="X47" s="644"/>
      <c r="Y47" s="645"/>
      <c r="Z47" s="326"/>
    </row>
    <row r="48" spans="1:26" ht="16.5" customHeight="1">
      <c r="A48" s="1624"/>
      <c r="B48" s="667" t="s">
        <v>297</v>
      </c>
      <c r="C48" s="668"/>
      <c r="D48" s="640"/>
      <c r="E48" s="640"/>
      <c r="F48" s="640"/>
      <c r="G48" s="640"/>
      <c r="H48" s="640"/>
      <c r="I48" s="640"/>
      <c r="J48" s="640"/>
      <c r="K48" s="640"/>
      <c r="L48" s="641"/>
      <c r="M48" s="641"/>
      <c r="N48" s="640"/>
      <c r="O48" s="640"/>
      <c r="P48" s="642"/>
      <c r="Q48" s="643"/>
      <c r="R48" s="642"/>
      <c r="S48" s="640"/>
      <c r="T48" s="640"/>
      <c r="U48" s="640"/>
      <c r="V48" s="642"/>
      <c r="W48" s="643"/>
      <c r="X48" s="644"/>
      <c r="Y48" s="645"/>
      <c r="Z48" s="326"/>
    </row>
    <row r="49" spans="1:26" ht="16.5" customHeight="1">
      <c r="A49" s="1624"/>
      <c r="B49" s="667" t="s">
        <v>298</v>
      </c>
      <c r="C49" s="668"/>
      <c r="D49" s="640"/>
      <c r="E49" s="640"/>
      <c r="F49" s="640"/>
      <c r="G49" s="640"/>
      <c r="H49" s="640"/>
      <c r="I49" s="640"/>
      <c r="J49" s="640"/>
      <c r="K49" s="640"/>
      <c r="L49" s="641"/>
      <c r="M49" s="641"/>
      <c r="N49" s="640"/>
      <c r="O49" s="640"/>
      <c r="P49" s="642"/>
      <c r="Q49" s="643"/>
      <c r="R49" s="642"/>
      <c r="S49" s="640"/>
      <c r="T49" s="640"/>
      <c r="U49" s="640"/>
      <c r="V49" s="642"/>
      <c r="W49" s="643"/>
      <c r="X49" s="644"/>
      <c r="Y49" s="645"/>
      <c r="Z49" s="326"/>
    </row>
    <row r="50" spans="1:26" ht="16.5" customHeight="1">
      <c r="A50" s="1624"/>
      <c r="B50" s="667" t="s">
        <v>299</v>
      </c>
      <c r="C50" s="668">
        <f t="shared" si="15"/>
        <v>2.06</v>
      </c>
      <c r="D50" s="640">
        <v>2.06</v>
      </c>
      <c r="E50" s="640">
        <v>2.1</v>
      </c>
      <c r="F50" s="640"/>
      <c r="G50" s="640">
        <v>2.06</v>
      </c>
      <c r="H50" s="640"/>
      <c r="I50" s="640"/>
      <c r="J50" s="640"/>
      <c r="K50" s="640"/>
      <c r="L50" s="641"/>
      <c r="M50" s="641"/>
      <c r="N50" s="640"/>
      <c r="O50" s="640"/>
      <c r="P50" s="642">
        <v>2</v>
      </c>
      <c r="Q50" s="643">
        <v>2.06</v>
      </c>
      <c r="R50" s="642"/>
      <c r="S50" s="640">
        <v>2.06</v>
      </c>
      <c r="T50" s="640"/>
      <c r="U50" s="640">
        <v>2.1</v>
      </c>
      <c r="V50" s="642"/>
      <c r="W50" s="643"/>
      <c r="X50" s="644"/>
      <c r="Y50" s="645"/>
      <c r="Z50" s="326"/>
    </row>
    <row r="51" spans="1:26" ht="16.5" customHeight="1">
      <c r="A51" s="1624"/>
      <c r="B51" s="667" t="s">
        <v>457</v>
      </c>
      <c r="C51" s="668">
        <f t="shared" si="15"/>
        <v>0.6</v>
      </c>
      <c r="D51" s="640">
        <v>0.6</v>
      </c>
      <c r="E51" s="640">
        <v>0.6</v>
      </c>
      <c r="F51" s="640"/>
      <c r="G51" s="640">
        <v>0.6</v>
      </c>
      <c r="H51" s="640"/>
      <c r="I51" s="640"/>
      <c r="J51" s="640"/>
      <c r="K51" s="640"/>
      <c r="L51" s="641"/>
      <c r="M51" s="641"/>
      <c r="N51" s="640"/>
      <c r="O51" s="640"/>
      <c r="P51" s="642">
        <v>2</v>
      </c>
      <c r="Q51" s="643">
        <v>0.6</v>
      </c>
      <c r="R51" s="642"/>
      <c r="S51" s="640">
        <v>0.6</v>
      </c>
      <c r="T51" s="640"/>
      <c r="U51" s="640">
        <v>0.6</v>
      </c>
      <c r="V51" s="642"/>
      <c r="W51" s="643"/>
      <c r="X51" s="644"/>
      <c r="Y51" s="645"/>
      <c r="Z51" s="326"/>
    </row>
    <row r="52" spans="1:26" ht="16.5" customHeight="1">
      <c r="A52" s="1624"/>
      <c r="B52" s="667" t="s">
        <v>458</v>
      </c>
      <c r="C52" s="668">
        <f t="shared" si="15"/>
        <v>2.3</v>
      </c>
      <c r="D52" s="640"/>
      <c r="E52" s="640"/>
      <c r="F52" s="640"/>
      <c r="G52" s="640"/>
      <c r="H52" s="640"/>
      <c r="I52" s="640"/>
      <c r="J52" s="640"/>
      <c r="K52" s="640">
        <v>2.3</v>
      </c>
      <c r="L52" s="641"/>
      <c r="M52" s="641"/>
      <c r="N52" s="640">
        <v>2.28</v>
      </c>
      <c r="O52" s="640"/>
      <c r="P52" s="642">
        <v>1</v>
      </c>
      <c r="Q52" s="643">
        <v>2.28</v>
      </c>
      <c r="R52" s="642"/>
      <c r="S52" s="718"/>
      <c r="T52" s="640"/>
      <c r="U52" s="640"/>
      <c r="V52" s="642"/>
      <c r="W52" s="643"/>
      <c r="X52" s="644"/>
      <c r="Y52" s="645"/>
      <c r="Z52" s="326"/>
    </row>
    <row r="53" spans="1:26" ht="16.5" customHeight="1">
      <c r="A53" s="1624"/>
      <c r="B53" s="667" t="s">
        <v>459</v>
      </c>
      <c r="C53" s="668">
        <f t="shared" si="15"/>
        <v>7.1</v>
      </c>
      <c r="D53" s="640"/>
      <c r="E53" s="640"/>
      <c r="F53" s="640"/>
      <c r="G53" s="640"/>
      <c r="H53" s="640"/>
      <c r="I53" s="640"/>
      <c r="J53" s="640"/>
      <c r="K53" s="640">
        <v>7.1</v>
      </c>
      <c r="L53" s="641"/>
      <c r="M53" s="641"/>
      <c r="N53" s="640">
        <v>7.14</v>
      </c>
      <c r="O53" s="640"/>
      <c r="P53" s="642">
        <v>1</v>
      </c>
      <c r="Q53" s="643">
        <v>24.5</v>
      </c>
      <c r="R53" s="642"/>
      <c r="S53" s="640"/>
      <c r="T53" s="640"/>
      <c r="U53" s="640"/>
      <c r="V53" s="642"/>
      <c r="W53" s="643"/>
      <c r="X53" s="644"/>
      <c r="Y53" s="645"/>
      <c r="Z53" s="326"/>
    </row>
    <row r="54" spans="1:26" ht="16.5" customHeight="1" thickBot="1">
      <c r="A54" s="1624"/>
      <c r="B54" s="667" t="s">
        <v>460</v>
      </c>
      <c r="C54" s="670">
        <f t="shared" si="15"/>
        <v>17.4</v>
      </c>
      <c r="D54" s="671"/>
      <c r="E54" s="671"/>
      <c r="F54" s="671"/>
      <c r="G54" s="671"/>
      <c r="H54" s="671"/>
      <c r="I54" s="671"/>
      <c r="J54" s="671"/>
      <c r="K54" s="671">
        <v>17.4</v>
      </c>
      <c r="L54" s="672"/>
      <c r="M54" s="672"/>
      <c r="N54" s="671">
        <v>17.44</v>
      </c>
      <c r="O54" s="671"/>
      <c r="P54" s="673"/>
      <c r="Q54" s="674"/>
      <c r="R54" s="673"/>
      <c r="S54" s="671"/>
      <c r="T54" s="671"/>
      <c r="U54" s="671"/>
      <c r="V54" s="673"/>
      <c r="W54" s="674"/>
      <c r="X54" s="675"/>
      <c r="Y54" s="676"/>
      <c r="Z54" s="326"/>
    </row>
    <row r="55" spans="1:26" ht="16.5" customHeight="1" thickBot="1" thickTop="1">
      <c r="A55" s="1793"/>
      <c r="B55" s="581" t="s">
        <v>5</v>
      </c>
      <c r="C55" s="697">
        <f>SUM(C46:C54)</f>
        <v>127.24999999999997</v>
      </c>
      <c r="D55" s="739">
        <f aca="true" t="shared" si="16" ref="D55:N55">SUM(D46:D54)</f>
        <v>75.75999999999999</v>
      </c>
      <c r="E55" s="739">
        <f t="shared" si="16"/>
        <v>75.75999999999999</v>
      </c>
      <c r="F55" s="739"/>
      <c r="G55" s="739">
        <f t="shared" si="16"/>
        <v>75.75999999999999</v>
      </c>
      <c r="H55" s="739"/>
      <c r="I55" s="739"/>
      <c r="J55" s="739"/>
      <c r="K55" s="739">
        <f t="shared" si="16"/>
        <v>51.49</v>
      </c>
      <c r="L55" s="697"/>
      <c r="M55" s="697">
        <f t="shared" si="16"/>
        <v>3.1</v>
      </c>
      <c r="N55" s="739">
        <f t="shared" si="16"/>
        <v>48.45</v>
      </c>
      <c r="O55" s="739"/>
      <c r="P55" s="753">
        <f aca="true" t="shared" si="17" ref="P55:U55">SUM(P46:P54)</f>
        <v>16</v>
      </c>
      <c r="Q55" s="754">
        <f t="shared" si="17"/>
        <v>127.24000000000001</v>
      </c>
      <c r="R55" s="753">
        <f t="shared" si="17"/>
        <v>9</v>
      </c>
      <c r="S55" s="754">
        <f t="shared" si="17"/>
        <v>78.86</v>
      </c>
      <c r="T55" s="754"/>
      <c r="U55" s="754">
        <f t="shared" si="17"/>
        <v>78.89999999999999</v>
      </c>
      <c r="V55" s="753"/>
      <c r="W55" s="754"/>
      <c r="X55" s="755"/>
      <c r="Y55" s="756"/>
      <c r="Z55" s="326"/>
    </row>
    <row r="56" spans="1:26" ht="16.5" customHeight="1">
      <c r="A56" s="1792" t="s">
        <v>366</v>
      </c>
      <c r="B56" s="757" t="s">
        <v>525</v>
      </c>
      <c r="C56" s="660">
        <v>29.7</v>
      </c>
      <c r="D56" s="661">
        <v>29.7</v>
      </c>
      <c r="E56" s="661">
        <v>29.7</v>
      </c>
      <c r="F56" s="661"/>
      <c r="G56" s="661">
        <v>29.7</v>
      </c>
      <c r="H56" s="661"/>
      <c r="I56" s="661"/>
      <c r="J56" s="661"/>
      <c r="K56" s="661"/>
      <c r="L56" s="662"/>
      <c r="M56" s="662"/>
      <c r="N56" s="661"/>
      <c r="O56" s="661"/>
      <c r="P56" s="663">
        <v>11</v>
      </c>
      <c r="Q56" s="664">
        <v>29.7</v>
      </c>
      <c r="R56" s="663">
        <v>8</v>
      </c>
      <c r="S56" s="664">
        <v>29.7</v>
      </c>
      <c r="T56" s="665">
        <v>4.7</v>
      </c>
      <c r="U56" s="665">
        <v>25</v>
      </c>
      <c r="V56" s="663"/>
      <c r="W56" s="664"/>
      <c r="X56" s="665"/>
      <c r="Y56" s="666"/>
      <c r="Z56" s="326"/>
    </row>
    <row r="57" spans="1:26" ht="16.5" customHeight="1">
      <c r="A57" s="1624"/>
      <c r="B57" s="667" t="s">
        <v>355</v>
      </c>
      <c r="C57" s="668"/>
      <c r="D57" s="640"/>
      <c r="E57" s="640"/>
      <c r="F57" s="640"/>
      <c r="G57" s="640"/>
      <c r="H57" s="640"/>
      <c r="I57" s="640"/>
      <c r="J57" s="640"/>
      <c r="K57" s="640"/>
      <c r="L57" s="641"/>
      <c r="M57" s="641"/>
      <c r="N57" s="640"/>
      <c r="O57" s="640"/>
      <c r="P57" s="642"/>
      <c r="Q57" s="643"/>
      <c r="R57" s="642"/>
      <c r="S57" s="643"/>
      <c r="T57" s="643"/>
      <c r="U57" s="643"/>
      <c r="V57" s="642"/>
      <c r="W57" s="643"/>
      <c r="X57" s="644"/>
      <c r="Y57" s="645"/>
      <c r="Z57" s="326"/>
    </row>
    <row r="58" spans="1:26" ht="16.5" customHeight="1" thickBot="1">
      <c r="A58" s="1624"/>
      <c r="B58" s="706" t="s">
        <v>511</v>
      </c>
      <c r="C58" s="707">
        <v>1</v>
      </c>
      <c r="D58" s="647"/>
      <c r="E58" s="647"/>
      <c r="F58" s="640"/>
      <c r="G58" s="640"/>
      <c r="H58" s="640"/>
      <c r="I58" s="640"/>
      <c r="J58" s="640"/>
      <c r="K58" s="640">
        <v>1</v>
      </c>
      <c r="L58" s="641"/>
      <c r="M58" s="641">
        <v>1</v>
      </c>
      <c r="N58" s="640"/>
      <c r="O58" s="640"/>
      <c r="P58" s="642"/>
      <c r="Q58" s="643">
        <v>1</v>
      </c>
      <c r="R58" s="642"/>
      <c r="S58" s="643">
        <v>1</v>
      </c>
      <c r="T58" s="643">
        <v>1</v>
      </c>
      <c r="U58" s="643"/>
      <c r="V58" s="642"/>
      <c r="W58" s="643"/>
      <c r="X58" s="644"/>
      <c r="Y58" s="645"/>
      <c r="Z58" s="326"/>
    </row>
    <row r="59" spans="1:26" ht="16.5" customHeight="1" thickBot="1" thickTop="1">
      <c r="A59" s="1793"/>
      <c r="B59" s="688" t="s">
        <v>5</v>
      </c>
      <c r="C59" s="758">
        <f>SUM(C56:C58)</f>
        <v>30.7</v>
      </c>
      <c r="D59" s="758">
        <f>SUM(D56:D58)</f>
        <v>29.7</v>
      </c>
      <c r="E59" s="758">
        <f>SUM(E56:E58)</f>
        <v>29.7</v>
      </c>
      <c r="F59" s="759"/>
      <c r="G59" s="758">
        <f>SUM(G56:G58)</f>
        <v>29.7</v>
      </c>
      <c r="H59" s="759"/>
      <c r="I59" s="759"/>
      <c r="J59" s="759"/>
      <c r="K59" s="758">
        <f>SUM(K56:K58)</f>
        <v>1</v>
      </c>
      <c r="L59" s="758"/>
      <c r="M59" s="758">
        <f>SUM(M56:M58)</f>
        <v>1</v>
      </c>
      <c r="N59" s="759"/>
      <c r="O59" s="759"/>
      <c r="P59" s="760">
        <f aca="true" t="shared" si="18" ref="P59:U59">SUM(P56:P58)</f>
        <v>11</v>
      </c>
      <c r="Q59" s="761">
        <f t="shared" si="18"/>
        <v>30.7</v>
      </c>
      <c r="R59" s="760">
        <f t="shared" si="18"/>
        <v>8</v>
      </c>
      <c r="S59" s="761">
        <f t="shared" si="18"/>
        <v>30.7</v>
      </c>
      <c r="T59" s="761">
        <f t="shared" si="18"/>
        <v>5.7</v>
      </c>
      <c r="U59" s="761">
        <f t="shared" si="18"/>
        <v>25</v>
      </c>
      <c r="V59" s="762"/>
      <c r="W59" s="763"/>
      <c r="X59" s="764"/>
      <c r="Y59" s="765"/>
      <c r="Z59" s="326"/>
    </row>
    <row r="60" spans="1:26" ht="16.5" customHeight="1">
      <c r="A60" s="1792" t="s">
        <v>476</v>
      </c>
      <c r="B60" s="667" t="s">
        <v>512</v>
      </c>
      <c r="C60" s="660">
        <v>46.4</v>
      </c>
      <c r="D60" s="660">
        <v>40.4</v>
      </c>
      <c r="E60" s="660">
        <v>40.4</v>
      </c>
      <c r="F60" s="661"/>
      <c r="G60" s="660">
        <v>40.4</v>
      </c>
      <c r="H60" s="661"/>
      <c r="I60" s="661"/>
      <c r="J60" s="661"/>
      <c r="K60" s="661">
        <v>6</v>
      </c>
      <c r="L60" s="662"/>
      <c r="M60" s="662">
        <v>6</v>
      </c>
      <c r="N60" s="661"/>
      <c r="O60" s="661"/>
      <c r="P60" s="663">
        <v>5</v>
      </c>
      <c r="Q60" s="664">
        <v>43.4</v>
      </c>
      <c r="R60" s="663">
        <v>12</v>
      </c>
      <c r="S60" s="664">
        <v>46.4</v>
      </c>
      <c r="T60" s="665">
        <v>44.4</v>
      </c>
      <c r="U60" s="665">
        <v>2</v>
      </c>
      <c r="V60" s="663"/>
      <c r="W60" s="664"/>
      <c r="X60" s="665"/>
      <c r="Y60" s="666"/>
      <c r="Z60" s="326"/>
    </row>
    <row r="61" spans="1:26" ht="16.5" customHeight="1">
      <c r="A61" s="1624"/>
      <c r="B61" s="752" t="s">
        <v>513</v>
      </c>
      <c r="C61" s="668">
        <v>0.8</v>
      </c>
      <c r="D61" s="640">
        <v>0.8</v>
      </c>
      <c r="E61" s="640">
        <v>0.8</v>
      </c>
      <c r="F61" s="640"/>
      <c r="G61" s="640">
        <v>0.8</v>
      </c>
      <c r="H61" s="640"/>
      <c r="I61" s="640"/>
      <c r="J61" s="640"/>
      <c r="K61" s="640"/>
      <c r="L61" s="641"/>
      <c r="M61" s="641"/>
      <c r="N61" s="640"/>
      <c r="O61" s="640"/>
      <c r="P61" s="642"/>
      <c r="Q61" s="643">
        <v>0.8</v>
      </c>
      <c r="R61" s="642"/>
      <c r="S61" s="643">
        <v>0.8</v>
      </c>
      <c r="T61" s="643">
        <v>0.8</v>
      </c>
      <c r="U61" s="643"/>
      <c r="V61" s="642"/>
      <c r="W61" s="643"/>
      <c r="X61" s="644"/>
      <c r="Y61" s="645"/>
      <c r="Z61" s="326"/>
    </row>
    <row r="62" spans="1:26" ht="16.5" customHeight="1" thickBot="1">
      <c r="A62" s="1624"/>
      <c r="B62" s="669" t="s">
        <v>524</v>
      </c>
      <c r="C62" s="670">
        <v>7.6</v>
      </c>
      <c r="D62" s="670">
        <v>7.6</v>
      </c>
      <c r="E62" s="670">
        <v>7.6</v>
      </c>
      <c r="F62" s="671"/>
      <c r="G62" s="670">
        <v>7.6</v>
      </c>
      <c r="H62" s="671"/>
      <c r="I62" s="671"/>
      <c r="J62" s="671"/>
      <c r="K62" s="671"/>
      <c r="L62" s="672"/>
      <c r="M62" s="672"/>
      <c r="N62" s="671"/>
      <c r="O62" s="671"/>
      <c r="P62" s="673">
        <v>1</v>
      </c>
      <c r="Q62" s="766">
        <v>7.6</v>
      </c>
      <c r="R62" s="673">
        <v>1</v>
      </c>
      <c r="S62" s="674">
        <v>7.6</v>
      </c>
      <c r="T62" s="674">
        <v>7.6</v>
      </c>
      <c r="U62" s="674"/>
      <c r="V62" s="673"/>
      <c r="W62" s="674"/>
      <c r="X62" s="675"/>
      <c r="Y62" s="676"/>
      <c r="Z62" s="326"/>
    </row>
    <row r="63" spans="1:26" ht="16.5" customHeight="1" thickBot="1" thickTop="1">
      <c r="A63" s="1793"/>
      <c r="B63" s="581" t="s">
        <v>5</v>
      </c>
      <c r="C63" s="741">
        <f>SUM(C60:C62)</f>
        <v>54.8</v>
      </c>
      <c r="D63" s="740">
        <f>SUM(D60:D62)</f>
        <v>48.8</v>
      </c>
      <c r="E63" s="740">
        <f>SUM(E60:E62)</f>
        <v>48.8</v>
      </c>
      <c r="F63" s="740"/>
      <c r="G63" s="740">
        <f>SUM(G60:G62)</f>
        <v>48.8</v>
      </c>
      <c r="H63" s="740"/>
      <c r="I63" s="740"/>
      <c r="J63" s="740"/>
      <c r="K63" s="740">
        <f>SUM(K60:K62)</f>
        <v>6</v>
      </c>
      <c r="L63" s="741"/>
      <c r="M63" s="741">
        <f>SUM(M60:M62)</f>
        <v>6</v>
      </c>
      <c r="N63" s="740"/>
      <c r="O63" s="740"/>
      <c r="P63" s="742">
        <f aca="true" t="shared" si="19" ref="P63:U63">SUM(P60:P62)</f>
        <v>6</v>
      </c>
      <c r="Q63" s="743">
        <f>SUM(Q60:Q62)</f>
        <v>51.8</v>
      </c>
      <c r="R63" s="742">
        <f t="shared" si="19"/>
        <v>13</v>
      </c>
      <c r="S63" s="743">
        <f>SUM(S60:S62)</f>
        <v>54.8</v>
      </c>
      <c r="T63" s="743">
        <f>SUM(T60:T62)</f>
        <v>52.8</v>
      </c>
      <c r="U63" s="743">
        <f t="shared" si="19"/>
        <v>2</v>
      </c>
      <c r="V63" s="742"/>
      <c r="W63" s="743"/>
      <c r="X63" s="744"/>
      <c r="Y63" s="745"/>
      <c r="Z63" s="326"/>
    </row>
    <row r="64" spans="1:26" ht="16.5" customHeight="1">
      <c r="A64" s="1660" t="s">
        <v>367</v>
      </c>
      <c r="B64" s="757" t="s">
        <v>526</v>
      </c>
      <c r="C64" s="767">
        <v>13.5</v>
      </c>
      <c r="D64" s="632">
        <v>13.5</v>
      </c>
      <c r="E64" s="632">
        <v>13.5</v>
      </c>
      <c r="F64" s="632"/>
      <c r="G64" s="632">
        <v>13.5</v>
      </c>
      <c r="H64" s="632"/>
      <c r="I64" s="632"/>
      <c r="J64" s="632"/>
      <c r="K64" s="632"/>
      <c r="L64" s="633"/>
      <c r="M64" s="633"/>
      <c r="N64" s="632"/>
      <c r="O64" s="632"/>
      <c r="P64" s="634">
        <v>4</v>
      </c>
      <c r="Q64" s="635">
        <v>13.5</v>
      </c>
      <c r="R64" s="634">
        <v>3</v>
      </c>
      <c r="S64" s="635">
        <v>13.5</v>
      </c>
      <c r="T64" s="636">
        <v>13.5</v>
      </c>
      <c r="U64" s="636"/>
      <c r="V64" s="634"/>
      <c r="W64" s="635"/>
      <c r="X64" s="636"/>
      <c r="Y64" s="637"/>
      <c r="Z64" s="326"/>
    </row>
    <row r="65" spans="1:26" ht="16.5" customHeight="1">
      <c r="A65" s="1661"/>
      <c r="B65" s="667" t="s">
        <v>301</v>
      </c>
      <c r="C65" s="668">
        <v>6.2</v>
      </c>
      <c r="D65" s="640">
        <v>6.2</v>
      </c>
      <c r="E65" s="640">
        <v>6.2</v>
      </c>
      <c r="F65" s="640"/>
      <c r="G65" s="640">
        <v>6.2</v>
      </c>
      <c r="H65" s="640"/>
      <c r="I65" s="640"/>
      <c r="J65" s="640"/>
      <c r="K65" s="640"/>
      <c r="L65" s="641"/>
      <c r="M65" s="641"/>
      <c r="N65" s="640"/>
      <c r="O65" s="640"/>
      <c r="P65" s="642">
        <v>1</v>
      </c>
      <c r="Q65" s="643">
        <v>6.2</v>
      </c>
      <c r="R65" s="642">
        <v>1</v>
      </c>
      <c r="S65" s="643">
        <v>6.2</v>
      </c>
      <c r="T65" s="643">
        <v>6.2</v>
      </c>
      <c r="U65" s="643"/>
      <c r="V65" s="642"/>
      <c r="W65" s="643"/>
      <c r="X65" s="644"/>
      <c r="Y65" s="645"/>
      <c r="Z65" s="326"/>
    </row>
    <row r="66" spans="1:26" ht="16.5" customHeight="1">
      <c r="A66" s="1661"/>
      <c r="B66" s="667" t="s">
        <v>464</v>
      </c>
      <c r="C66" s="668">
        <v>6.9</v>
      </c>
      <c r="D66" s="640">
        <v>6.9</v>
      </c>
      <c r="E66" s="640">
        <v>6.9</v>
      </c>
      <c r="F66" s="640"/>
      <c r="G66" s="640">
        <v>6.3</v>
      </c>
      <c r="H66" s="640">
        <v>0.6</v>
      </c>
      <c r="I66" s="640"/>
      <c r="J66" s="640"/>
      <c r="K66" s="640"/>
      <c r="L66" s="641"/>
      <c r="M66" s="641"/>
      <c r="N66" s="640"/>
      <c r="O66" s="640"/>
      <c r="P66" s="642">
        <v>3</v>
      </c>
      <c r="Q66" s="643">
        <v>6.9</v>
      </c>
      <c r="R66" s="642">
        <v>2</v>
      </c>
      <c r="S66" s="643">
        <v>6.3</v>
      </c>
      <c r="T66" s="643"/>
      <c r="U66" s="643">
        <v>6.3</v>
      </c>
      <c r="V66" s="642"/>
      <c r="W66" s="643"/>
      <c r="X66" s="644"/>
      <c r="Y66" s="645"/>
      <c r="Z66" s="326"/>
    </row>
    <row r="67" spans="1:26" ht="16.5" customHeight="1">
      <c r="A67" s="1661"/>
      <c r="B67" s="752" t="s">
        <v>465</v>
      </c>
      <c r="C67" s="668"/>
      <c r="D67" s="640"/>
      <c r="E67" s="640"/>
      <c r="F67" s="640"/>
      <c r="G67" s="640"/>
      <c r="H67" s="640"/>
      <c r="I67" s="640"/>
      <c r="J67" s="640"/>
      <c r="K67" s="640"/>
      <c r="L67" s="641"/>
      <c r="M67" s="641"/>
      <c r="N67" s="640"/>
      <c r="O67" s="640"/>
      <c r="P67" s="642"/>
      <c r="Q67" s="643"/>
      <c r="R67" s="642"/>
      <c r="S67" s="643"/>
      <c r="T67" s="643"/>
      <c r="U67" s="643"/>
      <c r="V67" s="642"/>
      <c r="W67" s="643"/>
      <c r="X67" s="644"/>
      <c r="Y67" s="645"/>
      <c r="Z67" s="326"/>
    </row>
    <row r="68" spans="1:26" ht="16.5" customHeight="1">
      <c r="A68" s="1661"/>
      <c r="B68" s="752" t="s">
        <v>466</v>
      </c>
      <c r="C68" s="668"/>
      <c r="D68" s="640"/>
      <c r="E68" s="640"/>
      <c r="F68" s="640"/>
      <c r="G68" s="640"/>
      <c r="H68" s="640"/>
      <c r="I68" s="640"/>
      <c r="J68" s="640"/>
      <c r="K68" s="640"/>
      <c r="L68" s="641"/>
      <c r="M68" s="641"/>
      <c r="N68" s="640"/>
      <c r="O68" s="640"/>
      <c r="P68" s="642"/>
      <c r="Q68" s="643"/>
      <c r="R68" s="642"/>
      <c r="S68" s="643"/>
      <c r="T68" s="643"/>
      <c r="U68" s="643"/>
      <c r="V68" s="642"/>
      <c r="W68" s="643"/>
      <c r="X68" s="644"/>
      <c r="Y68" s="645"/>
      <c r="Z68" s="326"/>
    </row>
    <row r="69" spans="1:26" ht="16.5" customHeight="1">
      <c r="A69" s="1661"/>
      <c r="B69" s="752" t="s">
        <v>467</v>
      </c>
      <c r="C69" s="668"/>
      <c r="D69" s="640"/>
      <c r="E69" s="640"/>
      <c r="F69" s="640"/>
      <c r="G69" s="640"/>
      <c r="H69" s="640"/>
      <c r="I69" s="640"/>
      <c r="J69" s="640"/>
      <c r="K69" s="640"/>
      <c r="L69" s="641"/>
      <c r="M69" s="641"/>
      <c r="N69" s="640"/>
      <c r="O69" s="640"/>
      <c r="P69" s="642"/>
      <c r="Q69" s="643"/>
      <c r="R69" s="642"/>
      <c r="S69" s="643"/>
      <c r="T69" s="643"/>
      <c r="U69" s="643"/>
      <c r="V69" s="642"/>
      <c r="W69" s="643"/>
      <c r="X69" s="644"/>
      <c r="Y69" s="645"/>
      <c r="Z69" s="326"/>
    </row>
    <row r="70" spans="1:26" ht="16.5" customHeight="1" thickBot="1">
      <c r="A70" s="1661"/>
      <c r="B70" s="768" t="s">
        <v>275</v>
      </c>
      <c r="C70" s="670">
        <v>349.2</v>
      </c>
      <c r="D70" s="671">
        <v>349.2</v>
      </c>
      <c r="E70" s="671">
        <v>349.2</v>
      </c>
      <c r="F70" s="671">
        <v>4</v>
      </c>
      <c r="G70" s="671">
        <v>290.7</v>
      </c>
      <c r="H70" s="671">
        <v>54.5</v>
      </c>
      <c r="I70" s="671"/>
      <c r="J70" s="671"/>
      <c r="K70" s="671"/>
      <c r="L70" s="672"/>
      <c r="M70" s="672"/>
      <c r="N70" s="671"/>
      <c r="O70" s="671"/>
      <c r="P70" s="673">
        <v>22</v>
      </c>
      <c r="Q70" s="674">
        <v>349.2</v>
      </c>
      <c r="R70" s="673">
        <v>19</v>
      </c>
      <c r="S70" s="674">
        <v>345.1</v>
      </c>
      <c r="T70" s="674">
        <v>54.5</v>
      </c>
      <c r="U70" s="674">
        <v>290.6</v>
      </c>
      <c r="V70" s="673"/>
      <c r="W70" s="674"/>
      <c r="X70" s="675"/>
      <c r="Y70" s="676"/>
      <c r="Z70" s="326"/>
    </row>
    <row r="71" spans="1:26" ht="16.5" customHeight="1" thickBot="1" thickTop="1">
      <c r="A71" s="1794"/>
      <c r="B71" s="581" t="s">
        <v>5</v>
      </c>
      <c r="C71" s="741">
        <f aca="true" t="shared" si="20" ref="C71:H71">SUM(C64:C70)</f>
        <v>375.8</v>
      </c>
      <c r="D71" s="740">
        <f t="shared" si="20"/>
        <v>375.8</v>
      </c>
      <c r="E71" s="740">
        <f t="shared" si="20"/>
        <v>375.8</v>
      </c>
      <c r="F71" s="740">
        <f t="shared" si="20"/>
        <v>4</v>
      </c>
      <c r="G71" s="740">
        <f t="shared" si="20"/>
        <v>316.7</v>
      </c>
      <c r="H71" s="740">
        <f t="shared" si="20"/>
        <v>55.1</v>
      </c>
      <c r="I71" s="740"/>
      <c r="J71" s="740"/>
      <c r="K71" s="740"/>
      <c r="L71" s="741"/>
      <c r="M71" s="741"/>
      <c r="N71" s="740"/>
      <c r="O71" s="740"/>
      <c r="P71" s="742">
        <f aca="true" t="shared" si="21" ref="P71:U71">SUM(P64:P70)</f>
        <v>30</v>
      </c>
      <c r="Q71" s="743">
        <f t="shared" si="21"/>
        <v>375.8</v>
      </c>
      <c r="R71" s="742">
        <f t="shared" si="21"/>
        <v>25</v>
      </c>
      <c r="S71" s="743">
        <f t="shared" si="21"/>
        <v>371.1</v>
      </c>
      <c r="T71" s="743">
        <f t="shared" si="21"/>
        <v>74.2</v>
      </c>
      <c r="U71" s="743">
        <f t="shared" si="21"/>
        <v>296.90000000000003</v>
      </c>
      <c r="V71" s="742"/>
      <c r="W71" s="743"/>
      <c r="X71" s="744"/>
      <c r="Y71" s="745"/>
      <c r="Z71" s="326"/>
    </row>
    <row r="72" spans="1:26" ht="16.5" customHeight="1">
      <c r="A72" s="1660" t="s">
        <v>519</v>
      </c>
      <c r="B72" s="667" t="s">
        <v>357</v>
      </c>
      <c r="C72" s="683"/>
      <c r="D72" s="661"/>
      <c r="E72" s="661"/>
      <c r="F72" s="661"/>
      <c r="G72" s="661"/>
      <c r="H72" s="661"/>
      <c r="I72" s="661"/>
      <c r="J72" s="661"/>
      <c r="K72" s="661"/>
      <c r="L72" s="662"/>
      <c r="M72" s="662"/>
      <c r="N72" s="661"/>
      <c r="O72" s="661"/>
      <c r="P72" s="663"/>
      <c r="Q72" s="664"/>
      <c r="R72" s="663"/>
      <c r="S72" s="664"/>
      <c r="T72" s="664"/>
      <c r="U72" s="664"/>
      <c r="V72" s="663"/>
      <c r="W72" s="664"/>
      <c r="X72" s="665"/>
      <c r="Y72" s="666"/>
      <c r="Z72" s="326"/>
    </row>
    <row r="73" spans="1:26" ht="16.5" customHeight="1">
      <c r="A73" s="1661"/>
      <c r="B73" s="667" t="s">
        <v>468</v>
      </c>
      <c r="C73" s="769">
        <v>0.4</v>
      </c>
      <c r="D73" s="640">
        <v>0.4</v>
      </c>
      <c r="E73" s="640">
        <v>0.4</v>
      </c>
      <c r="F73" s="640"/>
      <c r="G73" s="640">
        <v>0.4</v>
      </c>
      <c r="H73" s="640"/>
      <c r="I73" s="640"/>
      <c r="J73" s="640"/>
      <c r="K73" s="640"/>
      <c r="L73" s="641"/>
      <c r="M73" s="641"/>
      <c r="N73" s="640"/>
      <c r="O73" s="640"/>
      <c r="P73" s="642"/>
      <c r="Q73" s="643"/>
      <c r="R73" s="642">
        <v>1</v>
      </c>
      <c r="S73" s="643">
        <v>0.4</v>
      </c>
      <c r="T73" s="643">
        <v>0.4</v>
      </c>
      <c r="U73" s="643"/>
      <c r="V73" s="642"/>
      <c r="W73" s="643"/>
      <c r="X73" s="644"/>
      <c r="Y73" s="645"/>
      <c r="Z73" s="326"/>
    </row>
    <row r="74" spans="1:26" ht="16.5" customHeight="1" thickBot="1">
      <c r="A74" s="1661"/>
      <c r="B74" s="752" t="s">
        <v>514</v>
      </c>
      <c r="C74" s="769">
        <v>41.2</v>
      </c>
      <c r="D74" s="640">
        <v>41.2</v>
      </c>
      <c r="E74" s="640">
        <v>41.2</v>
      </c>
      <c r="F74" s="640"/>
      <c r="G74" s="640">
        <v>41.2</v>
      </c>
      <c r="H74" s="640"/>
      <c r="I74" s="640"/>
      <c r="J74" s="640"/>
      <c r="K74" s="640"/>
      <c r="L74" s="641"/>
      <c r="M74" s="641"/>
      <c r="N74" s="640"/>
      <c r="O74" s="640"/>
      <c r="P74" s="642">
        <v>4</v>
      </c>
      <c r="Q74" s="643">
        <v>41.6</v>
      </c>
      <c r="R74" s="642">
        <v>3</v>
      </c>
      <c r="S74" s="643">
        <v>41.2</v>
      </c>
      <c r="T74" s="643"/>
      <c r="U74" s="643">
        <v>41.2</v>
      </c>
      <c r="V74" s="642"/>
      <c r="W74" s="643"/>
      <c r="X74" s="644"/>
      <c r="Y74" s="645"/>
      <c r="Z74" s="326"/>
    </row>
    <row r="75" spans="1:26" ht="16.5" customHeight="1" thickBot="1" thickTop="1">
      <c r="A75" s="1794"/>
      <c r="B75" s="688" t="s">
        <v>5</v>
      </c>
      <c r="C75" s="689">
        <f>SUM(C73:C74)</f>
        <v>41.6</v>
      </c>
      <c r="D75" s="689">
        <f>SUM(D73:D74)</f>
        <v>41.6</v>
      </c>
      <c r="E75" s="689">
        <f>SUM(E73:E74)</f>
        <v>41.6</v>
      </c>
      <c r="F75" s="690"/>
      <c r="G75" s="689">
        <f>SUM(G73:G74)</f>
        <v>41.6</v>
      </c>
      <c r="H75" s="690"/>
      <c r="I75" s="690"/>
      <c r="J75" s="690"/>
      <c r="K75" s="690"/>
      <c r="L75" s="689"/>
      <c r="M75" s="689"/>
      <c r="N75" s="690"/>
      <c r="O75" s="690"/>
      <c r="P75" s="770">
        <f aca="true" t="shared" si="22" ref="P75:U75">SUM(P73:P74)</f>
        <v>4</v>
      </c>
      <c r="Q75" s="771">
        <f t="shared" si="22"/>
        <v>41.6</v>
      </c>
      <c r="R75" s="770">
        <f t="shared" si="22"/>
        <v>4</v>
      </c>
      <c r="S75" s="771">
        <f t="shared" si="22"/>
        <v>41.6</v>
      </c>
      <c r="T75" s="771">
        <f t="shared" si="22"/>
        <v>0.4</v>
      </c>
      <c r="U75" s="771">
        <f t="shared" si="22"/>
        <v>41.2</v>
      </c>
      <c r="V75" s="691"/>
      <c r="W75" s="692"/>
      <c r="X75" s="693"/>
      <c r="Y75" s="694"/>
      <c r="Z75" s="326"/>
    </row>
    <row r="76" spans="1:26" ht="16.5" customHeight="1">
      <c r="A76" s="1792" t="s">
        <v>480</v>
      </c>
      <c r="B76" s="752" t="s">
        <v>469</v>
      </c>
      <c r="C76" s="683">
        <v>7.3</v>
      </c>
      <c r="D76" s="661">
        <v>1.3</v>
      </c>
      <c r="E76" s="661"/>
      <c r="F76" s="661"/>
      <c r="G76" s="661"/>
      <c r="H76" s="661"/>
      <c r="I76" s="661">
        <v>1.3</v>
      </c>
      <c r="J76" s="661"/>
      <c r="K76" s="661"/>
      <c r="L76" s="662"/>
      <c r="M76" s="662"/>
      <c r="N76" s="661"/>
      <c r="O76" s="661">
        <v>6</v>
      </c>
      <c r="P76" s="663"/>
      <c r="Q76" s="664"/>
      <c r="R76" s="663"/>
      <c r="S76" s="664"/>
      <c r="T76" s="665"/>
      <c r="U76" s="665"/>
      <c r="V76" s="663">
        <v>1</v>
      </c>
      <c r="W76" s="664">
        <v>7.3</v>
      </c>
      <c r="X76" s="665">
        <v>7.3</v>
      </c>
      <c r="Y76" s="666"/>
      <c r="Z76" s="326"/>
    </row>
    <row r="77" spans="1:26" ht="16.5" customHeight="1">
      <c r="A77" s="1624"/>
      <c r="B77" s="752" t="s">
        <v>515</v>
      </c>
      <c r="C77" s="769">
        <v>63</v>
      </c>
      <c r="D77" s="640">
        <v>50.3</v>
      </c>
      <c r="E77" s="640">
        <v>20.3</v>
      </c>
      <c r="F77" s="640"/>
      <c r="G77" s="640">
        <v>20.3</v>
      </c>
      <c r="H77" s="640"/>
      <c r="I77" s="640">
        <v>30</v>
      </c>
      <c r="J77" s="640">
        <v>30</v>
      </c>
      <c r="K77" s="640">
        <v>12.7</v>
      </c>
      <c r="L77" s="641"/>
      <c r="M77" s="641">
        <v>12.7</v>
      </c>
      <c r="N77" s="640"/>
      <c r="O77" s="640"/>
      <c r="P77" s="642">
        <v>6</v>
      </c>
      <c r="Q77" s="643">
        <v>33</v>
      </c>
      <c r="R77" s="642">
        <v>2</v>
      </c>
      <c r="S77" s="643">
        <v>33</v>
      </c>
      <c r="T77" s="643">
        <v>33</v>
      </c>
      <c r="U77" s="643"/>
      <c r="V77" s="642">
        <v>2</v>
      </c>
      <c r="W77" s="643">
        <v>30</v>
      </c>
      <c r="X77" s="772"/>
      <c r="Y77" s="773">
        <v>30</v>
      </c>
      <c r="Z77" s="326"/>
    </row>
    <row r="78" spans="1:26" ht="16.5" customHeight="1">
      <c r="A78" s="1624"/>
      <c r="B78" s="667" t="s">
        <v>358</v>
      </c>
      <c r="C78" s="769">
        <v>2.4</v>
      </c>
      <c r="D78" s="640">
        <v>2.4</v>
      </c>
      <c r="E78" s="640"/>
      <c r="F78" s="640"/>
      <c r="G78" s="640"/>
      <c r="H78" s="640"/>
      <c r="I78" s="640">
        <v>2.4</v>
      </c>
      <c r="J78" s="640"/>
      <c r="K78" s="640"/>
      <c r="L78" s="641"/>
      <c r="M78" s="641"/>
      <c r="N78" s="640"/>
      <c r="O78" s="640"/>
      <c r="P78" s="642"/>
      <c r="Q78" s="643"/>
      <c r="R78" s="642"/>
      <c r="S78" s="643"/>
      <c r="T78" s="643"/>
      <c r="U78" s="643"/>
      <c r="V78" s="642">
        <v>1</v>
      </c>
      <c r="W78" s="643">
        <v>1.5</v>
      </c>
      <c r="X78" s="644"/>
      <c r="Y78" s="645">
        <v>1.5</v>
      </c>
      <c r="Z78" s="326"/>
    </row>
    <row r="79" spans="1:26" ht="16.5" customHeight="1" thickBot="1">
      <c r="A79" s="1624"/>
      <c r="B79" s="669" t="s">
        <v>507</v>
      </c>
      <c r="C79" s="774">
        <v>33.8</v>
      </c>
      <c r="D79" s="671">
        <v>33.1</v>
      </c>
      <c r="E79" s="671">
        <v>33.1</v>
      </c>
      <c r="F79" s="640"/>
      <c r="G79" s="640">
        <v>33.1</v>
      </c>
      <c r="H79" s="640"/>
      <c r="I79" s="640"/>
      <c r="J79" s="640"/>
      <c r="K79" s="671">
        <v>0.7</v>
      </c>
      <c r="L79" s="641"/>
      <c r="M79" s="641">
        <v>0.7</v>
      </c>
      <c r="N79" s="640"/>
      <c r="O79" s="640"/>
      <c r="P79" s="642">
        <v>2</v>
      </c>
      <c r="Q79" s="643">
        <v>33.7</v>
      </c>
      <c r="R79" s="642">
        <v>3</v>
      </c>
      <c r="S79" s="674">
        <v>33.7</v>
      </c>
      <c r="T79" s="643">
        <v>33.7</v>
      </c>
      <c r="U79" s="643"/>
      <c r="V79" s="642"/>
      <c r="W79" s="674"/>
      <c r="X79" s="644"/>
      <c r="Y79" s="645"/>
      <c r="Z79" s="326"/>
    </row>
    <row r="80" spans="1:26" ht="16.5" customHeight="1" thickBot="1" thickTop="1">
      <c r="A80" s="1793"/>
      <c r="B80" s="581" t="s">
        <v>5</v>
      </c>
      <c r="C80" s="741">
        <f>SUM(C76:C79)</f>
        <v>106.5</v>
      </c>
      <c r="D80" s="741">
        <f>SUM(D76:D79)</f>
        <v>87.1</v>
      </c>
      <c r="E80" s="741">
        <f aca="true" t="shared" si="23" ref="E80:Y80">SUM(E76:E79)</f>
        <v>53.400000000000006</v>
      </c>
      <c r="F80" s="741"/>
      <c r="G80" s="741">
        <f t="shared" si="23"/>
        <v>53.400000000000006</v>
      </c>
      <c r="H80" s="741"/>
      <c r="I80" s="741">
        <f t="shared" si="23"/>
        <v>33.7</v>
      </c>
      <c r="J80" s="741">
        <f t="shared" si="23"/>
        <v>30</v>
      </c>
      <c r="K80" s="741">
        <f t="shared" si="23"/>
        <v>13.399999999999999</v>
      </c>
      <c r="L80" s="741"/>
      <c r="M80" s="741">
        <f t="shared" si="23"/>
        <v>13.399999999999999</v>
      </c>
      <c r="N80" s="741"/>
      <c r="O80" s="741">
        <f t="shared" si="23"/>
        <v>6</v>
      </c>
      <c r="P80" s="775">
        <f t="shared" si="23"/>
        <v>8</v>
      </c>
      <c r="Q80" s="775">
        <f t="shared" si="23"/>
        <v>66.7</v>
      </c>
      <c r="R80" s="775">
        <f t="shared" si="23"/>
        <v>5</v>
      </c>
      <c r="S80" s="775">
        <f t="shared" si="23"/>
        <v>66.7</v>
      </c>
      <c r="T80" s="775">
        <f t="shared" si="23"/>
        <v>66.7</v>
      </c>
      <c r="U80" s="775"/>
      <c r="V80" s="775">
        <f t="shared" si="23"/>
        <v>4</v>
      </c>
      <c r="W80" s="775">
        <f t="shared" si="23"/>
        <v>38.8</v>
      </c>
      <c r="X80" s="775">
        <f t="shared" si="23"/>
        <v>7.3</v>
      </c>
      <c r="Y80" s="1208">
        <f t="shared" si="23"/>
        <v>31.5</v>
      </c>
      <c r="Z80" s="326"/>
    </row>
    <row r="81" spans="1:26" ht="16.5" customHeight="1">
      <c r="A81" s="1792" t="s">
        <v>371</v>
      </c>
      <c r="B81" s="752" t="s">
        <v>302</v>
      </c>
      <c r="C81" s="660"/>
      <c r="D81" s="661"/>
      <c r="E81" s="661"/>
      <c r="F81" s="661"/>
      <c r="G81" s="661"/>
      <c r="H81" s="661"/>
      <c r="I81" s="661"/>
      <c r="J81" s="661"/>
      <c r="K81" s="661"/>
      <c r="L81" s="662"/>
      <c r="M81" s="662"/>
      <c r="N81" s="661"/>
      <c r="O81" s="661"/>
      <c r="P81" s="663"/>
      <c r="Q81" s="664"/>
      <c r="R81" s="663"/>
      <c r="S81" s="664"/>
      <c r="T81" s="665"/>
      <c r="U81" s="665"/>
      <c r="V81" s="663"/>
      <c r="W81" s="664"/>
      <c r="X81" s="665"/>
      <c r="Y81" s="666"/>
      <c r="Z81" s="326"/>
    </row>
    <row r="82" spans="1:26" ht="16.5" customHeight="1">
      <c r="A82" s="1624"/>
      <c r="B82" s="667" t="s">
        <v>303</v>
      </c>
      <c r="C82" s="668">
        <v>6.1</v>
      </c>
      <c r="D82" s="640">
        <v>4.8</v>
      </c>
      <c r="E82" s="640">
        <v>4.8</v>
      </c>
      <c r="F82" s="640"/>
      <c r="G82" s="640">
        <v>4.8</v>
      </c>
      <c r="H82" s="640"/>
      <c r="I82" s="640"/>
      <c r="J82" s="640"/>
      <c r="K82" s="640">
        <v>1.26</v>
      </c>
      <c r="L82" s="641"/>
      <c r="M82" s="641">
        <v>1.3</v>
      </c>
      <c r="N82" s="1098"/>
      <c r="O82" s="640"/>
      <c r="P82" s="642">
        <v>1</v>
      </c>
      <c r="Q82" s="643">
        <v>4.8</v>
      </c>
      <c r="R82" s="642">
        <v>1</v>
      </c>
      <c r="S82" s="643">
        <v>4.8</v>
      </c>
      <c r="T82" s="643">
        <v>4.8</v>
      </c>
      <c r="U82" s="643"/>
      <c r="V82" s="642"/>
      <c r="W82" s="643"/>
      <c r="X82" s="644"/>
      <c r="Y82" s="645"/>
      <c r="Z82" s="326"/>
    </row>
    <row r="83" spans="1:26" ht="16.5" customHeight="1">
      <c r="A83" s="1624"/>
      <c r="B83" s="667" t="s">
        <v>304</v>
      </c>
      <c r="C83" s="668">
        <v>4.6</v>
      </c>
      <c r="D83" s="640">
        <v>4.4</v>
      </c>
      <c r="E83" s="640">
        <v>4.4</v>
      </c>
      <c r="F83" s="640"/>
      <c r="G83" s="640">
        <v>3.5</v>
      </c>
      <c r="H83" s="640">
        <v>0.9</v>
      </c>
      <c r="I83" s="640"/>
      <c r="J83" s="640"/>
      <c r="K83" s="640">
        <v>0.2</v>
      </c>
      <c r="L83" s="641"/>
      <c r="M83" s="641"/>
      <c r="N83" s="640">
        <v>0.16</v>
      </c>
      <c r="O83" s="640"/>
      <c r="P83" s="642">
        <v>2</v>
      </c>
      <c r="Q83" s="643">
        <v>4.4</v>
      </c>
      <c r="R83" s="642">
        <v>2</v>
      </c>
      <c r="S83" s="643">
        <v>4.4</v>
      </c>
      <c r="T83" s="643">
        <v>4.4</v>
      </c>
      <c r="U83" s="643"/>
      <c r="V83" s="642"/>
      <c r="W83" s="643"/>
      <c r="X83" s="644"/>
      <c r="Y83" s="645"/>
      <c r="Z83" s="326"/>
    </row>
    <row r="84" spans="1:26" ht="16.5" customHeight="1">
      <c r="A84" s="1624"/>
      <c r="B84" s="667" t="s">
        <v>305</v>
      </c>
      <c r="C84" s="668"/>
      <c r="D84" s="640"/>
      <c r="E84" s="640"/>
      <c r="F84" s="640"/>
      <c r="G84" s="640"/>
      <c r="H84" s="640"/>
      <c r="I84" s="640"/>
      <c r="J84" s="640"/>
      <c r="K84" s="640"/>
      <c r="L84" s="641"/>
      <c r="M84" s="641"/>
      <c r="N84" s="1098"/>
      <c r="O84" s="640"/>
      <c r="P84" s="642"/>
      <c r="Q84" s="643"/>
      <c r="R84" s="642"/>
      <c r="S84" s="643"/>
      <c r="T84" s="649"/>
      <c r="U84" s="643"/>
      <c r="V84" s="642"/>
      <c r="W84" s="643"/>
      <c r="X84" s="644"/>
      <c r="Y84" s="645"/>
      <c r="Z84" s="326"/>
    </row>
    <row r="85" spans="1:26" ht="16.5" customHeight="1">
      <c r="A85" s="1624"/>
      <c r="B85" s="667" t="s">
        <v>306</v>
      </c>
      <c r="C85" s="668">
        <v>15.5</v>
      </c>
      <c r="D85" s="640">
        <v>14.4</v>
      </c>
      <c r="E85" s="640">
        <v>13.8</v>
      </c>
      <c r="F85" s="640"/>
      <c r="G85" s="640">
        <v>13.8</v>
      </c>
      <c r="H85" s="640"/>
      <c r="I85" s="640">
        <v>0.6</v>
      </c>
      <c r="J85" s="640">
        <v>0.6</v>
      </c>
      <c r="K85" s="640">
        <v>1.1</v>
      </c>
      <c r="L85" s="641"/>
      <c r="M85" s="641">
        <v>1.1</v>
      </c>
      <c r="N85" s="1098"/>
      <c r="O85" s="640"/>
      <c r="P85" s="642">
        <v>1</v>
      </c>
      <c r="Q85" s="643">
        <v>13.8</v>
      </c>
      <c r="R85" s="642">
        <v>1</v>
      </c>
      <c r="S85" s="643">
        <v>13.8</v>
      </c>
      <c r="T85" s="1209">
        <v>7</v>
      </c>
      <c r="U85" s="1210">
        <v>6.8</v>
      </c>
      <c r="V85" s="642"/>
      <c r="W85" s="643"/>
      <c r="X85" s="644"/>
      <c r="Y85" s="645"/>
      <c r="Z85" s="326"/>
    </row>
    <row r="86" spans="1:26" ht="16.5" customHeight="1">
      <c r="A86" s="1624"/>
      <c r="B86" s="667" t="s">
        <v>307</v>
      </c>
      <c r="C86" s="668">
        <v>3.4</v>
      </c>
      <c r="D86" s="640">
        <v>1.7</v>
      </c>
      <c r="E86" s="640">
        <v>1.7</v>
      </c>
      <c r="F86" s="640"/>
      <c r="G86" s="640">
        <v>1.7</v>
      </c>
      <c r="H86" s="640"/>
      <c r="I86" s="640"/>
      <c r="J86" s="640"/>
      <c r="K86" s="640">
        <v>1.7</v>
      </c>
      <c r="L86" s="641"/>
      <c r="M86" s="641">
        <v>1.7</v>
      </c>
      <c r="N86" s="1098"/>
      <c r="O86" s="640"/>
      <c r="P86" s="642">
        <v>1</v>
      </c>
      <c r="Q86" s="643"/>
      <c r="R86" s="642">
        <v>1</v>
      </c>
      <c r="S86" s="643">
        <v>1.7</v>
      </c>
      <c r="T86" s="702">
        <v>1.7</v>
      </c>
      <c r="U86" s="643"/>
      <c r="V86" s="643"/>
      <c r="W86" s="643"/>
      <c r="X86" s="644"/>
      <c r="Y86" s="645"/>
      <c r="Z86" s="326"/>
    </row>
    <row r="87" spans="1:26" ht="16.5" customHeight="1">
      <c r="A87" s="1624"/>
      <c r="B87" s="667" t="s">
        <v>285</v>
      </c>
      <c r="C87" s="668">
        <v>7.8</v>
      </c>
      <c r="D87" s="640">
        <v>7.8</v>
      </c>
      <c r="E87" s="640"/>
      <c r="F87" s="640"/>
      <c r="G87" s="640"/>
      <c r="H87" s="640"/>
      <c r="I87" s="640">
        <v>7.8</v>
      </c>
      <c r="J87" s="640">
        <v>7.8</v>
      </c>
      <c r="K87" s="640"/>
      <c r="L87" s="641"/>
      <c r="M87" s="641"/>
      <c r="N87" s="1098"/>
      <c r="O87" s="640"/>
      <c r="P87" s="642"/>
      <c r="Q87" s="643"/>
      <c r="R87" s="642"/>
      <c r="S87" s="643"/>
      <c r="T87" s="643"/>
      <c r="U87" s="643"/>
      <c r="V87" s="642">
        <v>1</v>
      </c>
      <c r="W87" s="643">
        <v>7.9</v>
      </c>
      <c r="X87" s="644">
        <v>7.8</v>
      </c>
      <c r="Y87" s="645"/>
      <c r="Z87" s="326"/>
    </row>
    <row r="88" spans="1:26" ht="16.5" customHeight="1" thickBot="1">
      <c r="A88" s="1624"/>
      <c r="B88" s="706" t="s">
        <v>286</v>
      </c>
      <c r="C88" s="707"/>
      <c r="D88" s="647"/>
      <c r="E88" s="647"/>
      <c r="F88" s="640"/>
      <c r="G88" s="640"/>
      <c r="H88" s="640"/>
      <c r="I88" s="640"/>
      <c r="J88" s="640"/>
      <c r="K88" s="647"/>
      <c r="L88" s="641"/>
      <c r="M88" s="641"/>
      <c r="N88" s="1098"/>
      <c r="O88" s="640"/>
      <c r="P88" s="642"/>
      <c r="Q88" s="643"/>
      <c r="R88" s="642"/>
      <c r="S88" s="649"/>
      <c r="T88" s="643"/>
      <c r="U88" s="643"/>
      <c r="V88" s="642"/>
      <c r="W88" s="649"/>
      <c r="X88" s="644"/>
      <c r="Y88" s="645"/>
      <c r="Z88" s="326"/>
    </row>
    <row r="89" spans="1:26" ht="16.5" customHeight="1" thickBot="1" thickTop="1">
      <c r="A89" s="1624"/>
      <c r="B89" s="1221" t="s">
        <v>5</v>
      </c>
      <c r="C89" s="1222">
        <f>SUM(C81:C88)</f>
        <v>37.4</v>
      </c>
      <c r="D89" s="1223">
        <f>SUM(D81:D88)</f>
        <v>33.1</v>
      </c>
      <c r="E89" s="1223">
        <f>SUM(E81:E88)</f>
        <v>24.7</v>
      </c>
      <c r="F89" s="1223"/>
      <c r="G89" s="1223">
        <f>SUM(G81:G88)</f>
        <v>23.8</v>
      </c>
      <c r="H89" s="1223">
        <v>0.9</v>
      </c>
      <c r="I89" s="1223">
        <f>SUM(I81:I88)</f>
        <v>8.4</v>
      </c>
      <c r="J89" s="1223">
        <f>SUM(J81:J88)</f>
        <v>8.4</v>
      </c>
      <c r="K89" s="1222">
        <f>SUM(K81:K88)</f>
        <v>4.26</v>
      </c>
      <c r="L89" s="1222"/>
      <c r="M89" s="1222">
        <f>SUM(M81:M88)</f>
        <v>4.1000000000000005</v>
      </c>
      <c r="N89" s="1223">
        <f>SUM(N81:N88)</f>
        <v>0.16</v>
      </c>
      <c r="O89" s="1223"/>
      <c r="P89" s="1224">
        <f aca="true" t="shared" si="24" ref="P89:X89">SUM(P81:P88)</f>
        <v>5</v>
      </c>
      <c r="Q89" s="1225">
        <f t="shared" si="24"/>
        <v>23</v>
      </c>
      <c r="R89" s="1224">
        <f t="shared" si="24"/>
        <v>5</v>
      </c>
      <c r="S89" s="1225">
        <f t="shared" si="24"/>
        <v>24.7</v>
      </c>
      <c r="T89" s="1225">
        <f t="shared" si="24"/>
        <v>17.9</v>
      </c>
      <c r="U89" s="1225">
        <f t="shared" si="24"/>
        <v>6.8</v>
      </c>
      <c r="V89" s="1224">
        <f t="shared" si="24"/>
        <v>1</v>
      </c>
      <c r="W89" s="1225">
        <f t="shared" si="24"/>
        <v>7.9</v>
      </c>
      <c r="X89" s="1226">
        <f t="shared" si="24"/>
        <v>7.8</v>
      </c>
      <c r="Y89" s="1227"/>
      <c r="Z89" s="326"/>
    </row>
    <row r="90" spans="1:26" ht="16.5" customHeight="1" thickBot="1">
      <c r="A90" s="1230" t="s">
        <v>610</v>
      </c>
      <c r="B90" s="1231" t="s">
        <v>516</v>
      </c>
      <c r="C90" s="1232">
        <v>54</v>
      </c>
      <c r="D90" s="1233">
        <v>54</v>
      </c>
      <c r="E90" s="1233">
        <v>54</v>
      </c>
      <c r="F90" s="1233"/>
      <c r="G90" s="1233">
        <v>54</v>
      </c>
      <c r="H90" s="1233"/>
      <c r="I90" s="1233"/>
      <c r="J90" s="1233"/>
      <c r="K90" s="1233"/>
      <c r="L90" s="1234"/>
      <c r="M90" s="1234"/>
      <c r="N90" s="1233"/>
      <c r="O90" s="1233"/>
      <c r="P90" s="1235">
        <v>8</v>
      </c>
      <c r="Q90" s="1236">
        <v>54</v>
      </c>
      <c r="R90" s="1235"/>
      <c r="S90" s="1236"/>
      <c r="T90" s="1237"/>
      <c r="U90" s="1237"/>
      <c r="V90" s="1235"/>
      <c r="W90" s="1236"/>
      <c r="X90" s="1237"/>
      <c r="Y90" s="1238"/>
      <c r="Z90" s="326"/>
    </row>
    <row r="91" spans="1:27" ht="17.25">
      <c r="A91" s="1228"/>
      <c r="B91" s="1228"/>
      <c r="C91" s="1229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1218"/>
      <c r="Q91" s="1219"/>
      <c r="R91" s="1218"/>
      <c r="S91" s="1219"/>
      <c r="T91" s="1219"/>
      <c r="U91" s="1219"/>
      <c r="V91" s="1218"/>
      <c r="W91" s="1219"/>
      <c r="X91" s="1219"/>
      <c r="Y91" s="1219"/>
      <c r="Z91" s="326"/>
      <c r="AA91" s="326"/>
    </row>
    <row r="92" spans="1:27" ht="17.25">
      <c r="A92" s="1217"/>
      <c r="B92" s="1217"/>
      <c r="C92" s="1220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Y92" s="1219"/>
      <c r="Z92" s="326"/>
      <c r="AA92" s="326"/>
    </row>
    <row r="93" spans="1:27" ht="16.5" customHeight="1">
      <c r="A93" s="1795"/>
      <c r="B93" s="1796"/>
      <c r="C93" s="1796"/>
      <c r="D93" s="1796"/>
      <c r="E93" s="1796"/>
      <c r="F93" s="1796"/>
      <c r="G93" s="1796"/>
      <c r="H93" s="1796"/>
      <c r="I93" s="1796"/>
      <c r="J93" s="1796"/>
      <c r="K93" s="1796"/>
      <c r="L93" s="1796"/>
      <c r="M93" s="1803"/>
      <c r="N93" s="1803"/>
      <c r="O93" s="1803"/>
      <c r="P93" s="1803"/>
      <c r="Q93" s="1803"/>
      <c r="R93" s="1803"/>
      <c r="S93" s="1803"/>
      <c r="T93" s="1803"/>
      <c r="U93" s="1803"/>
      <c r="V93" s="1803"/>
      <c r="W93" s="1803"/>
      <c r="X93" s="1803"/>
      <c r="Y93" s="1803"/>
      <c r="Z93" s="326"/>
      <c r="AA93" s="326"/>
    </row>
    <row r="94" spans="1:27" ht="16.5" customHeight="1">
      <c r="A94" s="1796"/>
      <c r="B94" s="1796"/>
      <c r="C94" s="1796"/>
      <c r="D94" s="1796"/>
      <c r="E94" s="1796"/>
      <c r="F94" s="1796"/>
      <c r="G94" s="1796"/>
      <c r="H94" s="1796"/>
      <c r="I94" s="1796"/>
      <c r="J94" s="1796"/>
      <c r="K94" s="1796"/>
      <c r="L94" s="1796"/>
      <c r="M94" s="1803"/>
      <c r="N94" s="1803"/>
      <c r="O94" s="1803"/>
      <c r="P94" s="1803"/>
      <c r="Q94" s="1803"/>
      <c r="R94" s="1803"/>
      <c r="S94" s="1803"/>
      <c r="T94" s="1803"/>
      <c r="U94" s="1803"/>
      <c r="V94" s="1803"/>
      <c r="W94" s="1803"/>
      <c r="X94" s="1803"/>
      <c r="Y94" s="1803"/>
      <c r="Z94" s="326"/>
      <c r="AA94" s="326"/>
    </row>
    <row r="95" spans="1:27" ht="16.5" customHeight="1">
      <c r="A95" s="1796"/>
      <c r="B95" s="1796"/>
      <c r="C95" s="1796"/>
      <c r="D95" s="1796"/>
      <c r="E95" s="1796"/>
      <c r="F95" s="1796"/>
      <c r="G95" s="1796"/>
      <c r="H95" s="1796"/>
      <c r="I95" s="1796"/>
      <c r="J95" s="1796"/>
      <c r="K95" s="1796"/>
      <c r="L95" s="1796"/>
      <c r="M95" s="1803"/>
      <c r="N95" s="1803"/>
      <c r="O95" s="1803"/>
      <c r="P95" s="1803"/>
      <c r="Q95" s="1803"/>
      <c r="R95" s="1803"/>
      <c r="S95" s="1803"/>
      <c r="T95" s="1803"/>
      <c r="U95" s="1803"/>
      <c r="V95" s="1803"/>
      <c r="W95" s="1803"/>
      <c r="X95" s="1803"/>
      <c r="Y95" s="1803"/>
      <c r="Z95" s="326"/>
      <c r="AA95" s="326"/>
    </row>
    <row r="96" spans="1:27" ht="17.25">
      <c r="A96" s="1217"/>
      <c r="B96" s="1217"/>
      <c r="C96" s="1217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1218"/>
      <c r="Q96" s="1219"/>
      <c r="R96" s="1218"/>
      <c r="S96" s="1219"/>
      <c r="T96" s="1219"/>
      <c r="U96" s="1219"/>
      <c r="V96" s="1218"/>
      <c r="W96" s="1219"/>
      <c r="X96" s="1219"/>
      <c r="Y96" s="1219"/>
      <c r="Z96" s="326"/>
      <c r="AA96" s="326"/>
    </row>
    <row r="97" spans="1:27" ht="17.25">
      <c r="A97" s="1217"/>
      <c r="B97" s="1217"/>
      <c r="C97" s="1217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1218"/>
      <c r="Q97" s="1219"/>
      <c r="R97" s="1218"/>
      <c r="S97" s="1219"/>
      <c r="T97" s="1219"/>
      <c r="U97" s="1219"/>
      <c r="V97" s="1218"/>
      <c r="W97" s="1219"/>
      <c r="X97" s="1219"/>
      <c r="Y97" s="1219"/>
      <c r="Z97" s="326"/>
      <c r="AA97" s="326"/>
    </row>
  </sheetData>
  <sheetProtection/>
  <mergeCells count="31">
    <mergeCell ref="P3:Y3"/>
    <mergeCell ref="S6:U6"/>
    <mergeCell ref="R4:U4"/>
    <mergeCell ref="M3:O3"/>
    <mergeCell ref="M93:Y95"/>
    <mergeCell ref="I1:J1"/>
    <mergeCell ref="A10:B10"/>
    <mergeCell ref="A11:B11"/>
    <mergeCell ref="A12:A18"/>
    <mergeCell ref="P4:Q4"/>
    <mergeCell ref="A3:B7"/>
    <mergeCell ref="A8:B8"/>
    <mergeCell ref="A9:B9"/>
    <mergeCell ref="K3:L3"/>
    <mergeCell ref="A93:L95"/>
    <mergeCell ref="V4:Y4"/>
    <mergeCell ref="W6:Y6"/>
    <mergeCell ref="A81:A89"/>
    <mergeCell ref="A72:A75"/>
    <mergeCell ref="A76:A80"/>
    <mergeCell ref="A46:A55"/>
    <mergeCell ref="A56:A59"/>
    <mergeCell ref="A19:A22"/>
    <mergeCell ref="A23:A26"/>
    <mergeCell ref="A1:H1"/>
    <mergeCell ref="D3:J3"/>
    <mergeCell ref="A60:A63"/>
    <mergeCell ref="A64:A71"/>
    <mergeCell ref="A36:A44"/>
    <mergeCell ref="A27:A30"/>
    <mergeCell ref="A32:A35"/>
  </mergeCells>
  <printOptions horizontalCentered="1"/>
  <pageMargins left="0.7874015748031497" right="0.29" top="0.7874015748031497" bottom="0.3937007874015748" header="0.5118110236220472" footer="0.5118110236220472"/>
  <pageSetup horizontalDpi="600" verticalDpi="600" orientation="portrait" pageOrder="overThenDown" paperSize="9" scale="99" r:id="rId2"/>
  <headerFooter alignWithMargins="0">
    <oddHeader>&amp;R&amp;6　　　</oddHeader>
  </headerFooter>
  <rowBreaks count="1" manualBreakCount="1">
    <brk id="45" max="2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SheetLayoutView="10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9" sqref="H89"/>
    </sheetView>
  </sheetViews>
  <sheetFormatPr defaultColWidth="9.00390625" defaultRowHeight="13.5"/>
  <cols>
    <col min="1" max="1" width="5.00390625" style="113" bestFit="1" customWidth="1"/>
    <col min="2" max="2" width="16.375" style="113" bestFit="1" customWidth="1"/>
    <col min="3" max="4" width="14.00390625" style="113" customWidth="1"/>
    <col min="5" max="5" width="17.75390625" style="113" bestFit="1" customWidth="1"/>
    <col min="6" max="6" width="13.875" style="113" bestFit="1" customWidth="1"/>
    <col min="7" max="7" width="15.375" style="113" bestFit="1" customWidth="1"/>
    <col min="8" max="8" width="14.75390625" style="113" bestFit="1" customWidth="1"/>
    <col min="9" max="9" width="9.625" style="113" bestFit="1" customWidth="1"/>
    <col min="10" max="10" width="14.125" style="113" bestFit="1" customWidth="1"/>
    <col min="11" max="11" width="15.375" style="113" customWidth="1"/>
    <col min="12" max="12" width="12.625" style="113" customWidth="1"/>
    <col min="13" max="14" width="9.00390625" style="113" customWidth="1"/>
    <col min="15" max="15" width="17.00390625" style="113" customWidth="1"/>
    <col min="16" max="16384" width="9.00390625" style="113" customWidth="1"/>
  </cols>
  <sheetData>
    <row r="1" spans="1:8" ht="17.25">
      <c r="A1" s="1820" t="s">
        <v>611</v>
      </c>
      <c r="B1" s="1820"/>
      <c r="C1" s="1820"/>
      <c r="D1" s="1820"/>
      <c r="E1" s="1820"/>
      <c r="F1" s="1820"/>
      <c r="G1" s="776"/>
      <c r="H1" s="776"/>
    </row>
    <row r="2" spans="5:6" ht="14.25" thickBot="1">
      <c r="E2" s="1739"/>
      <c r="F2" s="1739"/>
    </row>
    <row r="3" spans="1:11" ht="13.5">
      <c r="A3" s="1626" t="s">
        <v>159</v>
      </c>
      <c r="B3" s="1742"/>
      <c r="C3" s="777" t="s">
        <v>529</v>
      </c>
      <c r="D3" s="777" t="s">
        <v>530</v>
      </c>
      <c r="E3" s="222"/>
      <c r="F3" s="60"/>
      <c r="G3" s="778"/>
      <c r="H3" s="60"/>
      <c r="I3" s="1816" t="s">
        <v>612</v>
      </c>
      <c r="J3" s="1817"/>
      <c r="K3" s="543"/>
    </row>
    <row r="4" spans="1:13" ht="13.5">
      <c r="A4" s="1503"/>
      <c r="B4" s="1743"/>
      <c r="C4" s="779" t="s">
        <v>280</v>
      </c>
      <c r="D4" s="779" t="s">
        <v>281</v>
      </c>
      <c r="E4" s="1814" t="s">
        <v>289</v>
      </c>
      <c r="F4" s="1814" t="s">
        <v>290</v>
      </c>
      <c r="G4" s="1814" t="s">
        <v>291</v>
      </c>
      <c r="H4" s="1814" t="s">
        <v>293</v>
      </c>
      <c r="I4" s="1818"/>
      <c r="J4" s="1819"/>
      <c r="K4" s="543"/>
      <c r="M4" s="113" t="s">
        <v>292</v>
      </c>
    </row>
    <row r="5" spans="1:13" ht="27">
      <c r="A5" s="1503"/>
      <c r="B5" s="1743"/>
      <c r="C5" s="780"/>
      <c r="D5" s="780"/>
      <c r="E5" s="1815"/>
      <c r="F5" s="1815"/>
      <c r="G5" s="1821"/>
      <c r="H5" s="1821"/>
      <c r="I5" s="779" t="s">
        <v>53</v>
      </c>
      <c r="J5" s="781" t="s">
        <v>52</v>
      </c>
      <c r="K5" s="543"/>
      <c r="L5" s="782" t="s">
        <v>312</v>
      </c>
      <c r="M5" s="113" t="s">
        <v>531</v>
      </c>
    </row>
    <row r="6" spans="1:11" ht="14.25" thickBot="1">
      <c r="A6" s="1505"/>
      <c r="B6" s="1804"/>
      <c r="C6" s="783" t="s">
        <v>532</v>
      </c>
      <c r="D6" s="783" t="s">
        <v>532</v>
      </c>
      <c r="E6" s="784" t="s">
        <v>533</v>
      </c>
      <c r="F6" s="784" t="s">
        <v>534</v>
      </c>
      <c r="G6" s="784" t="s">
        <v>535</v>
      </c>
      <c r="H6" s="784" t="s">
        <v>536</v>
      </c>
      <c r="I6" s="783" t="s">
        <v>78</v>
      </c>
      <c r="J6" s="785" t="s">
        <v>537</v>
      </c>
      <c r="K6" s="543"/>
    </row>
    <row r="7" spans="1:13" ht="14.25" thickBot="1">
      <c r="A7" s="1503" t="s">
        <v>433</v>
      </c>
      <c r="B7" s="1743"/>
      <c r="C7" s="786">
        <f aca="true" t="shared" si="0" ref="C7:J7">SUM(C8:C10)</f>
        <v>20591.3</v>
      </c>
      <c r="D7" s="786">
        <f t="shared" si="0"/>
        <v>711046.3</v>
      </c>
      <c r="E7" s="786">
        <f t="shared" si="0"/>
        <v>558500.3</v>
      </c>
      <c r="F7" s="786">
        <f t="shared" si="0"/>
        <v>5063.4</v>
      </c>
      <c r="G7" s="786">
        <f t="shared" si="0"/>
        <v>119098.4</v>
      </c>
      <c r="H7" s="786">
        <f t="shared" si="0"/>
        <v>28384.2</v>
      </c>
      <c r="I7" s="787">
        <f>SUM(I8:I10)</f>
        <v>12695</v>
      </c>
      <c r="J7" s="788">
        <f t="shared" si="0"/>
        <v>2147709</v>
      </c>
      <c r="K7" s="789"/>
      <c r="L7" s="790"/>
      <c r="M7" s="791">
        <f>SUM(E7:H7)</f>
        <v>711046.3</v>
      </c>
    </row>
    <row r="8" spans="1:13" ht="13.5">
      <c r="A8" s="1471" t="s">
        <v>160</v>
      </c>
      <c r="B8" s="1472"/>
      <c r="C8" s="792">
        <f aca="true" t="shared" si="1" ref="C8:J8">SUM(C11:C13)</f>
        <v>2777.5</v>
      </c>
      <c r="D8" s="792">
        <f t="shared" si="1"/>
        <v>177252.3</v>
      </c>
      <c r="E8" s="793">
        <f t="shared" si="1"/>
        <v>117497.69999999998</v>
      </c>
      <c r="F8" s="792">
        <f t="shared" si="1"/>
        <v>1700</v>
      </c>
      <c r="G8" s="792">
        <f t="shared" si="1"/>
        <v>36628.799999999996</v>
      </c>
      <c r="H8" s="793">
        <f t="shared" si="1"/>
        <v>21425.8</v>
      </c>
      <c r="I8" s="794">
        <f t="shared" si="1"/>
        <v>2211</v>
      </c>
      <c r="J8" s="795">
        <f t="shared" si="1"/>
        <v>315501</v>
      </c>
      <c r="K8" s="789"/>
      <c r="L8" s="790"/>
      <c r="M8" s="791">
        <f aca="true" t="shared" si="2" ref="M8:M56">SUM(E8:H8)</f>
        <v>177252.29999999996</v>
      </c>
    </row>
    <row r="9" spans="1:13" ht="13.5">
      <c r="A9" s="1481" t="s">
        <v>434</v>
      </c>
      <c r="B9" s="1482"/>
      <c r="C9" s="796">
        <f aca="true" t="shared" si="3" ref="C9:J9">SUM(C14:C15)</f>
        <v>9499.3</v>
      </c>
      <c r="D9" s="796">
        <f t="shared" si="3"/>
        <v>190898.6</v>
      </c>
      <c r="E9" s="797">
        <f t="shared" si="3"/>
        <v>128006.6</v>
      </c>
      <c r="F9" s="796"/>
      <c r="G9" s="796">
        <f t="shared" si="3"/>
        <v>60033.600000000006</v>
      </c>
      <c r="H9" s="797">
        <f t="shared" si="3"/>
        <v>2858.4</v>
      </c>
      <c r="I9" s="798">
        <f t="shared" si="3"/>
        <v>5691</v>
      </c>
      <c r="J9" s="799">
        <f t="shared" si="3"/>
        <v>1047014</v>
      </c>
      <c r="K9" s="789"/>
      <c r="L9" s="790"/>
      <c r="M9" s="791">
        <f t="shared" si="2"/>
        <v>190898.6</v>
      </c>
    </row>
    <row r="10" spans="1:13" ht="14.25" thickBot="1">
      <c r="A10" s="1483" t="s">
        <v>161</v>
      </c>
      <c r="B10" s="1484"/>
      <c r="C10" s="800">
        <f aca="true" t="shared" si="4" ref="C10:J10">SUM(C16:C17)</f>
        <v>8314.5</v>
      </c>
      <c r="D10" s="800">
        <f t="shared" si="4"/>
        <v>342895.39999999997</v>
      </c>
      <c r="E10" s="801">
        <f t="shared" si="4"/>
        <v>312996</v>
      </c>
      <c r="F10" s="800">
        <f t="shared" si="4"/>
        <v>3363.4</v>
      </c>
      <c r="G10" s="800">
        <f t="shared" si="4"/>
        <v>22436</v>
      </c>
      <c r="H10" s="801">
        <v>4100</v>
      </c>
      <c r="I10" s="802">
        <f t="shared" si="4"/>
        <v>4793</v>
      </c>
      <c r="J10" s="803">
        <f t="shared" si="4"/>
        <v>785194</v>
      </c>
      <c r="K10" s="789"/>
      <c r="L10" s="790"/>
      <c r="M10" s="791">
        <f t="shared" si="2"/>
        <v>342895.4</v>
      </c>
    </row>
    <row r="11" spans="1:13" ht="13.5">
      <c r="A11" s="1623" t="s">
        <v>282</v>
      </c>
      <c r="B11" s="241" t="s">
        <v>435</v>
      </c>
      <c r="C11" s="792">
        <f>SUM(C21,C25,C29)</f>
        <v>1249</v>
      </c>
      <c r="D11" s="792">
        <f>SUM(D21,D25,D29)</f>
        <v>58584</v>
      </c>
      <c r="E11" s="793">
        <f>SUM(E21,E25,E29)</f>
        <v>50243.7</v>
      </c>
      <c r="F11" s="792" t="s">
        <v>608</v>
      </c>
      <c r="G11" s="792"/>
      <c r="H11" s="793">
        <f>SUM(H21,H25,H29)</f>
        <v>8340.3</v>
      </c>
      <c r="I11" s="794">
        <f>SUM(I21,I25,I29)</f>
        <v>588</v>
      </c>
      <c r="J11" s="795">
        <f>SUM(J21,J25,J29)</f>
        <v>74580</v>
      </c>
      <c r="K11" s="789"/>
      <c r="L11" s="790"/>
      <c r="M11" s="791">
        <f t="shared" si="2"/>
        <v>58584</v>
      </c>
    </row>
    <row r="12" spans="1:13" ht="13.5">
      <c r="A12" s="1624"/>
      <c r="B12" s="244" t="s">
        <v>436</v>
      </c>
      <c r="C12" s="796">
        <f aca="true" t="shared" si="5" ref="C12:J12">SUM(C30,C34,C43)</f>
        <v>945</v>
      </c>
      <c r="D12" s="796">
        <f t="shared" si="5"/>
        <v>82986.8</v>
      </c>
      <c r="E12" s="797">
        <f t="shared" si="5"/>
        <v>36474.1</v>
      </c>
      <c r="F12" s="796"/>
      <c r="G12" s="796">
        <f t="shared" si="5"/>
        <v>35512.7</v>
      </c>
      <c r="H12" s="797">
        <f t="shared" si="5"/>
        <v>11000</v>
      </c>
      <c r="I12" s="798">
        <f t="shared" si="5"/>
        <v>1257</v>
      </c>
      <c r="J12" s="799">
        <f t="shared" si="5"/>
        <v>185018</v>
      </c>
      <c r="K12" s="789"/>
      <c r="L12" s="790"/>
      <c r="M12" s="791">
        <f t="shared" si="2"/>
        <v>82986.79999999999</v>
      </c>
    </row>
    <row r="13" spans="1:13" ht="13.5">
      <c r="A13" s="1624"/>
      <c r="B13" s="244" t="s">
        <v>437</v>
      </c>
      <c r="C13" s="804">
        <f aca="true" t="shared" si="6" ref="C13:J13">SUM(C54)</f>
        <v>583.5</v>
      </c>
      <c r="D13" s="804">
        <f>SUM(D54)</f>
        <v>35681.5</v>
      </c>
      <c r="E13" s="805">
        <f t="shared" si="6"/>
        <v>30779.9</v>
      </c>
      <c r="F13" s="804">
        <f t="shared" si="6"/>
        <v>1700</v>
      </c>
      <c r="G13" s="804">
        <f t="shared" si="6"/>
        <v>1116.1</v>
      </c>
      <c r="H13" s="805">
        <f t="shared" si="6"/>
        <v>2085.5</v>
      </c>
      <c r="I13" s="806">
        <f t="shared" si="6"/>
        <v>366</v>
      </c>
      <c r="J13" s="807">
        <f t="shared" si="6"/>
        <v>55903</v>
      </c>
      <c r="K13" s="789"/>
      <c r="L13" s="790"/>
      <c r="M13" s="791">
        <f t="shared" si="2"/>
        <v>35681.5</v>
      </c>
    </row>
    <row r="14" spans="1:13" ht="13.5">
      <c r="A14" s="1624"/>
      <c r="B14" s="244" t="s">
        <v>434</v>
      </c>
      <c r="C14" s="804">
        <f aca="true" t="shared" si="7" ref="C14:J14">SUM(C58,C62,C70)</f>
        <v>9475.3</v>
      </c>
      <c r="D14" s="804">
        <f t="shared" si="7"/>
        <v>188178.4</v>
      </c>
      <c r="E14" s="804">
        <f t="shared" si="7"/>
        <v>125286.40000000001</v>
      </c>
      <c r="F14" s="804"/>
      <c r="G14" s="804">
        <f t="shared" si="7"/>
        <v>60033.600000000006</v>
      </c>
      <c r="H14" s="804">
        <f t="shared" si="7"/>
        <v>2858.4</v>
      </c>
      <c r="I14" s="806">
        <f t="shared" si="7"/>
        <v>5254</v>
      </c>
      <c r="J14" s="807">
        <f t="shared" si="7"/>
        <v>980892</v>
      </c>
      <c r="K14" s="789"/>
      <c r="L14" s="790"/>
      <c r="M14" s="791">
        <f t="shared" si="2"/>
        <v>188178.4</v>
      </c>
    </row>
    <row r="15" spans="1:13" ht="13.5">
      <c r="A15" s="1624"/>
      <c r="B15" s="244" t="s">
        <v>163</v>
      </c>
      <c r="C15" s="804">
        <f aca="true" t="shared" si="8" ref="C15:J15">SUM(C74)</f>
        <v>24</v>
      </c>
      <c r="D15" s="804">
        <f t="shared" si="8"/>
        <v>2720.2</v>
      </c>
      <c r="E15" s="805">
        <f t="shared" si="8"/>
        <v>2720.2</v>
      </c>
      <c r="F15" s="804"/>
      <c r="G15" s="804"/>
      <c r="H15" s="805"/>
      <c r="I15" s="806">
        <f t="shared" si="8"/>
        <v>437</v>
      </c>
      <c r="J15" s="807">
        <f t="shared" si="8"/>
        <v>66122</v>
      </c>
      <c r="K15" s="789"/>
      <c r="L15" s="790"/>
      <c r="M15" s="791">
        <f t="shared" si="2"/>
        <v>2720.2</v>
      </c>
    </row>
    <row r="16" spans="1:13" ht="13.5">
      <c r="A16" s="1624"/>
      <c r="B16" s="244" t="s">
        <v>438</v>
      </c>
      <c r="C16" s="804">
        <f aca="true" t="shared" si="9" ref="C16:J16">SUM(C79,C88)</f>
        <v>8264.5</v>
      </c>
      <c r="D16" s="804">
        <f t="shared" si="9"/>
        <v>337173.89999999997</v>
      </c>
      <c r="E16" s="805">
        <f t="shared" si="9"/>
        <v>311374.5</v>
      </c>
      <c r="F16" s="804">
        <f>SUM(F79,F88)</f>
        <v>3363.4</v>
      </c>
      <c r="G16" s="804">
        <f>SUM(G79,G88)</f>
        <v>22436</v>
      </c>
      <c r="H16" s="805"/>
      <c r="I16" s="806">
        <f t="shared" si="9"/>
        <v>4454</v>
      </c>
      <c r="J16" s="807">
        <f t="shared" si="9"/>
        <v>733175</v>
      </c>
      <c r="K16" s="789"/>
      <c r="L16" s="790"/>
      <c r="M16" s="791">
        <f t="shared" si="2"/>
        <v>337173.9</v>
      </c>
    </row>
    <row r="17" spans="1:13" ht="14.25" thickBot="1">
      <c r="A17" s="1625"/>
      <c r="B17" s="562" t="s">
        <v>432</v>
      </c>
      <c r="C17" s="808">
        <f aca="true" t="shared" si="10" ref="C17:J17">C89</f>
        <v>50</v>
      </c>
      <c r="D17" s="808">
        <f t="shared" si="10"/>
        <v>5721.5</v>
      </c>
      <c r="E17" s="809">
        <f t="shared" si="10"/>
        <v>1621.5</v>
      </c>
      <c r="F17" s="808"/>
      <c r="G17" s="808"/>
      <c r="H17" s="809">
        <f>SUM(H89)</f>
        <v>4100</v>
      </c>
      <c r="I17" s="810">
        <f t="shared" si="10"/>
        <v>339</v>
      </c>
      <c r="J17" s="811">
        <f t="shared" si="10"/>
        <v>52019</v>
      </c>
      <c r="K17" s="789"/>
      <c r="L17" s="790"/>
      <c r="M17" s="791">
        <f t="shared" si="2"/>
        <v>5721.5</v>
      </c>
    </row>
    <row r="18" spans="1:13" ht="13.5">
      <c r="A18" s="1438" t="s">
        <v>541</v>
      </c>
      <c r="B18" s="145" t="s">
        <v>450</v>
      </c>
      <c r="C18" s="812">
        <v>303</v>
      </c>
      <c r="D18" s="812">
        <f>SUM(E18:H18)</f>
        <v>16997.6</v>
      </c>
      <c r="E18" s="812">
        <v>8657.3</v>
      </c>
      <c r="F18" s="812"/>
      <c r="G18" s="812"/>
      <c r="H18" s="812">
        <v>8340.3</v>
      </c>
      <c r="I18" s="813">
        <v>214</v>
      </c>
      <c r="J18" s="814">
        <v>24319</v>
      </c>
      <c r="K18" s="815"/>
      <c r="L18" s="816">
        <f>SUM(C18,D18,J18)</f>
        <v>41619.6</v>
      </c>
      <c r="M18" s="791">
        <f t="shared" si="2"/>
        <v>16997.6</v>
      </c>
    </row>
    <row r="19" spans="1:13" ht="13.5">
      <c r="A19" s="1439"/>
      <c r="B19" s="145" t="s">
        <v>451</v>
      </c>
      <c r="C19" s="817"/>
      <c r="D19" s="817">
        <f>SUM(E19:H19)</f>
        <v>455.7</v>
      </c>
      <c r="E19" s="817">
        <v>455.7</v>
      </c>
      <c r="F19" s="818"/>
      <c r="G19" s="818"/>
      <c r="H19" s="817"/>
      <c r="I19" s="819"/>
      <c r="J19" s="820"/>
      <c r="K19" s="815"/>
      <c r="L19" s="816">
        <f aca="true" t="shared" si="11" ref="L19:L81">SUM(C19,D19,J19)</f>
        <v>455.7</v>
      </c>
      <c r="M19" s="791">
        <f t="shared" si="2"/>
        <v>455.7</v>
      </c>
    </row>
    <row r="20" spans="1:13" ht="14.25" thickBot="1">
      <c r="A20" s="1439"/>
      <c r="B20" s="145" t="s">
        <v>452</v>
      </c>
      <c r="C20" s="817"/>
      <c r="D20" s="817"/>
      <c r="E20" s="817"/>
      <c r="F20" s="818"/>
      <c r="G20" s="818"/>
      <c r="H20" s="817"/>
      <c r="I20" s="819"/>
      <c r="J20" s="820"/>
      <c r="K20" s="815"/>
      <c r="L20" s="816">
        <f t="shared" si="11"/>
        <v>0</v>
      </c>
      <c r="M20" s="791">
        <f t="shared" si="2"/>
        <v>0</v>
      </c>
    </row>
    <row r="21" spans="1:13" ht="15" thickBot="1" thickTop="1">
      <c r="A21" s="1443"/>
      <c r="B21" s="255" t="s">
        <v>5</v>
      </c>
      <c r="C21" s="821">
        <f aca="true" t="shared" si="12" ref="C21:J21">SUM(C18:C20)</f>
        <v>303</v>
      </c>
      <c r="D21" s="821">
        <f t="shared" si="12"/>
        <v>17453.3</v>
      </c>
      <c r="E21" s="821">
        <f t="shared" si="12"/>
        <v>9113</v>
      </c>
      <c r="F21" s="822"/>
      <c r="G21" s="822"/>
      <c r="H21" s="821">
        <f t="shared" si="12"/>
        <v>8340.3</v>
      </c>
      <c r="I21" s="823">
        <f t="shared" si="12"/>
        <v>214</v>
      </c>
      <c r="J21" s="824">
        <f t="shared" si="12"/>
        <v>24319</v>
      </c>
      <c r="K21" s="815"/>
      <c r="L21" s="816">
        <f t="shared" si="11"/>
        <v>42075.3</v>
      </c>
      <c r="M21" s="791">
        <f t="shared" si="2"/>
        <v>17453.3</v>
      </c>
    </row>
    <row r="22" spans="1:13" ht="13.5">
      <c r="A22" s="1438" t="s">
        <v>372</v>
      </c>
      <c r="B22" s="145" t="s">
        <v>296</v>
      </c>
      <c r="C22" s="812"/>
      <c r="D22" s="812">
        <f>SUM(E22:H22)</f>
        <v>3919.3</v>
      </c>
      <c r="E22" s="812">
        <v>3919.3</v>
      </c>
      <c r="F22" s="812"/>
      <c r="G22" s="812"/>
      <c r="H22" s="812"/>
      <c r="I22" s="813">
        <v>45</v>
      </c>
      <c r="J22" s="814">
        <v>1643</v>
      </c>
      <c r="K22" s="815"/>
      <c r="L22" s="816">
        <f t="shared" si="11"/>
        <v>5562.3</v>
      </c>
      <c r="M22" s="791">
        <f t="shared" si="2"/>
        <v>3919.3</v>
      </c>
    </row>
    <row r="23" spans="1:13" ht="13.5">
      <c r="A23" s="1439"/>
      <c r="B23" s="145" t="s">
        <v>353</v>
      </c>
      <c r="C23" s="817"/>
      <c r="D23" s="817">
        <f>SUM(E23:H23)</f>
        <v>1617.8</v>
      </c>
      <c r="E23" s="817">
        <v>1617.8</v>
      </c>
      <c r="F23" s="818"/>
      <c r="G23" s="818"/>
      <c r="H23" s="817"/>
      <c r="I23" s="819">
        <v>10</v>
      </c>
      <c r="J23" s="820">
        <v>1876</v>
      </c>
      <c r="K23" s="815"/>
      <c r="L23" s="816">
        <f t="shared" si="11"/>
        <v>3493.8</v>
      </c>
      <c r="M23" s="791">
        <f t="shared" si="2"/>
        <v>1617.8</v>
      </c>
    </row>
    <row r="24" spans="1:13" ht="14.25" thickBot="1">
      <c r="A24" s="1439"/>
      <c r="B24" s="145" t="s">
        <v>453</v>
      </c>
      <c r="C24" s="817"/>
      <c r="D24" s="817">
        <f>SUM(E24:H24)</f>
        <v>755.6</v>
      </c>
      <c r="E24" s="817">
        <v>755.6</v>
      </c>
      <c r="F24" s="818"/>
      <c r="G24" s="818"/>
      <c r="H24" s="817"/>
      <c r="I24" s="819"/>
      <c r="J24" s="820"/>
      <c r="K24" s="815"/>
      <c r="L24" s="816">
        <f t="shared" si="11"/>
        <v>755.6</v>
      </c>
      <c r="M24" s="791">
        <f t="shared" si="2"/>
        <v>755.6</v>
      </c>
    </row>
    <row r="25" spans="1:13" ht="15" thickBot="1" thickTop="1">
      <c r="A25" s="1443"/>
      <c r="B25" s="255" t="s">
        <v>5</v>
      </c>
      <c r="C25" s="821"/>
      <c r="D25" s="821">
        <f aca="true" t="shared" si="13" ref="D25:J25">SUM(D22:D24)</f>
        <v>6292.700000000001</v>
      </c>
      <c r="E25" s="821">
        <f t="shared" si="13"/>
        <v>6292.700000000001</v>
      </c>
      <c r="F25" s="822"/>
      <c r="G25" s="822"/>
      <c r="H25" s="821"/>
      <c r="I25" s="823">
        <f t="shared" si="13"/>
        <v>55</v>
      </c>
      <c r="J25" s="824">
        <f t="shared" si="13"/>
        <v>3519</v>
      </c>
      <c r="K25" s="815"/>
      <c r="L25" s="816">
        <f t="shared" si="11"/>
        <v>9811.7</v>
      </c>
      <c r="M25" s="791">
        <f t="shared" si="2"/>
        <v>6292.700000000001</v>
      </c>
    </row>
    <row r="26" spans="1:13" ht="13.5">
      <c r="A26" s="1438" t="s">
        <v>373</v>
      </c>
      <c r="B26" s="145" t="s">
        <v>454</v>
      </c>
      <c r="C26" s="812">
        <v>734</v>
      </c>
      <c r="D26" s="812">
        <f>SUM(E26:H26)</f>
        <v>6434</v>
      </c>
      <c r="E26" s="812">
        <v>6434</v>
      </c>
      <c r="F26" s="812"/>
      <c r="G26" s="812"/>
      <c r="H26" s="812"/>
      <c r="I26" s="813">
        <v>84</v>
      </c>
      <c r="J26" s="814">
        <v>10378</v>
      </c>
      <c r="K26" s="815"/>
      <c r="L26" s="816">
        <f t="shared" si="11"/>
        <v>17546</v>
      </c>
      <c r="M26" s="791">
        <f t="shared" si="2"/>
        <v>6434</v>
      </c>
    </row>
    <row r="27" spans="1:13" ht="13.5">
      <c r="A27" s="1439"/>
      <c r="B27" s="145" t="s">
        <v>309</v>
      </c>
      <c r="C27" s="825"/>
      <c r="D27" s="825">
        <f>SUM(E27:H27)</f>
        <v>14660</v>
      </c>
      <c r="E27" s="825">
        <v>14660</v>
      </c>
      <c r="F27" s="825"/>
      <c r="G27" s="825"/>
      <c r="H27" s="825"/>
      <c r="I27" s="826">
        <v>140</v>
      </c>
      <c r="J27" s="827">
        <v>19230</v>
      </c>
      <c r="K27" s="815"/>
      <c r="L27" s="816">
        <f t="shared" si="11"/>
        <v>33890</v>
      </c>
      <c r="M27" s="791">
        <f>SUM(E27:H27)</f>
        <v>14660</v>
      </c>
    </row>
    <row r="28" spans="1:13" ht="14.25" thickBot="1">
      <c r="A28" s="1439"/>
      <c r="B28" s="145" t="s">
        <v>538</v>
      </c>
      <c r="C28" s="817">
        <v>212</v>
      </c>
      <c r="D28" s="817">
        <f>SUM(E28:H28)</f>
        <v>13744</v>
      </c>
      <c r="E28" s="817">
        <v>13744</v>
      </c>
      <c r="F28" s="818"/>
      <c r="G28" s="818"/>
      <c r="H28" s="817"/>
      <c r="I28" s="819">
        <v>95</v>
      </c>
      <c r="J28" s="820">
        <v>17134</v>
      </c>
      <c r="K28" s="815"/>
      <c r="L28" s="816">
        <f t="shared" si="11"/>
        <v>31090</v>
      </c>
      <c r="M28" s="791">
        <f t="shared" si="2"/>
        <v>13744</v>
      </c>
    </row>
    <row r="29" spans="1:13" ht="15" thickBot="1" thickTop="1">
      <c r="A29" s="1443"/>
      <c r="B29" s="255" t="s">
        <v>5</v>
      </c>
      <c r="C29" s="821">
        <f>SUM(C26:C27,C28)</f>
        <v>946</v>
      </c>
      <c r="D29" s="821">
        <f>SUM(D26:D27,D28)</f>
        <v>34838</v>
      </c>
      <c r="E29" s="821">
        <f>SUM(E26:E27,E28)</f>
        <v>34838</v>
      </c>
      <c r="F29" s="822"/>
      <c r="G29" s="822"/>
      <c r="H29" s="821"/>
      <c r="I29" s="823">
        <f>SUM(I26:I27,I28)</f>
        <v>319</v>
      </c>
      <c r="J29" s="824">
        <f>SUM(J26:J27,J28)</f>
        <v>46742</v>
      </c>
      <c r="K29" s="815"/>
      <c r="L29" s="816">
        <f t="shared" si="11"/>
        <v>82526</v>
      </c>
      <c r="M29" s="791">
        <f t="shared" si="2"/>
        <v>34838</v>
      </c>
    </row>
    <row r="30" spans="1:13" ht="14.25" thickBot="1">
      <c r="A30" s="570" t="s">
        <v>148</v>
      </c>
      <c r="B30" s="828" t="s">
        <v>279</v>
      </c>
      <c r="C30" s="829">
        <v>631</v>
      </c>
      <c r="D30" s="829">
        <f>SUM(E30:H30)</f>
        <v>18580.8</v>
      </c>
      <c r="E30" s="829">
        <v>7580.8</v>
      </c>
      <c r="F30" s="829"/>
      <c r="G30" s="829"/>
      <c r="H30" s="829">
        <v>11000</v>
      </c>
      <c r="I30" s="830">
        <v>211</v>
      </c>
      <c r="J30" s="831">
        <v>56876</v>
      </c>
      <c r="K30" s="832"/>
      <c r="L30" s="833">
        <f t="shared" si="11"/>
        <v>76087.8</v>
      </c>
      <c r="M30" s="791">
        <f t="shared" si="2"/>
        <v>18580.8</v>
      </c>
    </row>
    <row r="31" spans="1:13" ht="13.5">
      <c r="A31" s="1438" t="s">
        <v>542</v>
      </c>
      <c r="B31" s="145" t="s">
        <v>265</v>
      </c>
      <c r="C31" s="812">
        <v>50</v>
      </c>
      <c r="D31" s="812">
        <f>SUM(E31:H31)</f>
        <v>507</v>
      </c>
      <c r="E31" s="812">
        <v>507</v>
      </c>
      <c r="F31" s="812"/>
      <c r="G31" s="812"/>
      <c r="H31" s="812"/>
      <c r="I31" s="813">
        <v>88</v>
      </c>
      <c r="J31" s="814">
        <v>10869</v>
      </c>
      <c r="K31" s="815"/>
      <c r="L31" s="816">
        <f t="shared" si="11"/>
        <v>11426</v>
      </c>
      <c r="M31" s="791">
        <f t="shared" si="2"/>
        <v>507</v>
      </c>
    </row>
    <row r="32" spans="1:13" ht="13.5">
      <c r="A32" s="1439"/>
      <c r="B32" s="145" t="s">
        <v>266</v>
      </c>
      <c r="C32" s="817"/>
      <c r="D32" s="817"/>
      <c r="E32" s="817"/>
      <c r="F32" s="818"/>
      <c r="G32" s="818"/>
      <c r="H32" s="817"/>
      <c r="I32" s="819">
        <v>20</v>
      </c>
      <c r="J32" s="820">
        <v>1962</v>
      </c>
      <c r="K32" s="815"/>
      <c r="L32" s="816">
        <f t="shared" si="11"/>
        <v>1962</v>
      </c>
      <c r="M32" s="791">
        <f t="shared" si="2"/>
        <v>0</v>
      </c>
    </row>
    <row r="33" spans="1:13" ht="14.25" thickBot="1">
      <c r="A33" s="1439"/>
      <c r="B33" s="145" t="s">
        <v>267</v>
      </c>
      <c r="C33" s="817"/>
      <c r="D33" s="817"/>
      <c r="E33" s="817"/>
      <c r="F33" s="818"/>
      <c r="G33" s="818"/>
      <c r="H33" s="817"/>
      <c r="I33" s="819">
        <v>3</v>
      </c>
      <c r="J33" s="820">
        <v>800</v>
      </c>
      <c r="K33" s="815"/>
      <c r="L33" s="816">
        <f t="shared" si="11"/>
        <v>800</v>
      </c>
      <c r="M33" s="791">
        <f t="shared" si="2"/>
        <v>0</v>
      </c>
    </row>
    <row r="34" spans="1:13" ht="15" thickBot="1" thickTop="1">
      <c r="A34" s="1443"/>
      <c r="B34" s="255" t="s">
        <v>5</v>
      </c>
      <c r="C34" s="821">
        <f aca="true" t="shared" si="14" ref="C34:J34">SUM(C31:C33)</f>
        <v>50</v>
      </c>
      <c r="D34" s="821">
        <f t="shared" si="14"/>
        <v>507</v>
      </c>
      <c r="E34" s="821">
        <f t="shared" si="14"/>
        <v>507</v>
      </c>
      <c r="F34" s="822"/>
      <c r="G34" s="822"/>
      <c r="H34" s="821"/>
      <c r="I34" s="823">
        <f t="shared" si="14"/>
        <v>111</v>
      </c>
      <c r="J34" s="824">
        <f t="shared" si="14"/>
        <v>13631</v>
      </c>
      <c r="K34" s="815"/>
      <c r="L34" s="816">
        <f t="shared" si="11"/>
        <v>14188</v>
      </c>
      <c r="M34" s="791">
        <f t="shared" si="2"/>
        <v>507</v>
      </c>
    </row>
    <row r="35" spans="1:13" ht="13.5">
      <c r="A35" s="1438" t="s">
        <v>543</v>
      </c>
      <c r="B35" s="145" t="s">
        <v>455</v>
      </c>
      <c r="C35" s="812">
        <v>190</v>
      </c>
      <c r="D35" s="812">
        <f aca="true" t="shared" si="15" ref="D35:D40">SUM(E35:H35)</f>
        <v>42449.3</v>
      </c>
      <c r="E35" s="812">
        <v>10227.1</v>
      </c>
      <c r="F35" s="812"/>
      <c r="G35" s="812">
        <v>32222.2</v>
      </c>
      <c r="H35" s="812"/>
      <c r="I35" s="813">
        <v>160</v>
      </c>
      <c r="J35" s="814">
        <v>43066</v>
      </c>
      <c r="K35" s="815"/>
      <c r="L35" s="816">
        <f t="shared" si="11"/>
        <v>85705.3</v>
      </c>
      <c r="M35" s="791">
        <f t="shared" si="2"/>
        <v>42449.3</v>
      </c>
    </row>
    <row r="36" spans="1:13" ht="13.5">
      <c r="A36" s="1439"/>
      <c r="B36" s="145" t="s">
        <v>268</v>
      </c>
      <c r="C36" s="817"/>
      <c r="D36" s="817">
        <f t="shared" si="15"/>
        <v>3256.4</v>
      </c>
      <c r="E36" s="817">
        <v>1786.4</v>
      </c>
      <c r="F36" s="818"/>
      <c r="G36" s="818">
        <v>1470</v>
      </c>
      <c r="H36" s="817"/>
      <c r="I36" s="819">
        <v>1</v>
      </c>
      <c r="J36" s="820">
        <v>200</v>
      </c>
      <c r="K36" s="815"/>
      <c r="L36" s="816">
        <f t="shared" si="11"/>
        <v>3456.4</v>
      </c>
      <c r="M36" s="791">
        <f t="shared" si="2"/>
        <v>3256.4</v>
      </c>
    </row>
    <row r="37" spans="1:13" ht="13.5">
      <c r="A37" s="1439"/>
      <c r="B37" s="145" t="s">
        <v>269</v>
      </c>
      <c r="C37" s="817"/>
      <c r="D37" s="817">
        <f t="shared" si="15"/>
        <v>10121.8</v>
      </c>
      <c r="E37" s="817">
        <v>10011.8</v>
      </c>
      <c r="F37" s="818"/>
      <c r="G37" s="818">
        <v>110</v>
      </c>
      <c r="H37" s="817"/>
      <c r="I37" s="819">
        <v>129</v>
      </c>
      <c r="J37" s="820">
        <v>19201</v>
      </c>
      <c r="K37" s="815"/>
      <c r="L37" s="816">
        <f t="shared" si="11"/>
        <v>29322.8</v>
      </c>
      <c r="M37" s="791">
        <f t="shared" si="2"/>
        <v>10121.8</v>
      </c>
    </row>
    <row r="38" spans="1:13" ht="13.5">
      <c r="A38" s="1439"/>
      <c r="B38" s="145" t="s">
        <v>270</v>
      </c>
      <c r="C38" s="817">
        <v>74</v>
      </c>
      <c r="D38" s="817">
        <f t="shared" si="15"/>
        <v>4179.8</v>
      </c>
      <c r="E38" s="817">
        <v>2799.8</v>
      </c>
      <c r="F38" s="818"/>
      <c r="G38" s="818">
        <v>1380</v>
      </c>
      <c r="H38" s="817"/>
      <c r="I38" s="819">
        <v>186</v>
      </c>
      <c r="J38" s="820">
        <v>16186</v>
      </c>
      <c r="K38" s="815"/>
      <c r="L38" s="816">
        <f t="shared" si="11"/>
        <v>20439.8</v>
      </c>
      <c r="M38" s="791">
        <f t="shared" si="2"/>
        <v>4179.8</v>
      </c>
    </row>
    <row r="39" spans="1:13" ht="13.5">
      <c r="A39" s="1439"/>
      <c r="B39" s="145" t="s">
        <v>271</v>
      </c>
      <c r="C39" s="817"/>
      <c r="D39" s="817">
        <f t="shared" si="15"/>
        <v>1060.4</v>
      </c>
      <c r="E39" s="817">
        <v>1060.4</v>
      </c>
      <c r="F39" s="818"/>
      <c r="G39" s="818"/>
      <c r="H39" s="817"/>
      <c r="I39" s="819">
        <v>113</v>
      </c>
      <c r="J39" s="820">
        <v>7291</v>
      </c>
      <c r="K39" s="815"/>
      <c r="L39" s="816">
        <f t="shared" si="11"/>
        <v>8351.4</v>
      </c>
      <c r="M39" s="791">
        <f t="shared" si="2"/>
        <v>1060.4</v>
      </c>
    </row>
    <row r="40" spans="1:13" ht="13.5">
      <c r="A40" s="1439"/>
      <c r="B40" s="145" t="s">
        <v>272</v>
      </c>
      <c r="C40" s="817"/>
      <c r="D40" s="817">
        <f t="shared" si="15"/>
        <v>330.5</v>
      </c>
      <c r="E40" s="817"/>
      <c r="F40" s="818"/>
      <c r="G40" s="818">
        <v>330.5</v>
      </c>
      <c r="H40" s="817"/>
      <c r="I40" s="819">
        <v>80</v>
      </c>
      <c r="J40" s="820">
        <v>8632</v>
      </c>
      <c r="K40" s="815"/>
      <c r="L40" s="816">
        <f t="shared" si="11"/>
        <v>8962.5</v>
      </c>
      <c r="M40" s="791">
        <f t="shared" si="2"/>
        <v>330.5</v>
      </c>
    </row>
    <row r="41" spans="1:13" ht="13.5">
      <c r="A41" s="1439"/>
      <c r="B41" s="145" t="s">
        <v>273</v>
      </c>
      <c r="C41" s="817"/>
      <c r="D41" s="817">
        <v>1997.1</v>
      </c>
      <c r="E41" s="817">
        <v>1997.1</v>
      </c>
      <c r="F41" s="818"/>
      <c r="G41" s="818"/>
      <c r="H41" s="817"/>
      <c r="I41" s="819">
        <v>66</v>
      </c>
      <c r="J41" s="820">
        <v>8115</v>
      </c>
      <c r="K41" s="815"/>
      <c r="L41" s="816">
        <f t="shared" si="11"/>
        <v>10112.1</v>
      </c>
      <c r="M41" s="791">
        <f t="shared" si="2"/>
        <v>1997.1</v>
      </c>
    </row>
    <row r="42" spans="1:13" ht="14.25" thickBot="1">
      <c r="A42" s="1439"/>
      <c r="B42" s="145" t="s">
        <v>274</v>
      </c>
      <c r="C42" s="817"/>
      <c r="D42" s="817">
        <f>SUM(E42:H42)</f>
        <v>503.7</v>
      </c>
      <c r="E42" s="817">
        <v>503.7</v>
      </c>
      <c r="F42" s="818"/>
      <c r="G42" s="818"/>
      <c r="H42" s="817"/>
      <c r="I42" s="819">
        <v>200</v>
      </c>
      <c r="J42" s="820">
        <v>11820</v>
      </c>
      <c r="K42" s="815"/>
      <c r="L42" s="816">
        <f t="shared" si="11"/>
        <v>12323.7</v>
      </c>
      <c r="M42" s="791">
        <f t="shared" si="2"/>
        <v>503.7</v>
      </c>
    </row>
    <row r="43" spans="1:13" ht="15" thickBot="1" thickTop="1">
      <c r="A43" s="1443"/>
      <c r="B43" s="255" t="s">
        <v>5</v>
      </c>
      <c r="C43" s="821">
        <f aca="true" t="shared" si="16" ref="C43:J43">SUM(C35:C42)</f>
        <v>264</v>
      </c>
      <c r="D43" s="821">
        <f t="shared" si="16"/>
        <v>63899</v>
      </c>
      <c r="E43" s="821">
        <f t="shared" si="16"/>
        <v>28386.3</v>
      </c>
      <c r="F43" s="822"/>
      <c r="G43" s="822">
        <f t="shared" si="16"/>
        <v>35512.7</v>
      </c>
      <c r="H43" s="822"/>
      <c r="I43" s="823">
        <f t="shared" si="16"/>
        <v>935</v>
      </c>
      <c r="J43" s="824">
        <f t="shared" si="16"/>
        <v>114511</v>
      </c>
      <c r="K43" s="815"/>
      <c r="L43" s="816">
        <f t="shared" si="11"/>
        <v>178674</v>
      </c>
      <c r="M43" s="791">
        <f t="shared" si="2"/>
        <v>63899</v>
      </c>
    </row>
    <row r="44" spans="1:13" s="838" customFormat="1" ht="200.25" customHeight="1" thickBot="1">
      <c r="A44" s="543"/>
      <c r="B44" s="834"/>
      <c r="C44" s="835"/>
      <c r="D44" s="835"/>
      <c r="E44" s="835"/>
      <c r="F44" s="835"/>
      <c r="G44" s="836"/>
      <c r="H44" s="836"/>
      <c r="I44" s="836"/>
      <c r="J44" s="836"/>
      <c r="K44" s="836"/>
      <c r="L44" s="833" t="s">
        <v>539</v>
      </c>
      <c r="M44" s="837"/>
    </row>
    <row r="45" spans="1:13" ht="13.5">
      <c r="A45" s="1438" t="s">
        <v>500</v>
      </c>
      <c r="B45" s="145" t="s">
        <v>456</v>
      </c>
      <c r="C45" s="839">
        <v>398.5</v>
      </c>
      <c r="D45" s="839">
        <f aca="true" t="shared" si="17" ref="D45:D53">SUM(E45:H45)</f>
        <v>19058.9</v>
      </c>
      <c r="E45" s="839">
        <v>15273.4</v>
      </c>
      <c r="F45" s="839">
        <v>1700</v>
      </c>
      <c r="G45" s="839"/>
      <c r="H45" s="839">
        <v>2085.5</v>
      </c>
      <c r="I45" s="813">
        <v>93</v>
      </c>
      <c r="J45" s="814">
        <v>19970</v>
      </c>
      <c r="K45" s="815"/>
      <c r="L45" s="816">
        <f t="shared" si="11"/>
        <v>39427.4</v>
      </c>
      <c r="M45" s="791">
        <f t="shared" si="2"/>
        <v>19058.9</v>
      </c>
    </row>
    <row r="46" spans="1:13" ht="13.5">
      <c r="A46" s="1439"/>
      <c r="B46" s="180" t="s">
        <v>390</v>
      </c>
      <c r="C46" s="840">
        <v>185</v>
      </c>
      <c r="D46" s="840">
        <f t="shared" si="17"/>
        <v>8938</v>
      </c>
      <c r="E46" s="840">
        <v>8938</v>
      </c>
      <c r="F46" s="841"/>
      <c r="G46" s="841"/>
      <c r="H46" s="840"/>
      <c r="I46" s="819">
        <v>8</v>
      </c>
      <c r="J46" s="820">
        <v>2557</v>
      </c>
      <c r="K46" s="815"/>
      <c r="L46" s="816">
        <f t="shared" si="11"/>
        <v>11680</v>
      </c>
      <c r="M46" s="791">
        <f t="shared" si="2"/>
        <v>8938</v>
      </c>
    </row>
    <row r="47" spans="1:13" ht="13.5">
      <c r="A47" s="1439"/>
      <c r="B47" s="145" t="s">
        <v>297</v>
      </c>
      <c r="C47" s="840"/>
      <c r="D47" s="840">
        <f>SUM(E47:H47)</f>
        <v>928.9</v>
      </c>
      <c r="E47" s="840">
        <v>928.9</v>
      </c>
      <c r="F47" s="841"/>
      <c r="G47" s="841"/>
      <c r="H47" s="840"/>
      <c r="I47" s="819">
        <v>7</v>
      </c>
      <c r="J47" s="820">
        <v>2074</v>
      </c>
      <c r="K47" s="815"/>
      <c r="L47" s="816">
        <f t="shared" si="11"/>
        <v>3002.9</v>
      </c>
      <c r="M47" s="791">
        <f t="shared" si="2"/>
        <v>928.9</v>
      </c>
    </row>
    <row r="48" spans="1:13" ht="13.5">
      <c r="A48" s="1439"/>
      <c r="B48" s="145" t="s">
        <v>298</v>
      </c>
      <c r="C48" s="840"/>
      <c r="D48" s="840">
        <f t="shared" si="17"/>
        <v>2043</v>
      </c>
      <c r="E48" s="840">
        <v>2043</v>
      </c>
      <c r="F48" s="841"/>
      <c r="G48" s="841"/>
      <c r="H48" s="840"/>
      <c r="I48" s="819">
        <v>2</v>
      </c>
      <c r="J48" s="820">
        <v>325</v>
      </c>
      <c r="K48" s="815"/>
      <c r="L48" s="816">
        <f t="shared" si="11"/>
        <v>2368</v>
      </c>
      <c r="M48" s="791">
        <f t="shared" si="2"/>
        <v>2043</v>
      </c>
    </row>
    <row r="49" spans="1:13" ht="13.5">
      <c r="A49" s="1439"/>
      <c r="B49" s="145" t="s">
        <v>299</v>
      </c>
      <c r="C49" s="840"/>
      <c r="D49" s="840">
        <f t="shared" si="17"/>
        <v>3596.6</v>
      </c>
      <c r="E49" s="840">
        <v>3596.6</v>
      </c>
      <c r="F49" s="841"/>
      <c r="G49" s="841"/>
      <c r="H49" s="840"/>
      <c r="I49" s="819">
        <v>40</v>
      </c>
      <c r="J49" s="820">
        <v>7274</v>
      </c>
      <c r="K49" s="815"/>
      <c r="L49" s="816">
        <f t="shared" si="11"/>
        <v>10870.6</v>
      </c>
      <c r="M49" s="791">
        <f t="shared" si="2"/>
        <v>3596.6</v>
      </c>
    </row>
    <row r="50" spans="1:13" ht="13.5">
      <c r="A50" s="1439"/>
      <c r="B50" s="145" t="s">
        <v>457</v>
      </c>
      <c r="C50" s="840"/>
      <c r="D50" s="840"/>
      <c r="E50" s="840"/>
      <c r="F50" s="841"/>
      <c r="G50" s="841"/>
      <c r="H50" s="840"/>
      <c r="I50" s="819">
        <v>17</v>
      </c>
      <c r="J50" s="820">
        <v>2861</v>
      </c>
      <c r="K50" s="815"/>
      <c r="L50" s="816">
        <f t="shared" si="11"/>
        <v>2861</v>
      </c>
      <c r="M50" s="791">
        <f t="shared" si="2"/>
        <v>0</v>
      </c>
    </row>
    <row r="51" spans="1:13" ht="13.5">
      <c r="A51" s="1439"/>
      <c r="B51" s="145" t="s">
        <v>458</v>
      </c>
      <c r="C51" s="840"/>
      <c r="D51" s="840"/>
      <c r="E51" s="840"/>
      <c r="F51" s="841"/>
      <c r="G51" s="841"/>
      <c r="H51" s="840"/>
      <c r="I51" s="819">
        <v>25</v>
      </c>
      <c r="J51" s="820">
        <v>3638</v>
      </c>
      <c r="K51" s="815"/>
      <c r="L51" s="816">
        <f t="shared" si="11"/>
        <v>3638</v>
      </c>
      <c r="M51" s="791">
        <f t="shared" si="2"/>
        <v>0</v>
      </c>
    </row>
    <row r="52" spans="1:13" ht="13.5">
      <c r="A52" s="1439"/>
      <c r="B52" s="145" t="s">
        <v>459</v>
      </c>
      <c r="C52" s="840"/>
      <c r="D52" s="840"/>
      <c r="E52" s="840"/>
      <c r="F52" s="841"/>
      <c r="G52" s="841"/>
      <c r="H52" s="840"/>
      <c r="I52" s="819">
        <v>82</v>
      </c>
      <c r="J52" s="820">
        <v>9214</v>
      </c>
      <c r="K52" s="815"/>
      <c r="L52" s="816">
        <f t="shared" si="11"/>
        <v>9214</v>
      </c>
      <c r="M52" s="791">
        <f t="shared" si="2"/>
        <v>0</v>
      </c>
    </row>
    <row r="53" spans="1:13" ht="14.25" thickBot="1">
      <c r="A53" s="1439"/>
      <c r="B53" s="145" t="s">
        <v>460</v>
      </c>
      <c r="C53" s="842"/>
      <c r="D53" s="842">
        <f t="shared" si="17"/>
        <v>1116.1</v>
      </c>
      <c r="E53" s="842"/>
      <c r="F53" s="843"/>
      <c r="G53" s="843">
        <v>1116.1</v>
      </c>
      <c r="H53" s="842"/>
      <c r="I53" s="844">
        <v>92</v>
      </c>
      <c r="J53" s="845">
        <v>7990</v>
      </c>
      <c r="K53" s="815"/>
      <c r="L53" s="816">
        <f t="shared" si="11"/>
        <v>9106.1</v>
      </c>
      <c r="M53" s="791">
        <f t="shared" si="2"/>
        <v>1116.1</v>
      </c>
    </row>
    <row r="54" spans="1:13" ht="15" thickBot="1" thickTop="1">
      <c r="A54" s="1734"/>
      <c r="B54" s="255" t="s">
        <v>5</v>
      </c>
      <c r="C54" s="846">
        <f>SUM(C45:C53)</f>
        <v>583.5</v>
      </c>
      <c r="D54" s="846">
        <f aca="true" t="shared" si="18" ref="D54:I54">SUM(D45:D53)</f>
        <v>35681.5</v>
      </c>
      <c r="E54" s="846">
        <f t="shared" si="18"/>
        <v>30779.9</v>
      </c>
      <c r="F54" s="847">
        <f t="shared" si="18"/>
        <v>1700</v>
      </c>
      <c r="G54" s="847">
        <f t="shared" si="18"/>
        <v>1116.1</v>
      </c>
      <c r="H54" s="846">
        <f t="shared" si="18"/>
        <v>2085.5</v>
      </c>
      <c r="I54" s="823">
        <f t="shared" si="18"/>
        <v>366</v>
      </c>
      <c r="J54" s="824">
        <f>SUM(J45:J53)</f>
        <v>55903</v>
      </c>
      <c r="K54" s="815"/>
      <c r="L54" s="816">
        <f t="shared" si="11"/>
        <v>92168</v>
      </c>
      <c r="M54" s="791">
        <f t="shared" si="2"/>
        <v>35681.5</v>
      </c>
    </row>
    <row r="55" spans="1:13" ht="13.5">
      <c r="A55" s="1735" t="s">
        <v>501</v>
      </c>
      <c r="B55" s="145" t="s">
        <v>461</v>
      </c>
      <c r="C55" s="839">
        <v>2529.5</v>
      </c>
      <c r="D55" s="839">
        <f>SUM(E55:H55)</f>
        <v>42187.600000000006</v>
      </c>
      <c r="E55" s="839">
        <v>34870.8</v>
      </c>
      <c r="F55" s="839"/>
      <c r="G55" s="839">
        <v>5348.8</v>
      </c>
      <c r="H55" s="839">
        <v>1968</v>
      </c>
      <c r="I55" s="813">
        <v>981</v>
      </c>
      <c r="J55" s="814">
        <v>192408</v>
      </c>
      <c r="K55" s="815"/>
      <c r="L55" s="816">
        <f t="shared" si="11"/>
        <v>237125.1</v>
      </c>
      <c r="M55" s="791">
        <f t="shared" si="2"/>
        <v>42187.600000000006</v>
      </c>
    </row>
    <row r="56" spans="1:13" ht="13.5">
      <c r="A56" s="1439"/>
      <c r="B56" s="145" t="s">
        <v>355</v>
      </c>
      <c r="C56" s="840"/>
      <c r="D56" s="840"/>
      <c r="E56" s="840"/>
      <c r="F56" s="841"/>
      <c r="G56" s="841"/>
      <c r="H56" s="840"/>
      <c r="I56" s="819">
        <v>226</v>
      </c>
      <c r="J56" s="820">
        <v>37578</v>
      </c>
      <c r="K56" s="815"/>
      <c r="L56" s="816">
        <f t="shared" si="11"/>
        <v>37578</v>
      </c>
      <c r="M56" s="791">
        <f t="shared" si="2"/>
        <v>0</v>
      </c>
    </row>
    <row r="57" spans="1:13" ht="14.25" thickBot="1">
      <c r="A57" s="1439"/>
      <c r="B57" s="145" t="s">
        <v>283</v>
      </c>
      <c r="C57" s="840">
        <v>31</v>
      </c>
      <c r="D57" s="840">
        <f>SUM(E57:H57)</f>
        <v>7532.2</v>
      </c>
      <c r="E57" s="840">
        <v>7532.2</v>
      </c>
      <c r="F57" s="841"/>
      <c r="G57" s="841"/>
      <c r="H57" s="840"/>
      <c r="I57" s="819">
        <v>678</v>
      </c>
      <c r="J57" s="820">
        <v>166671</v>
      </c>
      <c r="K57" s="815"/>
      <c r="L57" s="816">
        <f t="shared" si="11"/>
        <v>174234.2</v>
      </c>
      <c r="M57" s="791">
        <f aca="true" t="shared" si="19" ref="M57:M89">SUM(E57:H57)</f>
        <v>7532.2</v>
      </c>
    </row>
    <row r="58" spans="1:13" ht="15" thickBot="1" thickTop="1">
      <c r="A58" s="1734"/>
      <c r="B58" s="255" t="s">
        <v>5</v>
      </c>
      <c r="C58" s="846">
        <f>SUM(C55:C57)</f>
        <v>2560.5</v>
      </c>
      <c r="D58" s="846">
        <f aca="true" t="shared" si="20" ref="D58:J58">SUM(D55:D57)</f>
        <v>49719.8</v>
      </c>
      <c r="E58" s="846">
        <f t="shared" si="20"/>
        <v>42403</v>
      </c>
      <c r="F58" s="847"/>
      <c r="G58" s="847">
        <f t="shared" si="20"/>
        <v>5348.8</v>
      </c>
      <c r="H58" s="846">
        <f t="shared" si="20"/>
        <v>1968</v>
      </c>
      <c r="I58" s="823">
        <f t="shared" si="20"/>
        <v>1885</v>
      </c>
      <c r="J58" s="824">
        <f t="shared" si="20"/>
        <v>396657</v>
      </c>
      <c r="K58" s="815"/>
      <c r="L58" s="816">
        <f t="shared" si="11"/>
        <v>448937.3</v>
      </c>
      <c r="M58" s="791">
        <f t="shared" si="19"/>
        <v>49719.8</v>
      </c>
    </row>
    <row r="59" spans="1:13" ht="13.5">
      <c r="A59" s="1735" t="s">
        <v>375</v>
      </c>
      <c r="B59" s="145" t="s">
        <v>356</v>
      </c>
      <c r="C59" s="839">
        <v>3191.4</v>
      </c>
      <c r="D59" s="839">
        <f>SUM(E59:H59)</f>
        <v>64958.9</v>
      </c>
      <c r="E59" s="839">
        <v>25996.6</v>
      </c>
      <c r="F59" s="839"/>
      <c r="G59" s="839">
        <v>38962.3</v>
      </c>
      <c r="H59" s="839"/>
      <c r="I59" s="813">
        <v>1434</v>
      </c>
      <c r="J59" s="814">
        <v>259419</v>
      </c>
      <c r="K59" s="815"/>
      <c r="L59" s="816">
        <f t="shared" si="11"/>
        <v>327569.3</v>
      </c>
      <c r="M59" s="791">
        <f t="shared" si="19"/>
        <v>64958.9</v>
      </c>
    </row>
    <row r="60" spans="1:13" ht="13.5">
      <c r="A60" s="1439"/>
      <c r="B60" s="180" t="s">
        <v>396</v>
      </c>
      <c r="C60" s="840"/>
      <c r="D60" s="840"/>
      <c r="E60" s="840"/>
      <c r="F60" s="841"/>
      <c r="G60" s="841"/>
      <c r="H60" s="840"/>
      <c r="I60" s="819">
        <v>106</v>
      </c>
      <c r="J60" s="820">
        <v>14480</v>
      </c>
      <c r="K60" s="815"/>
      <c r="L60" s="816">
        <f t="shared" si="11"/>
        <v>14480</v>
      </c>
      <c r="M60" s="791">
        <f t="shared" si="19"/>
        <v>0</v>
      </c>
    </row>
    <row r="61" spans="1:13" ht="14.25" thickBot="1">
      <c r="A61" s="1439"/>
      <c r="B61" s="145" t="s">
        <v>397</v>
      </c>
      <c r="C61" s="840">
        <v>20</v>
      </c>
      <c r="D61" s="840">
        <f>SUM(E61:H61)</f>
        <v>15500</v>
      </c>
      <c r="E61" s="840"/>
      <c r="F61" s="841"/>
      <c r="G61" s="841">
        <v>15500</v>
      </c>
      <c r="H61" s="840"/>
      <c r="I61" s="819">
        <v>166</v>
      </c>
      <c r="J61" s="820">
        <v>19301</v>
      </c>
      <c r="K61" s="815"/>
      <c r="L61" s="816">
        <f t="shared" si="11"/>
        <v>34821</v>
      </c>
      <c r="M61" s="791">
        <f t="shared" si="19"/>
        <v>15500</v>
      </c>
    </row>
    <row r="62" spans="1:13" ht="15" thickBot="1" thickTop="1">
      <c r="A62" s="1734"/>
      <c r="B62" s="255" t="s">
        <v>5</v>
      </c>
      <c r="C62" s="846">
        <f>SUM(C59:C61)</f>
        <v>3211.4</v>
      </c>
      <c r="D62" s="846">
        <f aca="true" t="shared" si="21" ref="D62:J62">SUM(D59:D61)</f>
        <v>80458.9</v>
      </c>
      <c r="E62" s="846">
        <f t="shared" si="21"/>
        <v>25996.6</v>
      </c>
      <c r="F62" s="847"/>
      <c r="G62" s="847">
        <f t="shared" si="21"/>
        <v>54462.3</v>
      </c>
      <c r="H62" s="846"/>
      <c r="I62" s="823">
        <f t="shared" si="21"/>
        <v>1706</v>
      </c>
      <c r="J62" s="824">
        <f t="shared" si="21"/>
        <v>293200</v>
      </c>
      <c r="K62" s="815"/>
      <c r="L62" s="816">
        <f t="shared" si="11"/>
        <v>376870.3</v>
      </c>
      <c r="M62" s="791">
        <f t="shared" si="19"/>
        <v>80458.9</v>
      </c>
    </row>
    <row r="63" spans="1:13" ht="13.5">
      <c r="A63" s="1440" t="s">
        <v>544</v>
      </c>
      <c r="B63" s="145" t="s">
        <v>540</v>
      </c>
      <c r="C63" s="839">
        <v>1441</v>
      </c>
      <c r="D63" s="839">
        <f>SUM(E63:H63)</f>
        <v>14419.6</v>
      </c>
      <c r="E63" s="839">
        <v>14419.6</v>
      </c>
      <c r="F63" s="839"/>
      <c r="G63" s="839"/>
      <c r="H63" s="839"/>
      <c r="I63" s="813">
        <v>497</v>
      </c>
      <c r="J63" s="814">
        <v>106853</v>
      </c>
      <c r="K63" s="815"/>
      <c r="L63" s="816">
        <f t="shared" si="11"/>
        <v>122713.6</v>
      </c>
      <c r="M63" s="791">
        <f t="shared" si="19"/>
        <v>14419.6</v>
      </c>
    </row>
    <row r="64" spans="1:13" ht="13.5">
      <c r="A64" s="1441"/>
      <c r="B64" s="145" t="s">
        <v>301</v>
      </c>
      <c r="C64" s="840"/>
      <c r="D64" s="840">
        <f>SUM(E64:H64)</f>
        <v>11088.3</v>
      </c>
      <c r="E64" s="840">
        <v>10197.9</v>
      </c>
      <c r="F64" s="841"/>
      <c r="G64" s="841"/>
      <c r="H64" s="840">
        <v>890.4</v>
      </c>
      <c r="I64" s="819">
        <v>157</v>
      </c>
      <c r="J64" s="820">
        <v>31970</v>
      </c>
      <c r="K64" s="815"/>
      <c r="L64" s="816">
        <f t="shared" si="11"/>
        <v>43058.3</v>
      </c>
      <c r="M64" s="791">
        <f t="shared" si="19"/>
        <v>11088.3</v>
      </c>
    </row>
    <row r="65" spans="1:13" ht="13.5">
      <c r="A65" s="1441"/>
      <c r="B65" s="145" t="s">
        <v>464</v>
      </c>
      <c r="C65" s="840"/>
      <c r="D65" s="840"/>
      <c r="E65" s="840"/>
      <c r="F65" s="841"/>
      <c r="G65" s="841"/>
      <c r="H65" s="840"/>
      <c r="I65" s="819">
        <v>95</v>
      </c>
      <c r="J65" s="820">
        <v>12070</v>
      </c>
      <c r="K65" s="815"/>
      <c r="L65" s="816">
        <f t="shared" si="11"/>
        <v>12070</v>
      </c>
      <c r="M65" s="791">
        <f t="shared" si="19"/>
        <v>0</v>
      </c>
    </row>
    <row r="66" spans="1:13" ht="13.5">
      <c r="A66" s="1441"/>
      <c r="B66" s="180" t="s">
        <v>465</v>
      </c>
      <c r="C66" s="840"/>
      <c r="D66" s="840"/>
      <c r="E66" s="840"/>
      <c r="F66" s="841"/>
      <c r="G66" s="841"/>
      <c r="H66" s="840"/>
      <c r="I66" s="819">
        <v>10</v>
      </c>
      <c r="J66" s="820">
        <v>672</v>
      </c>
      <c r="K66" s="815"/>
      <c r="L66" s="816">
        <f t="shared" si="11"/>
        <v>672</v>
      </c>
      <c r="M66" s="791">
        <f t="shared" si="19"/>
        <v>0</v>
      </c>
    </row>
    <row r="67" spans="1:13" ht="13.5">
      <c r="A67" s="1441"/>
      <c r="B67" s="180" t="s">
        <v>466</v>
      </c>
      <c r="C67" s="840"/>
      <c r="D67" s="840"/>
      <c r="E67" s="840"/>
      <c r="F67" s="841"/>
      <c r="G67" s="841"/>
      <c r="H67" s="840"/>
      <c r="I67" s="819">
        <v>49</v>
      </c>
      <c r="J67" s="820">
        <v>3094</v>
      </c>
      <c r="K67" s="815"/>
      <c r="L67" s="816">
        <f t="shared" si="11"/>
        <v>3094</v>
      </c>
      <c r="M67" s="791">
        <f t="shared" si="19"/>
        <v>0</v>
      </c>
    </row>
    <row r="68" spans="1:13" ht="13.5">
      <c r="A68" s="1441"/>
      <c r="B68" s="180" t="s">
        <v>467</v>
      </c>
      <c r="C68" s="840"/>
      <c r="D68" s="840">
        <f>SUM(E68:H68)</f>
        <v>181.5</v>
      </c>
      <c r="E68" s="840">
        <v>181.5</v>
      </c>
      <c r="F68" s="841"/>
      <c r="G68" s="841"/>
      <c r="H68" s="840"/>
      <c r="I68" s="819">
        <v>194</v>
      </c>
      <c r="J68" s="820">
        <v>16532</v>
      </c>
      <c r="K68" s="815"/>
      <c r="L68" s="816">
        <f t="shared" si="11"/>
        <v>16713.5</v>
      </c>
      <c r="M68" s="791">
        <f t="shared" si="19"/>
        <v>181.5</v>
      </c>
    </row>
    <row r="69" spans="1:13" ht="14.25" thickBot="1">
      <c r="A69" s="1441"/>
      <c r="B69" s="180" t="s">
        <v>275</v>
      </c>
      <c r="C69" s="840">
        <v>2262.4</v>
      </c>
      <c r="D69" s="840">
        <f>SUM(E69:H69)</f>
        <v>32310.3</v>
      </c>
      <c r="E69" s="840">
        <v>32087.8</v>
      </c>
      <c r="F69" s="841"/>
      <c r="G69" s="841">
        <v>222.5</v>
      </c>
      <c r="H69" s="840"/>
      <c r="I69" s="819">
        <v>661</v>
      </c>
      <c r="J69" s="820">
        <v>119844</v>
      </c>
      <c r="K69" s="815"/>
      <c r="L69" s="816">
        <f t="shared" si="11"/>
        <v>154416.7</v>
      </c>
      <c r="M69" s="791">
        <f t="shared" si="19"/>
        <v>32310.3</v>
      </c>
    </row>
    <row r="70" spans="1:13" ht="15" thickBot="1" thickTop="1">
      <c r="A70" s="1442"/>
      <c r="B70" s="255" t="s">
        <v>5</v>
      </c>
      <c r="C70" s="846">
        <f>SUM(C63:C69)</f>
        <v>3703.4</v>
      </c>
      <c r="D70" s="846">
        <f aca="true" t="shared" si="22" ref="D70:J70">SUM(D63:D69)</f>
        <v>57999.7</v>
      </c>
      <c r="E70" s="846">
        <f t="shared" si="22"/>
        <v>56886.8</v>
      </c>
      <c r="F70" s="847"/>
      <c r="G70" s="847">
        <f t="shared" si="22"/>
        <v>222.5</v>
      </c>
      <c r="H70" s="847">
        <f t="shared" si="22"/>
        <v>890.4</v>
      </c>
      <c r="I70" s="823">
        <f t="shared" si="22"/>
        <v>1663</v>
      </c>
      <c r="J70" s="824">
        <f t="shared" si="22"/>
        <v>291035</v>
      </c>
      <c r="K70" s="815"/>
      <c r="L70" s="816">
        <f t="shared" si="11"/>
        <v>352738.1</v>
      </c>
      <c r="M70" s="791">
        <f t="shared" si="19"/>
        <v>57999.700000000004</v>
      </c>
    </row>
    <row r="71" spans="1:13" ht="13.5">
      <c r="A71" s="1440" t="s">
        <v>151</v>
      </c>
      <c r="B71" s="145" t="s">
        <v>357</v>
      </c>
      <c r="C71" s="839"/>
      <c r="D71" s="839">
        <f>SUM(E71:H71)</f>
        <v>647</v>
      </c>
      <c r="E71" s="839">
        <v>647</v>
      </c>
      <c r="F71" s="839"/>
      <c r="G71" s="839"/>
      <c r="H71" s="839"/>
      <c r="I71" s="813">
        <v>112</v>
      </c>
      <c r="J71" s="814">
        <v>15221</v>
      </c>
      <c r="K71" s="815"/>
      <c r="L71" s="816">
        <f t="shared" si="11"/>
        <v>15868</v>
      </c>
      <c r="M71" s="791">
        <f t="shared" si="19"/>
        <v>647</v>
      </c>
    </row>
    <row r="72" spans="1:13" ht="13.5">
      <c r="A72" s="1441"/>
      <c r="B72" s="145" t="s">
        <v>468</v>
      </c>
      <c r="C72" s="840">
        <v>24</v>
      </c>
      <c r="D72" s="840">
        <f>SUM(E72:H72)</f>
        <v>248.4</v>
      </c>
      <c r="E72" s="840">
        <v>248.4</v>
      </c>
      <c r="F72" s="841"/>
      <c r="G72" s="841"/>
      <c r="H72" s="840"/>
      <c r="I72" s="819">
        <v>67</v>
      </c>
      <c r="J72" s="820">
        <v>12572</v>
      </c>
      <c r="K72" s="815"/>
      <c r="L72" s="816">
        <f t="shared" si="11"/>
        <v>12844.4</v>
      </c>
      <c r="M72" s="791">
        <f t="shared" si="19"/>
        <v>248.4</v>
      </c>
    </row>
    <row r="73" spans="1:13" ht="14.25" thickBot="1">
      <c r="A73" s="1441"/>
      <c r="B73" s="180" t="s">
        <v>276</v>
      </c>
      <c r="C73" s="840"/>
      <c r="D73" s="840">
        <f>SUM(E73:H73)</f>
        <v>1824.8</v>
      </c>
      <c r="E73" s="840">
        <v>1824.8</v>
      </c>
      <c r="F73" s="841"/>
      <c r="G73" s="841"/>
      <c r="H73" s="840"/>
      <c r="I73" s="819">
        <v>258</v>
      </c>
      <c r="J73" s="820">
        <v>38329</v>
      </c>
      <c r="K73" s="815"/>
      <c r="L73" s="816">
        <f t="shared" si="11"/>
        <v>40153.8</v>
      </c>
      <c r="M73" s="791">
        <f t="shared" si="19"/>
        <v>1824.8</v>
      </c>
    </row>
    <row r="74" spans="1:13" ht="15" thickBot="1" thickTop="1">
      <c r="A74" s="1442"/>
      <c r="B74" s="255" t="s">
        <v>5</v>
      </c>
      <c r="C74" s="846">
        <f>SUM(C71:C73)</f>
        <v>24</v>
      </c>
      <c r="D74" s="846">
        <f>SUM(D71:D73)</f>
        <v>2720.2</v>
      </c>
      <c r="E74" s="846">
        <f>SUM(E71:E73)</f>
        <v>2720.2</v>
      </c>
      <c r="F74" s="847"/>
      <c r="G74" s="847"/>
      <c r="H74" s="846"/>
      <c r="I74" s="823">
        <f>SUM(I71:I73)</f>
        <v>437</v>
      </c>
      <c r="J74" s="824">
        <f>SUM(J71:J73)</f>
        <v>66122</v>
      </c>
      <c r="K74" s="815"/>
      <c r="L74" s="816">
        <f t="shared" si="11"/>
        <v>68866.2</v>
      </c>
      <c r="M74" s="791">
        <f t="shared" si="19"/>
        <v>2720.2</v>
      </c>
    </row>
    <row r="75" spans="1:13" ht="13.5">
      <c r="A75" s="1440" t="s">
        <v>378</v>
      </c>
      <c r="B75" s="180" t="s">
        <v>469</v>
      </c>
      <c r="C75" s="839">
        <v>2175</v>
      </c>
      <c r="D75" s="839">
        <f>SUM(E75:H75)</f>
        <v>64488</v>
      </c>
      <c r="E75" s="839">
        <v>52707</v>
      </c>
      <c r="F75" s="839"/>
      <c r="G75" s="839">
        <v>11781</v>
      </c>
      <c r="H75" s="839"/>
      <c r="I75" s="813">
        <v>622</v>
      </c>
      <c r="J75" s="814">
        <v>127330</v>
      </c>
      <c r="K75" s="815"/>
      <c r="L75" s="816">
        <f t="shared" si="11"/>
        <v>193993</v>
      </c>
      <c r="M75" s="791">
        <f t="shared" si="19"/>
        <v>64488</v>
      </c>
    </row>
    <row r="76" spans="1:13" ht="13.5">
      <c r="A76" s="1441"/>
      <c r="B76" s="180" t="s">
        <v>277</v>
      </c>
      <c r="C76" s="840">
        <v>4670.5</v>
      </c>
      <c r="D76" s="840">
        <f>SUM(E76:H76)</f>
        <v>202497.6</v>
      </c>
      <c r="E76" s="840">
        <v>193999.1</v>
      </c>
      <c r="F76" s="841">
        <v>1162.5</v>
      </c>
      <c r="G76" s="841">
        <v>7336</v>
      </c>
      <c r="H76" s="840"/>
      <c r="I76" s="819">
        <v>2182</v>
      </c>
      <c r="J76" s="820">
        <v>400038</v>
      </c>
      <c r="K76" s="815"/>
      <c r="L76" s="816">
        <f t="shared" si="11"/>
        <v>607206.1</v>
      </c>
      <c r="M76" s="791">
        <f t="shared" si="19"/>
        <v>202497.6</v>
      </c>
    </row>
    <row r="77" spans="1:13" ht="13.5">
      <c r="A77" s="1441"/>
      <c r="B77" s="145" t="s">
        <v>358</v>
      </c>
      <c r="C77" s="840"/>
      <c r="D77" s="840">
        <f>SUM(E77:H77)</f>
        <v>24234.9</v>
      </c>
      <c r="E77" s="840">
        <v>20915.9</v>
      </c>
      <c r="F77" s="841"/>
      <c r="G77" s="841">
        <v>3319</v>
      </c>
      <c r="H77" s="840"/>
      <c r="I77" s="819">
        <v>481</v>
      </c>
      <c r="J77" s="820">
        <v>55208</v>
      </c>
      <c r="K77" s="815"/>
      <c r="L77" s="816">
        <f t="shared" si="11"/>
        <v>79442.9</v>
      </c>
      <c r="M77" s="791">
        <f t="shared" si="19"/>
        <v>24234.9</v>
      </c>
    </row>
    <row r="78" spans="1:13" ht="14.25" thickBot="1">
      <c r="A78" s="1441"/>
      <c r="B78" s="145" t="s">
        <v>507</v>
      </c>
      <c r="C78" s="840">
        <v>63</v>
      </c>
      <c r="D78" s="840">
        <f>SUM(E78:H78)</f>
        <v>33101.8</v>
      </c>
      <c r="E78" s="840">
        <v>33101.8</v>
      </c>
      <c r="F78" s="841"/>
      <c r="G78" s="841"/>
      <c r="H78" s="840"/>
      <c r="I78" s="819">
        <v>538</v>
      </c>
      <c r="J78" s="820">
        <v>60266</v>
      </c>
      <c r="K78" s="815"/>
      <c r="L78" s="816">
        <f t="shared" si="11"/>
        <v>93430.8</v>
      </c>
      <c r="M78" s="791">
        <f t="shared" si="19"/>
        <v>33101.8</v>
      </c>
    </row>
    <row r="79" spans="1:13" ht="15" thickBot="1" thickTop="1">
      <c r="A79" s="1442"/>
      <c r="B79" s="255" t="s">
        <v>5</v>
      </c>
      <c r="C79" s="846">
        <f>SUM(C75:C78)</f>
        <v>6908.5</v>
      </c>
      <c r="D79" s="846">
        <f aca="true" t="shared" si="23" ref="D79:I79">SUM(D75:D78)</f>
        <v>324322.3</v>
      </c>
      <c r="E79" s="846">
        <f t="shared" si="23"/>
        <v>300723.8</v>
      </c>
      <c r="F79" s="846">
        <f>SUM(F75:F78)</f>
        <v>1162.5</v>
      </c>
      <c r="G79" s="847">
        <f>SUM(G75:G78)</f>
        <v>22436</v>
      </c>
      <c r="H79" s="846"/>
      <c r="I79" s="823">
        <f t="shared" si="23"/>
        <v>3823</v>
      </c>
      <c r="J79" s="824">
        <f>SUM(J75:J78)</f>
        <v>642842</v>
      </c>
      <c r="K79" s="815"/>
      <c r="L79" s="816">
        <f t="shared" si="11"/>
        <v>974072.8</v>
      </c>
      <c r="M79" s="791">
        <f t="shared" si="19"/>
        <v>324322.3</v>
      </c>
    </row>
    <row r="80" spans="1:13" ht="13.5">
      <c r="A80" s="1735" t="s">
        <v>545</v>
      </c>
      <c r="B80" s="180" t="s">
        <v>302</v>
      </c>
      <c r="C80" s="839"/>
      <c r="D80" s="839">
        <f aca="true" t="shared" si="24" ref="D80:D87">SUM(E80:H80)</f>
        <v>502.4</v>
      </c>
      <c r="E80" s="839">
        <v>502.4</v>
      </c>
      <c r="F80" s="839"/>
      <c r="G80" s="839"/>
      <c r="H80" s="839"/>
      <c r="I80" s="813">
        <v>45</v>
      </c>
      <c r="J80" s="814">
        <v>5278</v>
      </c>
      <c r="K80" s="815"/>
      <c r="L80" s="816">
        <f t="shared" si="11"/>
        <v>5780.4</v>
      </c>
      <c r="M80" s="791">
        <f t="shared" si="19"/>
        <v>502.4</v>
      </c>
    </row>
    <row r="81" spans="1:13" ht="13.5">
      <c r="A81" s="1439"/>
      <c r="B81" s="145" t="s">
        <v>303</v>
      </c>
      <c r="C81" s="840">
        <v>63</v>
      </c>
      <c r="D81" s="840">
        <f t="shared" si="24"/>
        <v>617.4</v>
      </c>
      <c r="E81" s="840">
        <v>617.4</v>
      </c>
      <c r="F81" s="841"/>
      <c r="G81" s="841"/>
      <c r="H81" s="840"/>
      <c r="I81" s="819">
        <v>58</v>
      </c>
      <c r="J81" s="820">
        <v>9324</v>
      </c>
      <c r="K81" s="815"/>
      <c r="L81" s="816">
        <f t="shared" si="11"/>
        <v>10004.4</v>
      </c>
      <c r="M81" s="791">
        <f t="shared" si="19"/>
        <v>617.4</v>
      </c>
    </row>
    <row r="82" spans="1:13" ht="13.5">
      <c r="A82" s="1439"/>
      <c r="B82" s="145" t="s">
        <v>304</v>
      </c>
      <c r="C82" s="840">
        <v>236</v>
      </c>
      <c r="D82" s="840">
        <f t="shared" si="24"/>
        <v>6338</v>
      </c>
      <c r="E82" s="840">
        <v>6338</v>
      </c>
      <c r="F82" s="841"/>
      <c r="G82" s="841"/>
      <c r="H82" s="840"/>
      <c r="I82" s="819">
        <v>100</v>
      </c>
      <c r="J82" s="820">
        <v>15208</v>
      </c>
      <c r="K82" s="815"/>
      <c r="L82" s="816">
        <f aca="true" t="shared" si="25" ref="L82:L89">SUM(C82,D82,J82)</f>
        <v>21782</v>
      </c>
      <c r="M82" s="791">
        <f t="shared" si="19"/>
        <v>6338</v>
      </c>
    </row>
    <row r="83" spans="1:13" ht="13.5">
      <c r="A83" s="1439"/>
      <c r="B83" s="145" t="s">
        <v>305</v>
      </c>
      <c r="C83" s="840">
        <v>124</v>
      </c>
      <c r="D83" s="840">
        <f t="shared" si="24"/>
        <v>971.6</v>
      </c>
      <c r="E83" s="840">
        <v>971.6</v>
      </c>
      <c r="F83" s="841"/>
      <c r="G83" s="841"/>
      <c r="H83" s="840"/>
      <c r="I83" s="819">
        <v>61</v>
      </c>
      <c r="J83" s="820">
        <v>8932</v>
      </c>
      <c r="K83" s="815"/>
      <c r="L83" s="816">
        <f t="shared" si="25"/>
        <v>10027.6</v>
      </c>
      <c r="M83" s="791">
        <f t="shared" si="19"/>
        <v>971.6</v>
      </c>
    </row>
    <row r="84" spans="1:13" ht="13.5">
      <c r="A84" s="1439"/>
      <c r="B84" s="145" t="s">
        <v>306</v>
      </c>
      <c r="C84" s="840">
        <v>174</v>
      </c>
      <c r="D84" s="840">
        <f t="shared" si="24"/>
        <v>450.1</v>
      </c>
      <c r="E84" s="840">
        <v>450.1</v>
      </c>
      <c r="F84" s="841"/>
      <c r="G84" s="841"/>
      <c r="H84" s="840"/>
      <c r="I84" s="819">
        <v>80</v>
      </c>
      <c r="J84" s="820">
        <v>14425</v>
      </c>
      <c r="K84" s="815"/>
      <c r="L84" s="816">
        <f t="shared" si="25"/>
        <v>15049.1</v>
      </c>
      <c r="M84" s="791">
        <f t="shared" si="19"/>
        <v>450.1</v>
      </c>
    </row>
    <row r="85" spans="1:13" ht="13.5">
      <c r="A85" s="1439"/>
      <c r="B85" s="145" t="s">
        <v>307</v>
      </c>
      <c r="C85" s="840">
        <v>759</v>
      </c>
      <c r="D85" s="840">
        <f t="shared" si="24"/>
        <v>2939.2</v>
      </c>
      <c r="E85" s="840">
        <v>738.3</v>
      </c>
      <c r="F85" s="841">
        <v>2200.9</v>
      </c>
      <c r="G85" s="841"/>
      <c r="H85" s="840"/>
      <c r="I85" s="819">
        <v>71</v>
      </c>
      <c r="J85" s="820">
        <v>10790</v>
      </c>
      <c r="K85" s="815"/>
      <c r="L85" s="816">
        <f t="shared" si="25"/>
        <v>14488.2</v>
      </c>
      <c r="M85" s="791">
        <f t="shared" si="19"/>
        <v>2939.2</v>
      </c>
    </row>
    <row r="86" spans="1:13" ht="13.5">
      <c r="A86" s="1439"/>
      <c r="B86" s="145" t="s">
        <v>285</v>
      </c>
      <c r="C86" s="840"/>
      <c r="D86" s="840">
        <f t="shared" si="24"/>
        <v>958.6</v>
      </c>
      <c r="E86" s="840">
        <v>958.6</v>
      </c>
      <c r="F86" s="841"/>
      <c r="G86" s="841"/>
      <c r="H86" s="840"/>
      <c r="I86" s="819">
        <v>182</v>
      </c>
      <c r="J86" s="820">
        <v>24230</v>
      </c>
      <c r="K86" s="815"/>
      <c r="L86" s="816">
        <f t="shared" si="25"/>
        <v>25188.6</v>
      </c>
      <c r="M86" s="791">
        <f t="shared" si="19"/>
        <v>958.6</v>
      </c>
    </row>
    <row r="87" spans="1:13" ht="14.25" thickBot="1">
      <c r="A87" s="1439"/>
      <c r="B87" s="145" t="s">
        <v>286</v>
      </c>
      <c r="C87" s="840"/>
      <c r="D87" s="840">
        <f t="shared" si="24"/>
        <v>74.3</v>
      </c>
      <c r="E87" s="840">
        <v>74.3</v>
      </c>
      <c r="F87" s="841"/>
      <c r="G87" s="841"/>
      <c r="H87" s="840"/>
      <c r="I87" s="819">
        <v>34</v>
      </c>
      <c r="J87" s="820">
        <v>2146</v>
      </c>
      <c r="K87" s="815"/>
      <c r="L87" s="816">
        <f t="shared" si="25"/>
        <v>2220.3</v>
      </c>
      <c r="M87" s="791">
        <f t="shared" si="19"/>
        <v>74.3</v>
      </c>
    </row>
    <row r="88" spans="1:13" ht="15" thickBot="1" thickTop="1">
      <c r="A88" s="1734"/>
      <c r="B88" s="255" t="s">
        <v>5</v>
      </c>
      <c r="C88" s="846">
        <f aca="true" t="shared" si="26" ref="C88:I88">SUM(C80:C87)</f>
        <v>1356</v>
      </c>
      <c r="D88" s="846">
        <f t="shared" si="26"/>
        <v>12851.6</v>
      </c>
      <c r="E88" s="846">
        <f t="shared" si="26"/>
        <v>10650.699999999999</v>
      </c>
      <c r="F88" s="847">
        <f t="shared" si="26"/>
        <v>2200.9</v>
      </c>
      <c r="G88" s="847"/>
      <c r="H88" s="846"/>
      <c r="I88" s="823">
        <f t="shared" si="26"/>
        <v>631</v>
      </c>
      <c r="J88" s="824">
        <f>SUM(J80:J87)</f>
        <v>90333</v>
      </c>
      <c r="K88" s="815"/>
      <c r="L88" s="816">
        <f t="shared" si="25"/>
        <v>104540.6</v>
      </c>
      <c r="M88" s="791">
        <f t="shared" si="19"/>
        <v>12851.599999999999</v>
      </c>
    </row>
    <row r="89" spans="1:13" ht="14.25" thickBot="1">
      <c r="A89" s="848" t="s">
        <v>287</v>
      </c>
      <c r="B89" s="849" t="s">
        <v>288</v>
      </c>
      <c r="C89" s="850">
        <v>50</v>
      </c>
      <c r="D89" s="850">
        <f>SUM(E89:H89)</f>
        <v>5721.5</v>
      </c>
      <c r="E89" s="850">
        <v>1621.5</v>
      </c>
      <c r="F89" s="850"/>
      <c r="G89" s="850"/>
      <c r="H89" s="850">
        <v>4100</v>
      </c>
      <c r="I89" s="851">
        <v>339</v>
      </c>
      <c r="J89" s="852">
        <v>52019</v>
      </c>
      <c r="K89" s="853"/>
      <c r="L89" s="816">
        <f t="shared" si="25"/>
        <v>57790.5</v>
      </c>
      <c r="M89" s="791">
        <f t="shared" si="19"/>
        <v>5721.5</v>
      </c>
    </row>
    <row r="91" spans="3:11" ht="13.5">
      <c r="C91" s="854"/>
      <c r="D91" s="854"/>
      <c r="E91" s="854"/>
      <c r="F91" s="854"/>
      <c r="G91" s="854"/>
      <c r="H91" s="854"/>
      <c r="I91" s="854"/>
      <c r="J91" s="854"/>
      <c r="K91" s="854"/>
    </row>
    <row r="92" spans="1:11" ht="13.5">
      <c r="A92" s="854"/>
      <c r="B92" s="854"/>
      <c r="C92" s="854"/>
      <c r="D92" s="854"/>
      <c r="E92" s="854"/>
      <c r="F92" s="854"/>
      <c r="G92" s="854"/>
      <c r="H92" s="854"/>
      <c r="I92" s="854"/>
      <c r="J92" s="854"/>
      <c r="K92" s="854"/>
    </row>
  </sheetData>
  <sheetProtection/>
  <mergeCells count="25">
    <mergeCell ref="I3:J4"/>
    <mergeCell ref="A3:B6"/>
    <mergeCell ref="A1:F1"/>
    <mergeCell ref="A18:A21"/>
    <mergeCell ref="G4:G5"/>
    <mergeCell ref="H4:H5"/>
    <mergeCell ref="E2:F2"/>
    <mergeCell ref="A8:B8"/>
    <mergeCell ref="A9:B9"/>
    <mergeCell ref="A10:B10"/>
    <mergeCell ref="A22:A25"/>
    <mergeCell ref="A26:A29"/>
    <mergeCell ref="A7:B7"/>
    <mergeCell ref="F4:F5"/>
    <mergeCell ref="A11:A17"/>
    <mergeCell ref="E4:E5"/>
    <mergeCell ref="A80:A88"/>
    <mergeCell ref="A59:A62"/>
    <mergeCell ref="A63:A70"/>
    <mergeCell ref="A71:A74"/>
    <mergeCell ref="A75:A79"/>
    <mergeCell ref="A31:A34"/>
    <mergeCell ref="A35:A43"/>
    <mergeCell ref="A45:A54"/>
    <mergeCell ref="A55:A58"/>
  </mergeCells>
  <printOptions/>
  <pageMargins left="0.984251968503937" right="0.984251968503937" top="0.7874015748031497" bottom="0.3937007874015748" header="0.5511811023622047" footer="0.2755905511811024"/>
  <pageSetup horizontalDpi="600" verticalDpi="600" orientation="portrait" pageOrder="overThenDown" paperSize="9" r:id="rId2"/>
  <rowBreaks count="1" manualBreakCount="1">
    <brk id="44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4"/>
  <sheetViews>
    <sheetView view="pageBreakPreview" zoomScaleNormal="75" zoomScaleSheetLayoutView="100" zoomScalePageLayoutView="0" workbookViewId="0" topLeftCell="A1">
      <pane ySplit="3" topLeftCell="A88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1" max="1" width="4.25390625" style="113" bestFit="1" customWidth="1"/>
    <col min="2" max="2" width="12.75390625" style="113" bestFit="1" customWidth="1"/>
    <col min="3" max="3" width="8.50390625" style="113" customWidth="1"/>
    <col min="4" max="4" width="10.625" style="113" bestFit="1" customWidth="1"/>
    <col min="5" max="6" width="7.50390625" style="113" customWidth="1"/>
    <col min="7" max="9" width="9.50390625" style="113" customWidth="1"/>
    <col min="10" max="10" width="9.75390625" style="113" bestFit="1" customWidth="1"/>
    <col min="11" max="16384" width="9.00390625" style="113" customWidth="1"/>
  </cols>
  <sheetData>
    <row r="1" spans="1:10" ht="19.5" customHeight="1" thickBot="1">
      <c r="A1" s="855"/>
      <c r="B1" s="855"/>
      <c r="C1" s="855"/>
      <c r="D1" s="855"/>
      <c r="E1" s="855"/>
      <c r="F1" s="855"/>
      <c r="G1" s="856"/>
      <c r="H1" s="856"/>
      <c r="I1" s="1773"/>
      <c r="J1" s="1773"/>
    </row>
    <row r="2" spans="1:10" ht="14.25" thickBot="1">
      <c r="A2" s="1774" t="s">
        <v>90</v>
      </c>
      <c r="B2" s="1775"/>
      <c r="C2" s="1824" t="s">
        <v>211</v>
      </c>
      <c r="D2" s="857"/>
      <c r="E2" s="857"/>
      <c r="F2" s="857"/>
      <c r="G2" s="1822" t="s">
        <v>42</v>
      </c>
      <c r="H2" s="1781"/>
      <c r="I2" s="1781"/>
      <c r="J2" s="1823"/>
    </row>
    <row r="3" spans="1:10" ht="60.75" thickBot="1">
      <c r="A3" s="1776"/>
      <c r="B3" s="1777"/>
      <c r="C3" s="1825"/>
      <c r="D3" s="858" t="s">
        <v>626</v>
      </c>
      <c r="E3" s="858" t="s">
        <v>627</v>
      </c>
      <c r="F3" s="859" t="s">
        <v>343</v>
      </c>
      <c r="G3" s="860" t="s">
        <v>576</v>
      </c>
      <c r="H3" s="860" t="s">
        <v>577</v>
      </c>
      <c r="I3" s="860" t="s">
        <v>578</v>
      </c>
      <c r="J3" s="861" t="s">
        <v>43</v>
      </c>
    </row>
    <row r="4" spans="1:10" ht="14.25" thickBot="1">
      <c r="A4" s="1826" t="s">
        <v>407</v>
      </c>
      <c r="B4" s="1827"/>
      <c r="C4" s="862">
        <f aca="true" t="shared" si="0" ref="C4:J4">SUM(C5:C7)</f>
        <v>1638</v>
      </c>
      <c r="D4" s="863">
        <f t="shared" si="0"/>
        <v>1215</v>
      </c>
      <c r="E4" s="863">
        <f>SUM(E5:E7)</f>
        <v>64</v>
      </c>
      <c r="F4" s="863">
        <f>SUM(F5:F7)</f>
        <v>42</v>
      </c>
      <c r="G4" s="862">
        <f t="shared" si="0"/>
        <v>933</v>
      </c>
      <c r="H4" s="862">
        <f t="shared" si="0"/>
        <v>522</v>
      </c>
      <c r="I4" s="863">
        <f t="shared" si="0"/>
        <v>133</v>
      </c>
      <c r="J4" s="864">
        <f t="shared" si="0"/>
        <v>50</v>
      </c>
    </row>
    <row r="5" spans="1:10" ht="13.5">
      <c r="A5" s="1780" t="s">
        <v>96</v>
      </c>
      <c r="B5" s="1781"/>
      <c r="C5" s="865">
        <f aca="true" t="shared" si="1" ref="C5:J5">SUM(C8:C10)</f>
        <v>461</v>
      </c>
      <c r="D5" s="866">
        <f t="shared" si="1"/>
        <v>301</v>
      </c>
      <c r="E5" s="866">
        <f>SUM(E8:E10)</f>
        <v>20</v>
      </c>
      <c r="F5" s="866">
        <f>SUM(F8:F10)</f>
        <v>8</v>
      </c>
      <c r="G5" s="865">
        <f t="shared" si="1"/>
        <v>268</v>
      </c>
      <c r="H5" s="865">
        <f t="shared" si="1"/>
        <v>140</v>
      </c>
      <c r="I5" s="866">
        <f t="shared" si="1"/>
        <v>34</v>
      </c>
      <c r="J5" s="867">
        <f t="shared" si="1"/>
        <v>19</v>
      </c>
    </row>
    <row r="6" spans="1:10" ht="13.5">
      <c r="A6" s="1782" t="s">
        <v>408</v>
      </c>
      <c r="B6" s="1783"/>
      <c r="C6" s="868">
        <f aca="true" t="shared" si="2" ref="C6:J6">SUM(C11:C12)</f>
        <v>763</v>
      </c>
      <c r="D6" s="869">
        <f t="shared" si="2"/>
        <v>546</v>
      </c>
      <c r="E6" s="869">
        <f>SUM(E11:E12)</f>
        <v>36</v>
      </c>
      <c r="F6" s="869">
        <f>SUM(F11:F12)</f>
        <v>6</v>
      </c>
      <c r="G6" s="868">
        <f t="shared" si="2"/>
        <v>433</v>
      </c>
      <c r="H6" s="868">
        <f t="shared" si="2"/>
        <v>267</v>
      </c>
      <c r="I6" s="869">
        <f t="shared" si="2"/>
        <v>52</v>
      </c>
      <c r="J6" s="870">
        <f t="shared" si="2"/>
        <v>11</v>
      </c>
    </row>
    <row r="7" spans="1:10" ht="14.25" thickBot="1">
      <c r="A7" s="1784" t="s">
        <v>99</v>
      </c>
      <c r="B7" s="1785"/>
      <c r="C7" s="871">
        <f aca="true" t="shared" si="3" ref="C7:J7">SUM(C13:C14)</f>
        <v>414</v>
      </c>
      <c r="D7" s="872">
        <f t="shared" si="3"/>
        <v>368</v>
      </c>
      <c r="E7" s="872">
        <f>SUM(E13:E14)</f>
        <v>8</v>
      </c>
      <c r="F7" s="872">
        <f>SUM(F13:F14)</f>
        <v>28</v>
      </c>
      <c r="G7" s="871">
        <f t="shared" si="3"/>
        <v>232</v>
      </c>
      <c r="H7" s="871">
        <f t="shared" si="3"/>
        <v>115</v>
      </c>
      <c r="I7" s="872">
        <f t="shared" si="3"/>
        <v>47</v>
      </c>
      <c r="J7" s="873">
        <f t="shared" si="3"/>
        <v>20</v>
      </c>
    </row>
    <row r="8" spans="1:10" ht="13.5">
      <c r="A8" s="1786" t="s">
        <v>106</v>
      </c>
      <c r="B8" s="874" t="s">
        <v>409</v>
      </c>
      <c r="C8" s="875">
        <f aca="true" t="shared" si="4" ref="C8:J8">SUM(C18,C22,C26)</f>
        <v>74</v>
      </c>
      <c r="D8" s="866">
        <f t="shared" si="4"/>
        <v>65</v>
      </c>
      <c r="E8" s="866">
        <f t="shared" si="4"/>
        <v>6</v>
      </c>
      <c r="F8" s="866">
        <f t="shared" si="4"/>
        <v>6</v>
      </c>
      <c r="G8" s="865">
        <f t="shared" si="4"/>
        <v>36</v>
      </c>
      <c r="H8" s="865">
        <f t="shared" si="4"/>
        <v>20</v>
      </c>
      <c r="I8" s="866">
        <f t="shared" si="4"/>
        <v>12</v>
      </c>
      <c r="J8" s="867">
        <f t="shared" si="4"/>
        <v>6</v>
      </c>
    </row>
    <row r="9" spans="1:10" ht="13.5">
      <c r="A9" s="1787"/>
      <c r="B9" s="876" t="s">
        <v>410</v>
      </c>
      <c r="C9" s="877">
        <f aca="true" t="shared" si="5" ref="C9:J9">SUM(C40,C44,C53)</f>
        <v>229</v>
      </c>
      <c r="D9" s="869">
        <f t="shared" si="5"/>
        <v>145</v>
      </c>
      <c r="E9" s="869">
        <f>SUM(E40,E44,E53)</f>
        <v>7</v>
      </c>
      <c r="F9" s="869">
        <f>SUM(F40,F44,F53)</f>
        <v>2</v>
      </c>
      <c r="G9" s="868">
        <f t="shared" si="5"/>
        <v>145</v>
      </c>
      <c r="H9" s="868">
        <f t="shared" si="5"/>
        <v>66</v>
      </c>
      <c r="I9" s="869">
        <f t="shared" si="5"/>
        <v>9</v>
      </c>
      <c r="J9" s="870">
        <f t="shared" si="5"/>
        <v>9</v>
      </c>
    </row>
    <row r="10" spans="1:10" ht="13.5">
      <c r="A10" s="1787"/>
      <c r="B10" s="876" t="s">
        <v>411</v>
      </c>
      <c r="C10" s="878">
        <f aca="true" t="shared" si="6" ref="C10:J10">SUM(C63)</f>
        <v>158</v>
      </c>
      <c r="D10" s="879">
        <f t="shared" si="6"/>
        <v>91</v>
      </c>
      <c r="E10" s="879">
        <f>SUM(E63)</f>
        <v>7</v>
      </c>
      <c r="F10" s="879"/>
      <c r="G10" s="880">
        <f t="shared" si="6"/>
        <v>87</v>
      </c>
      <c r="H10" s="880">
        <f t="shared" si="6"/>
        <v>54</v>
      </c>
      <c r="I10" s="879">
        <f t="shared" si="6"/>
        <v>13</v>
      </c>
      <c r="J10" s="881">
        <f t="shared" si="6"/>
        <v>4</v>
      </c>
    </row>
    <row r="11" spans="1:10" ht="13.5">
      <c r="A11" s="1787"/>
      <c r="B11" s="876" t="s">
        <v>408</v>
      </c>
      <c r="C11" s="878">
        <f aca="true" t="shared" si="7" ref="C11:J11">SUM(C67,C71,C79)</f>
        <v>708</v>
      </c>
      <c r="D11" s="879">
        <f t="shared" si="7"/>
        <v>498</v>
      </c>
      <c r="E11" s="879">
        <f t="shared" si="7"/>
        <v>32</v>
      </c>
      <c r="F11" s="879">
        <f t="shared" si="7"/>
        <v>6</v>
      </c>
      <c r="G11" s="880">
        <f t="shared" si="7"/>
        <v>392</v>
      </c>
      <c r="H11" s="880">
        <f t="shared" si="7"/>
        <v>257</v>
      </c>
      <c r="I11" s="879">
        <f t="shared" si="7"/>
        <v>49</v>
      </c>
      <c r="J11" s="881">
        <f t="shared" si="7"/>
        <v>10</v>
      </c>
    </row>
    <row r="12" spans="1:10" ht="13.5">
      <c r="A12" s="1787"/>
      <c r="B12" s="876" t="s">
        <v>104</v>
      </c>
      <c r="C12" s="878">
        <f aca="true" t="shared" si="8" ref="C12:J12">SUM(C83)</f>
        <v>55</v>
      </c>
      <c r="D12" s="879">
        <f t="shared" si="8"/>
        <v>48</v>
      </c>
      <c r="E12" s="879">
        <f>SUM(E83)</f>
        <v>4</v>
      </c>
      <c r="F12" s="879"/>
      <c r="G12" s="880">
        <f t="shared" si="8"/>
        <v>41</v>
      </c>
      <c r="H12" s="880">
        <f t="shared" si="8"/>
        <v>10</v>
      </c>
      <c r="I12" s="879">
        <f t="shared" si="8"/>
        <v>3</v>
      </c>
      <c r="J12" s="881">
        <f t="shared" si="8"/>
        <v>1</v>
      </c>
    </row>
    <row r="13" spans="1:10" ht="13.5">
      <c r="A13" s="1787"/>
      <c r="B13" s="876" t="s">
        <v>412</v>
      </c>
      <c r="C13" s="878">
        <f aca="true" t="shared" si="9" ref="C13:J13">SUM(C88,C97)</f>
        <v>341</v>
      </c>
      <c r="D13" s="879">
        <f t="shared" si="9"/>
        <v>300</v>
      </c>
      <c r="E13" s="879">
        <f>SUM(E88,E97)</f>
        <v>5</v>
      </c>
      <c r="F13" s="879">
        <f>SUM(F88,F97)</f>
        <v>26</v>
      </c>
      <c r="G13" s="880">
        <f t="shared" si="9"/>
        <v>186</v>
      </c>
      <c r="H13" s="880">
        <f t="shared" si="9"/>
        <v>96</v>
      </c>
      <c r="I13" s="879">
        <f t="shared" si="9"/>
        <v>40</v>
      </c>
      <c r="J13" s="881">
        <f t="shared" si="9"/>
        <v>19</v>
      </c>
    </row>
    <row r="14" spans="1:10" ht="14.25" thickBot="1">
      <c r="A14" s="1788"/>
      <c r="B14" s="882" t="s">
        <v>108</v>
      </c>
      <c r="C14" s="883">
        <f aca="true" t="shared" si="10" ref="C14:J14">SUM(C98)</f>
        <v>73</v>
      </c>
      <c r="D14" s="884">
        <f t="shared" si="10"/>
        <v>68</v>
      </c>
      <c r="E14" s="884">
        <f>SUM(E98)</f>
        <v>3</v>
      </c>
      <c r="F14" s="884">
        <f>SUM(F98)</f>
        <v>2</v>
      </c>
      <c r="G14" s="885">
        <f t="shared" si="10"/>
        <v>46</v>
      </c>
      <c r="H14" s="885">
        <f t="shared" si="10"/>
        <v>19</v>
      </c>
      <c r="I14" s="884">
        <f t="shared" si="10"/>
        <v>7</v>
      </c>
      <c r="J14" s="886">
        <f t="shared" si="10"/>
        <v>1</v>
      </c>
    </row>
    <row r="15" spans="1:10" ht="13.5">
      <c r="A15" s="1766" t="s">
        <v>359</v>
      </c>
      <c r="B15" s="887" t="s">
        <v>383</v>
      </c>
      <c r="C15" s="888">
        <v>17</v>
      </c>
      <c r="D15" s="889">
        <v>16</v>
      </c>
      <c r="E15" s="889">
        <v>1</v>
      </c>
      <c r="F15" s="889"/>
      <c r="G15" s="889">
        <v>9</v>
      </c>
      <c r="H15" s="889">
        <v>5</v>
      </c>
      <c r="I15" s="889">
        <v>2</v>
      </c>
      <c r="J15" s="890">
        <v>1</v>
      </c>
    </row>
    <row r="16" spans="1:10" ht="13.5">
      <c r="A16" s="1758"/>
      <c r="B16" s="891" t="s">
        <v>451</v>
      </c>
      <c r="C16" s="892">
        <v>1</v>
      </c>
      <c r="D16" s="893">
        <v>1</v>
      </c>
      <c r="E16" s="893"/>
      <c r="F16" s="893"/>
      <c r="G16" s="893">
        <v>1</v>
      </c>
      <c r="H16" s="893"/>
      <c r="I16" s="893"/>
      <c r="J16" s="894"/>
    </row>
    <row r="17" spans="1:10" ht="14.25" thickBot="1">
      <c r="A17" s="1758"/>
      <c r="B17" s="891"/>
      <c r="C17" s="892"/>
      <c r="D17" s="893"/>
      <c r="E17" s="893"/>
      <c r="F17" s="893"/>
      <c r="G17" s="893"/>
      <c r="H17" s="893"/>
      <c r="I17" s="893"/>
      <c r="J17" s="894"/>
    </row>
    <row r="18" spans="1:10" ht="15" thickBot="1" thickTop="1">
      <c r="A18" s="1771"/>
      <c r="B18" s="895" t="s">
        <v>5</v>
      </c>
      <c r="C18" s="896">
        <f aca="true" t="shared" si="11" ref="C18:J18">SUM(C15:C17)</f>
        <v>18</v>
      </c>
      <c r="D18" s="897">
        <f t="shared" si="11"/>
        <v>17</v>
      </c>
      <c r="E18" s="897">
        <f t="shared" si="11"/>
        <v>1</v>
      </c>
      <c r="F18" s="897"/>
      <c r="G18" s="897">
        <f t="shared" si="11"/>
        <v>10</v>
      </c>
      <c r="H18" s="897">
        <f t="shared" si="11"/>
        <v>5</v>
      </c>
      <c r="I18" s="897">
        <f t="shared" si="11"/>
        <v>2</v>
      </c>
      <c r="J18" s="898">
        <f t="shared" si="11"/>
        <v>1</v>
      </c>
    </row>
    <row r="19" spans="1:10" ht="13.5">
      <c r="A19" s="1766" t="s">
        <v>372</v>
      </c>
      <c r="B19" s="891" t="s">
        <v>296</v>
      </c>
      <c r="C19" s="888">
        <v>9</v>
      </c>
      <c r="D19" s="899">
        <v>9</v>
      </c>
      <c r="E19" s="899"/>
      <c r="F19" s="899"/>
      <c r="G19" s="899">
        <v>3</v>
      </c>
      <c r="H19" s="899">
        <v>3</v>
      </c>
      <c r="I19" s="899">
        <v>3</v>
      </c>
      <c r="J19" s="900"/>
    </row>
    <row r="20" spans="1:10" ht="13.5">
      <c r="A20" s="1758"/>
      <c r="B20" s="891" t="s">
        <v>353</v>
      </c>
      <c r="C20" s="892">
        <v>3</v>
      </c>
      <c r="D20" s="893">
        <v>2</v>
      </c>
      <c r="E20" s="893">
        <v>1</v>
      </c>
      <c r="F20" s="893"/>
      <c r="G20" s="893" t="s">
        <v>625</v>
      </c>
      <c r="H20" s="893">
        <v>2</v>
      </c>
      <c r="I20" s="893"/>
      <c r="J20" s="894">
        <v>1</v>
      </c>
    </row>
    <row r="21" spans="1:10" ht="14.25" thickBot="1">
      <c r="A21" s="1758"/>
      <c r="B21" s="891" t="s">
        <v>385</v>
      </c>
      <c r="C21" s="892">
        <v>3</v>
      </c>
      <c r="D21" s="893">
        <v>2</v>
      </c>
      <c r="E21" s="893">
        <v>1</v>
      </c>
      <c r="F21" s="893"/>
      <c r="G21" s="893"/>
      <c r="H21" s="893">
        <v>1</v>
      </c>
      <c r="I21" s="893">
        <v>1</v>
      </c>
      <c r="J21" s="894">
        <v>1</v>
      </c>
    </row>
    <row r="22" spans="1:10" ht="15" thickBot="1" thickTop="1">
      <c r="A22" s="1771"/>
      <c r="B22" s="895" t="s">
        <v>5</v>
      </c>
      <c r="C22" s="896">
        <v>15</v>
      </c>
      <c r="D22" s="897">
        <v>13</v>
      </c>
      <c r="E22" s="897">
        <v>2</v>
      </c>
      <c r="F22" s="897"/>
      <c r="G22" s="897">
        <v>3</v>
      </c>
      <c r="H22" s="897">
        <v>6</v>
      </c>
      <c r="I22" s="897">
        <v>4</v>
      </c>
      <c r="J22" s="898">
        <v>2</v>
      </c>
    </row>
    <row r="23" spans="1:10" ht="13.5">
      <c r="A23" s="1766" t="s">
        <v>373</v>
      </c>
      <c r="B23" s="891" t="s">
        <v>386</v>
      </c>
      <c r="C23" s="901">
        <v>11</v>
      </c>
      <c r="D23" s="902">
        <v>7</v>
      </c>
      <c r="E23" s="902"/>
      <c r="F23" s="902">
        <v>5</v>
      </c>
      <c r="G23" s="902">
        <v>4</v>
      </c>
      <c r="H23" s="902">
        <v>2</v>
      </c>
      <c r="I23" s="902">
        <v>3</v>
      </c>
      <c r="J23" s="903">
        <v>2</v>
      </c>
    </row>
    <row r="24" spans="1:10" ht="13.5">
      <c r="A24" s="1758"/>
      <c r="B24" s="904" t="s">
        <v>309</v>
      </c>
      <c r="C24" s="892">
        <v>15</v>
      </c>
      <c r="D24" s="893">
        <v>15</v>
      </c>
      <c r="E24" s="893">
        <v>1</v>
      </c>
      <c r="F24" s="893"/>
      <c r="G24" s="893">
        <v>12</v>
      </c>
      <c r="H24" s="905">
        <v>2</v>
      </c>
      <c r="I24" s="905">
        <v>1</v>
      </c>
      <c r="J24" s="906"/>
    </row>
    <row r="25" spans="1:10" ht="14.25" thickBot="1">
      <c r="A25" s="1758"/>
      <c r="B25" s="891" t="s">
        <v>310</v>
      </c>
      <c r="C25" s="892">
        <v>15</v>
      </c>
      <c r="D25" s="893">
        <v>13</v>
      </c>
      <c r="E25" s="893">
        <v>2</v>
      </c>
      <c r="F25" s="893">
        <v>1</v>
      </c>
      <c r="G25" s="893">
        <v>7</v>
      </c>
      <c r="H25" s="893">
        <v>5</v>
      </c>
      <c r="I25" s="893">
        <v>2</v>
      </c>
      <c r="J25" s="906">
        <v>1</v>
      </c>
    </row>
    <row r="26" spans="1:10" ht="15" thickBot="1" thickTop="1">
      <c r="A26" s="1771"/>
      <c r="B26" s="895" t="s">
        <v>5</v>
      </c>
      <c r="C26" s="896">
        <f>SUM(C23:C25)</f>
        <v>41</v>
      </c>
      <c r="D26" s="897">
        <f>SUM(D23:D25)</f>
        <v>35</v>
      </c>
      <c r="E26" s="897">
        <f aca="true" t="shared" si="12" ref="E26:J26">SUM(E23:E25)</f>
        <v>3</v>
      </c>
      <c r="F26" s="897">
        <f t="shared" si="12"/>
        <v>6</v>
      </c>
      <c r="G26" s="897">
        <f t="shared" si="12"/>
        <v>23</v>
      </c>
      <c r="H26" s="897">
        <f t="shared" si="12"/>
        <v>9</v>
      </c>
      <c r="I26" s="897">
        <f t="shared" si="12"/>
        <v>6</v>
      </c>
      <c r="J26" s="898">
        <f t="shared" si="12"/>
        <v>3</v>
      </c>
    </row>
    <row r="27" spans="1:10" ht="13.5">
      <c r="A27" s="1766" t="s">
        <v>362</v>
      </c>
      <c r="B27" s="907" t="s">
        <v>254</v>
      </c>
      <c r="C27" s="908">
        <v>8</v>
      </c>
      <c r="D27" s="899">
        <v>1</v>
      </c>
      <c r="E27" s="899"/>
      <c r="F27" s="899"/>
      <c r="G27" s="899">
        <v>5</v>
      </c>
      <c r="H27" s="899">
        <v>3</v>
      </c>
      <c r="I27" s="899"/>
      <c r="J27" s="900"/>
    </row>
    <row r="28" spans="1:10" ht="13.5">
      <c r="A28" s="1758"/>
      <c r="B28" s="891" t="s">
        <v>255</v>
      </c>
      <c r="C28" s="892">
        <v>8</v>
      </c>
      <c r="D28" s="893">
        <v>5</v>
      </c>
      <c r="E28" s="893"/>
      <c r="F28" s="893"/>
      <c r="G28" s="893">
        <v>3</v>
      </c>
      <c r="H28" s="893">
        <v>3</v>
      </c>
      <c r="I28" s="893"/>
      <c r="J28" s="894">
        <v>2</v>
      </c>
    </row>
    <row r="29" spans="1:10" ht="13.5">
      <c r="A29" s="1758"/>
      <c r="B29" s="891" t="s">
        <v>256</v>
      </c>
      <c r="C29" s="892">
        <v>29</v>
      </c>
      <c r="D29" s="893">
        <v>5</v>
      </c>
      <c r="E29" s="893"/>
      <c r="F29" s="893"/>
      <c r="G29" s="893">
        <v>23</v>
      </c>
      <c r="H29" s="893">
        <v>3</v>
      </c>
      <c r="I29" s="893">
        <v>1</v>
      </c>
      <c r="J29" s="894">
        <v>2</v>
      </c>
    </row>
    <row r="30" spans="1:10" ht="13.5">
      <c r="A30" s="1758"/>
      <c r="B30" s="876" t="s">
        <v>257</v>
      </c>
      <c r="C30" s="892">
        <v>10</v>
      </c>
      <c r="D30" s="893">
        <v>2</v>
      </c>
      <c r="E30" s="893"/>
      <c r="F30" s="893"/>
      <c r="G30" s="893">
        <v>5</v>
      </c>
      <c r="H30" s="893">
        <v>4</v>
      </c>
      <c r="I30" s="893"/>
      <c r="J30" s="894">
        <v>1</v>
      </c>
    </row>
    <row r="31" spans="1:10" ht="13.5">
      <c r="A31" s="1758"/>
      <c r="B31" s="876" t="s">
        <v>258</v>
      </c>
      <c r="C31" s="892">
        <v>9</v>
      </c>
      <c r="D31" s="893">
        <v>3</v>
      </c>
      <c r="E31" s="893"/>
      <c r="F31" s="893"/>
      <c r="G31" s="893">
        <v>4</v>
      </c>
      <c r="H31" s="893">
        <v>4</v>
      </c>
      <c r="I31" s="893"/>
      <c r="J31" s="894">
        <v>1</v>
      </c>
    </row>
    <row r="32" spans="1:10" ht="13.5">
      <c r="A32" s="1758"/>
      <c r="B32" s="876" t="s">
        <v>212</v>
      </c>
      <c r="C32" s="892">
        <v>9</v>
      </c>
      <c r="D32" s="893">
        <v>6</v>
      </c>
      <c r="E32" s="893"/>
      <c r="F32" s="893"/>
      <c r="G32" s="893">
        <v>5</v>
      </c>
      <c r="H32" s="893">
        <v>4</v>
      </c>
      <c r="I32" s="893"/>
      <c r="J32" s="894"/>
    </row>
    <row r="33" spans="1:10" ht="13.5">
      <c r="A33" s="1758"/>
      <c r="B33" s="876" t="s">
        <v>213</v>
      </c>
      <c r="C33" s="892">
        <v>6</v>
      </c>
      <c r="D33" s="893">
        <v>6</v>
      </c>
      <c r="E33" s="893">
        <v>2</v>
      </c>
      <c r="F33" s="893"/>
      <c r="G33" s="893">
        <v>2</v>
      </c>
      <c r="H33" s="893">
        <v>2</v>
      </c>
      <c r="I33" s="893">
        <v>2</v>
      </c>
      <c r="J33" s="894"/>
    </row>
    <row r="34" spans="1:10" ht="13.5">
      <c r="A34" s="1758"/>
      <c r="B34" s="876" t="s">
        <v>259</v>
      </c>
      <c r="C34" s="892">
        <v>7</v>
      </c>
      <c r="D34" s="893">
        <v>3</v>
      </c>
      <c r="E34" s="893"/>
      <c r="F34" s="893"/>
      <c r="G34" s="893">
        <v>5</v>
      </c>
      <c r="H34" s="893">
        <v>2</v>
      </c>
      <c r="I34" s="893"/>
      <c r="J34" s="894"/>
    </row>
    <row r="35" spans="1:10" ht="13.5">
      <c r="A35" s="1758"/>
      <c r="B35" s="876" t="s">
        <v>260</v>
      </c>
      <c r="C35" s="892">
        <v>5</v>
      </c>
      <c r="D35" s="893">
        <v>1</v>
      </c>
      <c r="E35" s="893"/>
      <c r="F35" s="893"/>
      <c r="G35" s="893">
        <v>3</v>
      </c>
      <c r="H35" s="893">
        <v>2</v>
      </c>
      <c r="I35" s="893"/>
      <c r="J35" s="894"/>
    </row>
    <row r="36" spans="1:10" ht="13.5">
      <c r="A36" s="1758"/>
      <c r="B36" s="876" t="s">
        <v>261</v>
      </c>
      <c r="C36" s="892">
        <v>28</v>
      </c>
      <c r="D36" s="893">
        <v>20</v>
      </c>
      <c r="E36" s="893"/>
      <c r="F36" s="893"/>
      <c r="G36" s="893">
        <v>19</v>
      </c>
      <c r="H36" s="893">
        <v>8</v>
      </c>
      <c r="I36" s="893">
        <v>1</v>
      </c>
      <c r="J36" s="894"/>
    </row>
    <row r="37" spans="1:10" ht="13.5">
      <c r="A37" s="1758"/>
      <c r="B37" s="876" t="s">
        <v>262</v>
      </c>
      <c r="C37" s="892">
        <v>1</v>
      </c>
      <c r="D37" s="893"/>
      <c r="E37" s="893"/>
      <c r="F37" s="893"/>
      <c r="G37" s="893"/>
      <c r="H37" s="893">
        <v>1</v>
      </c>
      <c r="I37" s="893"/>
      <c r="J37" s="894"/>
    </row>
    <row r="38" spans="1:10" ht="13.5">
      <c r="A38" s="1758"/>
      <c r="B38" s="876" t="s">
        <v>263</v>
      </c>
      <c r="C38" s="892">
        <v>4</v>
      </c>
      <c r="D38" s="893">
        <v>3</v>
      </c>
      <c r="E38" s="893"/>
      <c r="F38" s="893"/>
      <c r="G38" s="893">
        <v>2</v>
      </c>
      <c r="H38" s="893">
        <v>2</v>
      </c>
      <c r="I38" s="893"/>
      <c r="J38" s="894"/>
    </row>
    <row r="39" spans="1:10" ht="14.25" thickBot="1">
      <c r="A39" s="1758"/>
      <c r="B39" s="909" t="s">
        <v>264</v>
      </c>
      <c r="C39" s="910"/>
      <c r="D39" s="911"/>
      <c r="E39" s="911"/>
      <c r="F39" s="911"/>
      <c r="G39" s="911"/>
      <c r="H39" s="911"/>
      <c r="I39" s="911"/>
      <c r="J39" s="912"/>
    </row>
    <row r="40" spans="1:10" ht="15" thickBot="1" thickTop="1">
      <c r="A40" s="1771"/>
      <c r="B40" s="895" t="s">
        <v>5</v>
      </c>
      <c r="C40" s="896">
        <f aca="true" t="shared" si="13" ref="C40:J40">SUM(C27:C39)</f>
        <v>124</v>
      </c>
      <c r="D40" s="897">
        <f t="shared" si="13"/>
        <v>55</v>
      </c>
      <c r="E40" s="897">
        <f>SUM(E27:E39)</f>
        <v>2</v>
      </c>
      <c r="F40" s="897"/>
      <c r="G40" s="897">
        <f t="shared" si="13"/>
        <v>76</v>
      </c>
      <c r="H40" s="897">
        <f t="shared" si="13"/>
        <v>38</v>
      </c>
      <c r="I40" s="897">
        <f t="shared" si="13"/>
        <v>4</v>
      </c>
      <c r="J40" s="898">
        <f t="shared" si="13"/>
        <v>6</v>
      </c>
    </row>
    <row r="41" spans="1:10" ht="13.5">
      <c r="A41" s="1766" t="s">
        <v>363</v>
      </c>
      <c r="B41" s="891" t="s">
        <v>265</v>
      </c>
      <c r="C41" s="888">
        <v>6</v>
      </c>
      <c r="D41" s="899">
        <v>4</v>
      </c>
      <c r="E41" s="899"/>
      <c r="F41" s="899">
        <v>2</v>
      </c>
      <c r="G41" s="899">
        <v>1</v>
      </c>
      <c r="H41" s="899">
        <v>3</v>
      </c>
      <c r="I41" s="899">
        <v>1</v>
      </c>
      <c r="J41" s="900">
        <v>1</v>
      </c>
    </row>
    <row r="42" spans="1:10" ht="13.5">
      <c r="A42" s="1758"/>
      <c r="B42" s="891" t="s">
        <v>266</v>
      </c>
      <c r="C42" s="892"/>
      <c r="D42" s="893"/>
      <c r="E42" s="893"/>
      <c r="F42" s="893"/>
      <c r="G42" s="893"/>
      <c r="H42" s="893"/>
      <c r="I42" s="893"/>
      <c r="J42" s="894"/>
    </row>
    <row r="43" spans="1:10" ht="14.25" thickBot="1">
      <c r="A43" s="1758"/>
      <c r="B43" s="891" t="s">
        <v>267</v>
      </c>
      <c r="C43" s="892">
        <v>2</v>
      </c>
      <c r="D43" s="893">
        <v>2</v>
      </c>
      <c r="E43" s="893"/>
      <c r="F43" s="893"/>
      <c r="G43" s="893">
        <v>1</v>
      </c>
      <c r="H43" s="893"/>
      <c r="I43" s="893">
        <v>1</v>
      </c>
      <c r="J43" s="894"/>
    </row>
    <row r="44" spans="1:10" ht="15" thickBot="1" thickTop="1">
      <c r="A44" s="1771"/>
      <c r="B44" s="895" t="s">
        <v>5</v>
      </c>
      <c r="C44" s="896">
        <v>8</v>
      </c>
      <c r="D44" s="897">
        <v>6</v>
      </c>
      <c r="E44" s="897"/>
      <c r="F44" s="897">
        <v>2</v>
      </c>
      <c r="G44" s="897">
        <v>2</v>
      </c>
      <c r="H44" s="897">
        <v>3</v>
      </c>
      <c r="I44" s="897">
        <v>2</v>
      </c>
      <c r="J44" s="898">
        <v>1</v>
      </c>
    </row>
    <row r="45" spans="1:10" ht="13.5">
      <c r="A45" s="1828" t="s">
        <v>364</v>
      </c>
      <c r="B45" s="891" t="s">
        <v>388</v>
      </c>
      <c r="C45" s="888">
        <v>45</v>
      </c>
      <c r="D45" s="899">
        <v>43</v>
      </c>
      <c r="E45" s="899">
        <v>3</v>
      </c>
      <c r="F45" s="899"/>
      <c r="G45" s="899">
        <v>29</v>
      </c>
      <c r="H45" s="899">
        <v>12</v>
      </c>
      <c r="I45" s="899">
        <v>2</v>
      </c>
      <c r="J45" s="900">
        <v>2</v>
      </c>
    </row>
    <row r="46" spans="1:10" ht="13.5">
      <c r="A46" s="1829"/>
      <c r="B46" s="891" t="s">
        <v>268</v>
      </c>
      <c r="C46" s="892">
        <v>25</v>
      </c>
      <c r="D46" s="893">
        <v>21</v>
      </c>
      <c r="E46" s="893">
        <v>1</v>
      </c>
      <c r="F46" s="893"/>
      <c r="G46" s="893">
        <v>20</v>
      </c>
      <c r="H46" s="893">
        <v>4</v>
      </c>
      <c r="I46" s="893">
        <v>1</v>
      </c>
      <c r="J46" s="894"/>
    </row>
    <row r="47" spans="1:10" ht="13.5">
      <c r="A47" s="1829"/>
      <c r="B47" s="891" t="s">
        <v>269</v>
      </c>
      <c r="C47" s="892">
        <v>18</v>
      </c>
      <c r="D47" s="893">
        <v>12</v>
      </c>
      <c r="E47" s="893"/>
      <c r="F47" s="893"/>
      <c r="G47" s="893">
        <v>11</v>
      </c>
      <c r="H47" s="893">
        <v>7</v>
      </c>
      <c r="I47" s="893"/>
      <c r="J47" s="894"/>
    </row>
    <row r="48" spans="1:10" ht="13.5">
      <c r="A48" s="1829"/>
      <c r="B48" s="891" t="s">
        <v>270</v>
      </c>
      <c r="C48" s="892">
        <v>1</v>
      </c>
      <c r="D48" s="893"/>
      <c r="E48" s="893"/>
      <c r="F48" s="893"/>
      <c r="G48" s="893">
        <v>1</v>
      </c>
      <c r="H48" s="893"/>
      <c r="I48" s="893"/>
      <c r="J48" s="894"/>
    </row>
    <row r="49" spans="1:10" ht="13.5">
      <c r="A49" s="1829"/>
      <c r="B49" s="891" t="s">
        <v>271</v>
      </c>
      <c r="C49" s="892"/>
      <c r="D49" s="893"/>
      <c r="E49" s="893"/>
      <c r="F49" s="893"/>
      <c r="G49" s="893"/>
      <c r="H49" s="893"/>
      <c r="I49" s="893"/>
      <c r="J49" s="894"/>
    </row>
    <row r="50" spans="1:10" ht="13.5">
      <c r="A50" s="1829"/>
      <c r="B50" s="891" t="s">
        <v>272</v>
      </c>
      <c r="C50" s="892">
        <v>1</v>
      </c>
      <c r="D50" s="893">
        <v>1</v>
      </c>
      <c r="E50" s="893"/>
      <c r="F50" s="893"/>
      <c r="G50" s="893">
        <v>1</v>
      </c>
      <c r="H50" s="893"/>
      <c r="I50" s="893"/>
      <c r="J50" s="894"/>
    </row>
    <row r="51" spans="1:10" ht="13.5">
      <c r="A51" s="1829"/>
      <c r="B51" s="891" t="s">
        <v>273</v>
      </c>
      <c r="C51" s="892">
        <v>6</v>
      </c>
      <c r="D51" s="893">
        <v>6</v>
      </c>
      <c r="E51" s="893"/>
      <c r="F51" s="893"/>
      <c r="G51" s="893">
        <v>5</v>
      </c>
      <c r="H51" s="893">
        <v>1</v>
      </c>
      <c r="I51" s="893"/>
      <c r="J51" s="894"/>
    </row>
    <row r="52" spans="1:10" ht="14.25" thickBot="1">
      <c r="A52" s="1829"/>
      <c r="B52" s="891" t="s">
        <v>274</v>
      </c>
      <c r="C52" s="892">
        <v>1</v>
      </c>
      <c r="D52" s="893">
        <v>1</v>
      </c>
      <c r="E52" s="893">
        <v>1</v>
      </c>
      <c r="F52" s="893"/>
      <c r="G52" s="893"/>
      <c r="H52" s="893">
        <v>1</v>
      </c>
      <c r="I52" s="893"/>
      <c r="J52" s="894"/>
    </row>
    <row r="53" spans="1:10" ht="15" thickBot="1" thickTop="1">
      <c r="A53" s="1830"/>
      <c r="B53" s="895" t="s">
        <v>5</v>
      </c>
      <c r="C53" s="896">
        <f aca="true" t="shared" si="14" ref="C53:J53">SUM(C45:C52)</f>
        <v>97</v>
      </c>
      <c r="D53" s="897">
        <f t="shared" si="14"/>
        <v>84</v>
      </c>
      <c r="E53" s="897">
        <f>SUM(E45:E52)</f>
        <v>5</v>
      </c>
      <c r="F53" s="897"/>
      <c r="G53" s="897">
        <f t="shared" si="14"/>
        <v>67</v>
      </c>
      <c r="H53" s="897">
        <f t="shared" si="14"/>
        <v>25</v>
      </c>
      <c r="I53" s="897">
        <f t="shared" si="14"/>
        <v>3</v>
      </c>
      <c r="J53" s="898">
        <f t="shared" si="14"/>
        <v>2</v>
      </c>
    </row>
    <row r="54" spans="1:10" ht="13.5">
      <c r="A54" s="1766" t="s">
        <v>374</v>
      </c>
      <c r="B54" s="907" t="s">
        <v>389</v>
      </c>
      <c r="C54" s="908">
        <f>G54+H54+I54+J54</f>
        <v>77</v>
      </c>
      <c r="D54" s="899">
        <v>60</v>
      </c>
      <c r="E54" s="899">
        <v>3</v>
      </c>
      <c r="F54" s="899"/>
      <c r="G54" s="899">
        <v>37</v>
      </c>
      <c r="H54" s="899">
        <v>33</v>
      </c>
      <c r="I54" s="899">
        <v>6</v>
      </c>
      <c r="J54" s="900">
        <v>1</v>
      </c>
    </row>
    <row r="55" spans="1:10" ht="13.5">
      <c r="A55" s="1758"/>
      <c r="B55" s="913" t="s">
        <v>390</v>
      </c>
      <c r="C55" s="892">
        <f aca="true" t="shared" si="15" ref="C55:C62">G55+H55+I55+J55</f>
        <v>26</v>
      </c>
      <c r="D55" s="893">
        <v>8</v>
      </c>
      <c r="E55" s="893">
        <v>2</v>
      </c>
      <c r="F55" s="893"/>
      <c r="G55" s="893">
        <v>18</v>
      </c>
      <c r="H55" s="893">
        <v>5</v>
      </c>
      <c r="I55" s="893">
        <v>2</v>
      </c>
      <c r="J55" s="894">
        <v>1</v>
      </c>
    </row>
    <row r="56" spans="1:10" ht="13.5">
      <c r="A56" s="1758"/>
      <c r="B56" s="891" t="s">
        <v>297</v>
      </c>
      <c r="C56" s="892">
        <f t="shared" si="15"/>
        <v>13</v>
      </c>
      <c r="D56" s="893">
        <v>5</v>
      </c>
      <c r="E56" s="893">
        <v>1</v>
      </c>
      <c r="F56" s="893"/>
      <c r="G56" s="893">
        <v>7</v>
      </c>
      <c r="H56" s="893">
        <v>5</v>
      </c>
      <c r="I56" s="893">
        <v>1</v>
      </c>
      <c r="J56" s="894"/>
    </row>
    <row r="57" spans="1:10" ht="13.5">
      <c r="A57" s="1758"/>
      <c r="B57" s="891" t="s">
        <v>298</v>
      </c>
      <c r="C57" s="892">
        <f t="shared" si="15"/>
        <v>5</v>
      </c>
      <c r="D57" s="893">
        <v>5</v>
      </c>
      <c r="E57" s="893"/>
      <c r="F57" s="893"/>
      <c r="G57" s="893">
        <v>3</v>
      </c>
      <c r="H57" s="893">
        <v>2</v>
      </c>
      <c r="I57" s="893"/>
      <c r="J57" s="894"/>
    </row>
    <row r="58" spans="1:10" ht="13.5">
      <c r="A58" s="1758"/>
      <c r="B58" s="891" t="s">
        <v>299</v>
      </c>
      <c r="C58" s="892">
        <f t="shared" si="15"/>
        <v>20</v>
      </c>
      <c r="D58" s="893">
        <v>6</v>
      </c>
      <c r="E58" s="893"/>
      <c r="F58" s="893"/>
      <c r="G58" s="893">
        <v>18</v>
      </c>
      <c r="H58" s="893">
        <v>2</v>
      </c>
      <c r="I58" s="893"/>
      <c r="J58" s="894"/>
    </row>
    <row r="59" spans="1:10" ht="13.5">
      <c r="A59" s="1758"/>
      <c r="B59" s="891" t="s">
        <v>354</v>
      </c>
      <c r="C59" s="892">
        <f t="shared" si="15"/>
        <v>9</v>
      </c>
      <c r="D59" s="893"/>
      <c r="E59" s="893"/>
      <c r="F59" s="893"/>
      <c r="G59" s="893">
        <v>4</v>
      </c>
      <c r="H59" s="893">
        <v>4</v>
      </c>
      <c r="I59" s="893">
        <v>1</v>
      </c>
      <c r="J59" s="894"/>
    </row>
    <row r="60" spans="1:10" ht="13.5">
      <c r="A60" s="1758"/>
      <c r="B60" s="891" t="s">
        <v>391</v>
      </c>
      <c r="C60" s="892">
        <f t="shared" si="15"/>
        <v>4</v>
      </c>
      <c r="D60" s="893">
        <v>4</v>
      </c>
      <c r="E60" s="893"/>
      <c r="F60" s="893"/>
      <c r="G60" s="893"/>
      <c r="H60" s="893">
        <v>2</v>
      </c>
      <c r="I60" s="893">
        <v>1</v>
      </c>
      <c r="J60" s="894">
        <v>1</v>
      </c>
    </row>
    <row r="61" spans="1:10" ht="13.5">
      <c r="A61" s="1758"/>
      <c r="B61" s="891" t="s">
        <v>392</v>
      </c>
      <c r="C61" s="892">
        <f t="shared" si="15"/>
        <v>1</v>
      </c>
      <c r="D61" s="893">
        <v>1</v>
      </c>
      <c r="E61" s="893"/>
      <c r="F61" s="893"/>
      <c r="G61" s="893"/>
      <c r="H61" s="893"/>
      <c r="I61" s="893"/>
      <c r="J61" s="894">
        <v>1</v>
      </c>
    </row>
    <row r="62" spans="1:10" ht="14.25" thickBot="1">
      <c r="A62" s="1758"/>
      <c r="B62" s="891" t="s">
        <v>393</v>
      </c>
      <c r="C62" s="910">
        <f t="shared" si="15"/>
        <v>3</v>
      </c>
      <c r="D62" s="911">
        <v>2</v>
      </c>
      <c r="E62" s="911">
        <v>1</v>
      </c>
      <c r="F62" s="911"/>
      <c r="G62" s="911"/>
      <c r="H62" s="911">
        <v>1</v>
      </c>
      <c r="I62" s="911">
        <v>2</v>
      </c>
      <c r="J62" s="912"/>
    </row>
    <row r="63" spans="1:10" ht="15" thickBot="1" thickTop="1">
      <c r="A63" s="1771"/>
      <c r="B63" s="895" t="s">
        <v>5</v>
      </c>
      <c r="C63" s="896">
        <f aca="true" t="shared" si="16" ref="C63:J63">SUM(C54,C55:C62)</f>
        <v>158</v>
      </c>
      <c r="D63" s="897">
        <f t="shared" si="16"/>
        <v>91</v>
      </c>
      <c r="E63" s="897">
        <f>SUM(E54,E55:E62)</f>
        <v>7</v>
      </c>
      <c r="F63" s="897"/>
      <c r="G63" s="897">
        <f t="shared" si="16"/>
        <v>87</v>
      </c>
      <c r="H63" s="897">
        <f t="shared" si="16"/>
        <v>54</v>
      </c>
      <c r="I63" s="897">
        <f t="shared" si="16"/>
        <v>13</v>
      </c>
      <c r="J63" s="898">
        <f t="shared" si="16"/>
        <v>4</v>
      </c>
    </row>
    <row r="64" spans="1:10" ht="13.5">
      <c r="A64" s="1766" t="s">
        <v>366</v>
      </c>
      <c r="B64" s="907" t="s">
        <v>394</v>
      </c>
      <c r="C64" s="908">
        <v>108</v>
      </c>
      <c r="D64" s="899">
        <v>75</v>
      </c>
      <c r="E64" s="899">
        <v>5</v>
      </c>
      <c r="F64" s="899">
        <v>1</v>
      </c>
      <c r="G64" s="899">
        <v>91</v>
      </c>
      <c r="H64" s="899">
        <v>14</v>
      </c>
      <c r="I64" s="899">
        <v>1</v>
      </c>
      <c r="J64" s="900">
        <v>2</v>
      </c>
    </row>
    <row r="65" spans="1:10" ht="13.5">
      <c r="A65" s="1758"/>
      <c r="B65" s="891" t="s">
        <v>355</v>
      </c>
      <c r="C65" s="892">
        <v>10</v>
      </c>
      <c r="D65" s="893">
        <v>10</v>
      </c>
      <c r="E65" s="893"/>
      <c r="F65" s="893">
        <v>2</v>
      </c>
      <c r="G65" s="893">
        <v>6</v>
      </c>
      <c r="H65" s="893">
        <v>4</v>
      </c>
      <c r="I65" s="893"/>
      <c r="J65" s="894"/>
    </row>
    <row r="66" spans="1:10" ht="14.25" thickBot="1">
      <c r="A66" s="1758"/>
      <c r="B66" s="891" t="s">
        <v>395</v>
      </c>
      <c r="C66" s="892">
        <v>180</v>
      </c>
      <c r="D66" s="893">
        <v>112</v>
      </c>
      <c r="E66" s="893">
        <v>5</v>
      </c>
      <c r="F66" s="893">
        <v>1</v>
      </c>
      <c r="G66" s="893">
        <v>124</v>
      </c>
      <c r="H66" s="893">
        <v>51</v>
      </c>
      <c r="I66" s="893">
        <v>4</v>
      </c>
      <c r="J66" s="894">
        <v>1</v>
      </c>
    </row>
    <row r="67" spans="1:11" ht="15" thickBot="1" thickTop="1">
      <c r="A67" s="1771"/>
      <c r="B67" s="895" t="s">
        <v>5</v>
      </c>
      <c r="C67" s="896">
        <f>SUM(C64:C66)</f>
        <v>298</v>
      </c>
      <c r="D67" s="897">
        <f aca="true" t="shared" si="17" ref="D67:J67">SUM(D64:D66)</f>
        <v>197</v>
      </c>
      <c r="E67" s="897">
        <f>SUM(E64:E66)</f>
        <v>10</v>
      </c>
      <c r="F67" s="897">
        <f>SUM(F64:F66)</f>
        <v>4</v>
      </c>
      <c r="G67" s="897">
        <f t="shared" si="17"/>
        <v>221</v>
      </c>
      <c r="H67" s="897">
        <f t="shared" si="17"/>
        <v>69</v>
      </c>
      <c r="I67" s="897">
        <f t="shared" si="17"/>
        <v>5</v>
      </c>
      <c r="J67" s="898">
        <f t="shared" si="17"/>
        <v>3</v>
      </c>
      <c r="K67" s="114"/>
    </row>
    <row r="68" spans="1:10" ht="13.5">
      <c r="A68" s="1831" t="s">
        <v>375</v>
      </c>
      <c r="B68" s="891" t="s">
        <v>546</v>
      </c>
      <c r="C68" s="888">
        <f>SUM(G68:J68)</f>
        <v>200</v>
      </c>
      <c r="D68" s="899">
        <v>147</v>
      </c>
      <c r="E68" s="899">
        <v>4</v>
      </c>
      <c r="F68" s="899">
        <v>1</v>
      </c>
      <c r="G68" s="899">
        <v>31</v>
      </c>
      <c r="H68" s="899">
        <v>132</v>
      </c>
      <c r="I68" s="899">
        <v>35</v>
      </c>
      <c r="J68" s="900">
        <v>2</v>
      </c>
    </row>
    <row r="69" spans="1:10" ht="13.5">
      <c r="A69" s="1832"/>
      <c r="B69" s="913" t="s">
        <v>547</v>
      </c>
      <c r="C69" s="892">
        <v>5</v>
      </c>
      <c r="D69" s="893">
        <v>5</v>
      </c>
      <c r="E69" s="893"/>
      <c r="F69" s="893"/>
      <c r="G69" s="893">
        <v>2</v>
      </c>
      <c r="H69" s="893">
        <v>3</v>
      </c>
      <c r="I69" s="893"/>
      <c r="J69" s="894"/>
    </row>
    <row r="70" spans="1:10" ht="14.25" thickBot="1">
      <c r="A70" s="1832"/>
      <c r="B70" s="891" t="s">
        <v>548</v>
      </c>
      <c r="C70" s="892">
        <v>18</v>
      </c>
      <c r="D70" s="893">
        <v>12</v>
      </c>
      <c r="E70" s="893"/>
      <c r="F70" s="893"/>
      <c r="G70" s="893">
        <v>13</v>
      </c>
      <c r="H70" s="893">
        <v>5</v>
      </c>
      <c r="I70" s="893"/>
      <c r="J70" s="894"/>
    </row>
    <row r="71" spans="1:10" ht="15" thickBot="1" thickTop="1">
      <c r="A71" s="1833"/>
      <c r="B71" s="895" t="s">
        <v>5</v>
      </c>
      <c r="C71" s="896">
        <f aca="true" t="shared" si="18" ref="C71:I71">SUM(C68:C70)</f>
        <v>223</v>
      </c>
      <c r="D71" s="897">
        <f t="shared" si="18"/>
        <v>164</v>
      </c>
      <c r="E71" s="897">
        <f t="shared" si="18"/>
        <v>4</v>
      </c>
      <c r="F71" s="897">
        <f>SUM(F68:F70)</f>
        <v>1</v>
      </c>
      <c r="G71" s="897">
        <f t="shared" si="18"/>
        <v>46</v>
      </c>
      <c r="H71" s="897">
        <f t="shared" si="18"/>
        <v>140</v>
      </c>
      <c r="I71" s="897">
        <f t="shared" si="18"/>
        <v>35</v>
      </c>
      <c r="J71" s="898">
        <f>SUM(J68)</f>
        <v>2</v>
      </c>
    </row>
    <row r="72" spans="1:10" ht="13.5">
      <c r="A72" s="1757" t="s">
        <v>377</v>
      </c>
      <c r="B72" s="891" t="s">
        <v>300</v>
      </c>
      <c r="C72" s="901">
        <f aca="true" t="shared" si="19" ref="C72:C78">SUM(G72:J72)</f>
        <v>72</v>
      </c>
      <c r="D72" s="902">
        <v>47</v>
      </c>
      <c r="E72" s="902">
        <v>5</v>
      </c>
      <c r="F72" s="902">
        <v>1</v>
      </c>
      <c r="G72" s="902">
        <v>46</v>
      </c>
      <c r="H72" s="902">
        <v>19</v>
      </c>
      <c r="I72" s="902">
        <v>6</v>
      </c>
      <c r="J72" s="903">
        <v>1</v>
      </c>
    </row>
    <row r="73" spans="1:10" ht="13.5">
      <c r="A73" s="1758"/>
      <c r="B73" s="891" t="s">
        <v>301</v>
      </c>
      <c r="C73" s="892">
        <f t="shared" si="19"/>
        <v>27</v>
      </c>
      <c r="D73" s="893">
        <v>17</v>
      </c>
      <c r="E73" s="893">
        <v>7</v>
      </c>
      <c r="F73" s="893"/>
      <c r="G73" s="893">
        <v>20</v>
      </c>
      <c r="H73" s="893">
        <v>7</v>
      </c>
      <c r="I73" s="893"/>
      <c r="J73" s="906"/>
    </row>
    <row r="74" spans="1:10" ht="13.5">
      <c r="A74" s="1758"/>
      <c r="B74" s="891" t="s">
        <v>398</v>
      </c>
      <c r="C74" s="892">
        <f t="shared" si="19"/>
        <v>9</v>
      </c>
      <c r="D74" s="893">
        <v>6</v>
      </c>
      <c r="E74" s="893"/>
      <c r="F74" s="893"/>
      <c r="G74" s="893">
        <v>9</v>
      </c>
      <c r="H74" s="893"/>
      <c r="I74" s="893"/>
      <c r="J74" s="906"/>
    </row>
    <row r="75" spans="1:10" ht="13.5">
      <c r="A75" s="1758"/>
      <c r="B75" s="913" t="s">
        <v>399</v>
      </c>
      <c r="C75" s="892">
        <f t="shared" si="19"/>
        <v>1</v>
      </c>
      <c r="D75" s="893">
        <v>1</v>
      </c>
      <c r="E75" s="893">
        <v>1</v>
      </c>
      <c r="F75" s="893"/>
      <c r="G75" s="893"/>
      <c r="H75" s="893"/>
      <c r="I75" s="893">
        <v>1</v>
      </c>
      <c r="J75" s="906"/>
    </row>
    <row r="76" spans="1:10" ht="13.5">
      <c r="A76" s="1758"/>
      <c r="B76" s="914" t="s">
        <v>400</v>
      </c>
      <c r="C76" s="892">
        <f t="shared" si="19"/>
        <v>1</v>
      </c>
      <c r="D76" s="893">
        <v>1</v>
      </c>
      <c r="E76" s="893"/>
      <c r="F76" s="893"/>
      <c r="G76" s="893">
        <v>1</v>
      </c>
      <c r="H76" s="893"/>
      <c r="I76" s="893"/>
      <c r="J76" s="906"/>
    </row>
    <row r="77" spans="1:10" ht="13.5">
      <c r="A77" s="1758"/>
      <c r="B77" s="913" t="s">
        <v>401</v>
      </c>
      <c r="C77" s="892">
        <f t="shared" si="19"/>
        <v>2</v>
      </c>
      <c r="D77" s="893">
        <v>2</v>
      </c>
      <c r="E77" s="893">
        <v>1</v>
      </c>
      <c r="F77" s="893"/>
      <c r="G77" s="893">
        <v>1</v>
      </c>
      <c r="H77" s="893"/>
      <c r="I77" s="893"/>
      <c r="J77" s="906">
        <v>1</v>
      </c>
    </row>
    <row r="78" spans="1:10" ht="14.25" thickBot="1">
      <c r="A78" s="1758"/>
      <c r="B78" s="913" t="s">
        <v>275</v>
      </c>
      <c r="C78" s="892">
        <f t="shared" si="19"/>
        <v>75</v>
      </c>
      <c r="D78" s="893">
        <v>63</v>
      </c>
      <c r="E78" s="893">
        <v>4</v>
      </c>
      <c r="F78" s="893"/>
      <c r="G78" s="893">
        <v>48</v>
      </c>
      <c r="H78" s="893">
        <v>22</v>
      </c>
      <c r="I78" s="893">
        <v>2</v>
      </c>
      <c r="J78" s="906">
        <v>3</v>
      </c>
    </row>
    <row r="79" spans="1:10" ht="15" thickBot="1" thickTop="1">
      <c r="A79" s="1759"/>
      <c r="B79" s="895" t="s">
        <v>5</v>
      </c>
      <c r="C79" s="896">
        <f aca="true" t="shared" si="20" ref="C79:J79">SUM(C72:C78)</f>
        <v>187</v>
      </c>
      <c r="D79" s="897">
        <f t="shared" si="20"/>
        <v>137</v>
      </c>
      <c r="E79" s="897">
        <f>SUM(E72:E78)</f>
        <v>18</v>
      </c>
      <c r="F79" s="897">
        <f>SUM(F72:F78)</f>
        <v>1</v>
      </c>
      <c r="G79" s="897">
        <f t="shared" si="20"/>
        <v>125</v>
      </c>
      <c r="H79" s="897">
        <f t="shared" si="20"/>
        <v>48</v>
      </c>
      <c r="I79" s="897">
        <f t="shared" si="20"/>
        <v>9</v>
      </c>
      <c r="J79" s="898">
        <f t="shared" si="20"/>
        <v>5</v>
      </c>
    </row>
    <row r="80" spans="1:10" ht="13.5">
      <c r="A80" s="1757" t="s">
        <v>376</v>
      </c>
      <c r="B80" s="891" t="s">
        <v>357</v>
      </c>
      <c r="C80" s="888">
        <v>4</v>
      </c>
      <c r="D80" s="899">
        <v>4</v>
      </c>
      <c r="E80" s="899"/>
      <c r="F80" s="899"/>
      <c r="G80" s="899">
        <v>4</v>
      </c>
      <c r="H80" s="899"/>
      <c r="I80" s="899"/>
      <c r="J80" s="900"/>
    </row>
    <row r="81" spans="1:10" ht="13.5">
      <c r="A81" s="1758"/>
      <c r="B81" s="891" t="s">
        <v>402</v>
      </c>
      <c r="C81" s="892">
        <v>11</v>
      </c>
      <c r="D81" s="893">
        <v>11</v>
      </c>
      <c r="E81" s="893">
        <v>2</v>
      </c>
      <c r="F81" s="893"/>
      <c r="G81" s="893">
        <v>8</v>
      </c>
      <c r="H81" s="893">
        <v>1</v>
      </c>
      <c r="I81" s="893">
        <v>1</v>
      </c>
      <c r="J81" s="894">
        <v>1</v>
      </c>
    </row>
    <row r="82" spans="1:10" ht="14.25" thickBot="1">
      <c r="A82" s="1758"/>
      <c r="B82" s="913" t="s">
        <v>276</v>
      </c>
      <c r="C82" s="892">
        <v>40</v>
      </c>
      <c r="D82" s="893">
        <v>33</v>
      </c>
      <c r="E82" s="893">
        <v>2</v>
      </c>
      <c r="F82" s="893"/>
      <c r="G82" s="893">
        <v>29</v>
      </c>
      <c r="H82" s="893">
        <v>9</v>
      </c>
      <c r="I82" s="893">
        <v>2</v>
      </c>
      <c r="J82" s="894"/>
    </row>
    <row r="83" spans="1:10" ht="15" thickBot="1" thickTop="1">
      <c r="A83" s="1759"/>
      <c r="B83" s="915" t="s">
        <v>5</v>
      </c>
      <c r="C83" s="916">
        <f aca="true" t="shared" si="21" ref="C83:J83">SUM(C80:C82)</f>
        <v>55</v>
      </c>
      <c r="D83" s="917">
        <f t="shared" si="21"/>
        <v>48</v>
      </c>
      <c r="E83" s="917">
        <f>SUM(E80:E82)</f>
        <v>4</v>
      </c>
      <c r="F83" s="917"/>
      <c r="G83" s="917">
        <f t="shared" si="21"/>
        <v>41</v>
      </c>
      <c r="H83" s="917">
        <f t="shared" si="21"/>
        <v>10</v>
      </c>
      <c r="I83" s="917">
        <f t="shared" si="21"/>
        <v>3</v>
      </c>
      <c r="J83" s="918">
        <f t="shared" si="21"/>
        <v>1</v>
      </c>
    </row>
    <row r="84" spans="1:10" ht="13.5">
      <c r="A84" s="1757" t="s">
        <v>378</v>
      </c>
      <c r="B84" s="919" t="s">
        <v>403</v>
      </c>
      <c r="C84" s="901">
        <v>68</v>
      </c>
      <c r="D84" s="902">
        <v>62</v>
      </c>
      <c r="E84" s="902"/>
      <c r="F84" s="902">
        <v>3</v>
      </c>
      <c r="G84" s="902">
        <v>33</v>
      </c>
      <c r="H84" s="902">
        <v>27</v>
      </c>
      <c r="I84" s="902">
        <v>6</v>
      </c>
      <c r="J84" s="920">
        <v>2</v>
      </c>
    </row>
    <row r="85" spans="1:10" ht="13.5">
      <c r="A85" s="1758"/>
      <c r="B85" s="913" t="s">
        <v>277</v>
      </c>
      <c r="C85" s="892">
        <v>157</v>
      </c>
      <c r="D85" s="893">
        <v>143</v>
      </c>
      <c r="E85" s="893">
        <v>4</v>
      </c>
      <c r="F85" s="893">
        <v>9</v>
      </c>
      <c r="G85" s="893">
        <v>82</v>
      </c>
      <c r="H85" s="893">
        <v>49</v>
      </c>
      <c r="I85" s="893">
        <v>17</v>
      </c>
      <c r="J85" s="894">
        <v>9</v>
      </c>
    </row>
    <row r="86" spans="1:10" ht="13.5">
      <c r="A86" s="1758"/>
      <c r="B86" s="891" t="s">
        <v>358</v>
      </c>
      <c r="C86" s="892">
        <v>19</v>
      </c>
      <c r="D86" s="893">
        <v>18</v>
      </c>
      <c r="E86" s="893">
        <v>1</v>
      </c>
      <c r="F86" s="893">
        <v>1</v>
      </c>
      <c r="G86" s="893">
        <v>8</v>
      </c>
      <c r="H86" s="893">
        <v>4</v>
      </c>
      <c r="I86" s="893">
        <v>3</v>
      </c>
      <c r="J86" s="894">
        <v>4</v>
      </c>
    </row>
    <row r="87" spans="1:10" ht="14.25" thickBot="1">
      <c r="A87" s="1758"/>
      <c r="B87" s="891" t="s">
        <v>404</v>
      </c>
      <c r="C87" s="892">
        <v>20</v>
      </c>
      <c r="D87" s="893">
        <v>6</v>
      </c>
      <c r="E87" s="893"/>
      <c r="F87" s="893">
        <v>13</v>
      </c>
      <c r="G87" s="893">
        <v>4</v>
      </c>
      <c r="H87" s="893">
        <v>3</v>
      </c>
      <c r="I87" s="893">
        <v>11</v>
      </c>
      <c r="J87" s="894">
        <v>2</v>
      </c>
    </row>
    <row r="88" spans="1:10" ht="15" thickBot="1" thickTop="1">
      <c r="A88" s="1771"/>
      <c r="B88" s="895" t="s">
        <v>5</v>
      </c>
      <c r="C88" s="896">
        <f>SUM(C84:C87)</f>
        <v>264</v>
      </c>
      <c r="D88" s="897">
        <f aca="true" t="shared" si="22" ref="D88:J88">SUM(D84:D87)</f>
        <v>229</v>
      </c>
      <c r="E88" s="897">
        <f>SUM(E84:E87)</f>
        <v>5</v>
      </c>
      <c r="F88" s="897">
        <f>SUM(F84:F87)</f>
        <v>26</v>
      </c>
      <c r="G88" s="897">
        <f t="shared" si="22"/>
        <v>127</v>
      </c>
      <c r="H88" s="897">
        <f t="shared" si="22"/>
        <v>83</v>
      </c>
      <c r="I88" s="897">
        <f t="shared" si="22"/>
        <v>37</v>
      </c>
      <c r="J88" s="898">
        <f t="shared" si="22"/>
        <v>17</v>
      </c>
    </row>
    <row r="89" spans="1:10" ht="13.5">
      <c r="A89" s="1766" t="s">
        <v>371</v>
      </c>
      <c r="B89" s="913" t="s">
        <v>302</v>
      </c>
      <c r="C89" s="888">
        <v>2</v>
      </c>
      <c r="D89" s="899">
        <v>2</v>
      </c>
      <c r="E89" s="899"/>
      <c r="F89" s="899"/>
      <c r="G89" s="899"/>
      <c r="H89" s="899">
        <v>1</v>
      </c>
      <c r="I89" s="899"/>
      <c r="J89" s="900">
        <v>1</v>
      </c>
    </row>
    <row r="90" spans="1:10" ht="13.5">
      <c r="A90" s="1758"/>
      <c r="B90" s="891" t="s">
        <v>303</v>
      </c>
      <c r="C90" s="892">
        <v>8</v>
      </c>
      <c r="D90" s="893">
        <v>8</v>
      </c>
      <c r="E90" s="893"/>
      <c r="F90" s="893"/>
      <c r="G90" s="893">
        <v>4</v>
      </c>
      <c r="H90" s="921">
        <v>2</v>
      </c>
      <c r="I90" s="893">
        <v>1</v>
      </c>
      <c r="J90" s="894">
        <v>1</v>
      </c>
    </row>
    <row r="91" spans="1:10" ht="13.5">
      <c r="A91" s="1758"/>
      <c r="B91" s="891" t="s">
        <v>304</v>
      </c>
      <c r="C91" s="892">
        <v>13</v>
      </c>
      <c r="D91" s="893">
        <v>10</v>
      </c>
      <c r="E91" s="893"/>
      <c r="F91" s="893"/>
      <c r="G91" s="893">
        <v>12</v>
      </c>
      <c r="H91" s="921">
        <v>1</v>
      </c>
      <c r="I91" s="893"/>
      <c r="J91" s="894"/>
    </row>
    <row r="92" spans="1:10" ht="13.5">
      <c r="A92" s="1758"/>
      <c r="B92" s="891" t="s">
        <v>305</v>
      </c>
      <c r="C92" s="892">
        <v>5</v>
      </c>
      <c r="D92" s="893">
        <v>5</v>
      </c>
      <c r="E92" s="893"/>
      <c r="F92" s="893"/>
      <c r="G92" s="893">
        <v>3</v>
      </c>
      <c r="H92" s="893">
        <v>2</v>
      </c>
      <c r="I92" s="893"/>
      <c r="J92" s="894"/>
    </row>
    <row r="93" spans="1:10" ht="13.5">
      <c r="A93" s="1758"/>
      <c r="B93" s="891" t="s">
        <v>306</v>
      </c>
      <c r="C93" s="892">
        <v>18</v>
      </c>
      <c r="D93" s="893">
        <v>18</v>
      </c>
      <c r="E93" s="893"/>
      <c r="F93" s="893"/>
      <c r="G93" s="893">
        <v>15</v>
      </c>
      <c r="H93" s="893">
        <v>1</v>
      </c>
      <c r="I93" s="893">
        <v>2</v>
      </c>
      <c r="J93" s="894"/>
    </row>
    <row r="94" spans="1:10" ht="13.5">
      <c r="A94" s="1758"/>
      <c r="B94" s="891" t="s">
        <v>307</v>
      </c>
      <c r="C94" s="892">
        <v>12</v>
      </c>
      <c r="D94" s="893">
        <v>12</v>
      </c>
      <c r="E94" s="893"/>
      <c r="F94" s="893"/>
      <c r="G94" s="893">
        <v>9</v>
      </c>
      <c r="H94" s="893">
        <v>3</v>
      </c>
      <c r="I94" s="893"/>
      <c r="J94" s="894"/>
    </row>
    <row r="95" spans="1:10" ht="13.5">
      <c r="A95" s="1758"/>
      <c r="B95" s="891" t="s">
        <v>405</v>
      </c>
      <c r="C95" s="892">
        <v>18</v>
      </c>
      <c r="D95" s="893">
        <v>16</v>
      </c>
      <c r="E95" s="893"/>
      <c r="F95" s="893"/>
      <c r="G95" s="893">
        <v>15</v>
      </c>
      <c r="H95" s="893">
        <v>3</v>
      </c>
      <c r="I95" s="893"/>
      <c r="J95" s="894"/>
    </row>
    <row r="96" spans="1:10" ht="14.25" thickBot="1">
      <c r="A96" s="1758"/>
      <c r="B96" s="891" t="s">
        <v>406</v>
      </c>
      <c r="C96" s="892">
        <v>1</v>
      </c>
      <c r="D96" s="893"/>
      <c r="E96" s="893"/>
      <c r="F96" s="893"/>
      <c r="G96" s="893">
        <v>1</v>
      </c>
      <c r="H96" s="893"/>
      <c r="I96" s="893"/>
      <c r="J96" s="894"/>
    </row>
    <row r="97" spans="1:10" ht="15" thickBot="1" thickTop="1">
      <c r="A97" s="1759"/>
      <c r="B97" s="895" t="s">
        <v>5</v>
      </c>
      <c r="C97" s="896">
        <f aca="true" t="shared" si="23" ref="C97:I97">SUM(C89:C96)</f>
        <v>77</v>
      </c>
      <c r="D97" s="897">
        <f t="shared" si="23"/>
        <v>71</v>
      </c>
      <c r="E97" s="897"/>
      <c r="F97" s="897"/>
      <c r="G97" s="897">
        <f t="shared" si="23"/>
        <v>59</v>
      </c>
      <c r="H97" s="897">
        <f t="shared" si="23"/>
        <v>13</v>
      </c>
      <c r="I97" s="897">
        <f t="shared" si="23"/>
        <v>3</v>
      </c>
      <c r="J97" s="898">
        <f>SUM(J89:J96)</f>
        <v>2</v>
      </c>
    </row>
    <row r="98" spans="1:10" ht="14.25" thickBot="1">
      <c r="A98" s="922" t="s">
        <v>224</v>
      </c>
      <c r="B98" s="923" t="s">
        <v>549</v>
      </c>
      <c r="C98" s="924">
        <v>73</v>
      </c>
      <c r="D98" s="925">
        <v>68</v>
      </c>
      <c r="E98" s="925">
        <v>3</v>
      </c>
      <c r="F98" s="925">
        <v>2</v>
      </c>
      <c r="G98" s="925">
        <v>46</v>
      </c>
      <c r="H98" s="925">
        <v>19</v>
      </c>
      <c r="I98" s="925">
        <v>7</v>
      </c>
      <c r="J98" s="926">
        <v>1</v>
      </c>
    </row>
    <row r="99" spans="1:10" ht="13.5">
      <c r="A99" s="927"/>
      <c r="B99" s="927"/>
      <c r="C99" s="927"/>
      <c r="D99" s="927"/>
      <c r="E99" s="927"/>
      <c r="F99" s="927"/>
      <c r="G99" s="927"/>
      <c r="H99" s="927"/>
      <c r="I99" s="927"/>
      <c r="J99" s="927"/>
    </row>
    <row r="100" spans="1:10" ht="13.5">
      <c r="A100" s="856"/>
      <c r="B100" s="856"/>
      <c r="C100" s="856"/>
      <c r="D100" s="856"/>
      <c r="E100" s="856"/>
      <c r="F100" s="856"/>
      <c r="G100" s="856"/>
      <c r="H100" s="856"/>
      <c r="I100" s="856"/>
      <c r="J100" s="856"/>
    </row>
    <row r="101" spans="1:10" ht="13.5">
      <c r="A101" s="856"/>
      <c r="B101" s="856"/>
      <c r="C101" s="856"/>
      <c r="D101" s="856"/>
      <c r="E101" s="856"/>
      <c r="F101" s="856"/>
      <c r="G101" s="856"/>
      <c r="H101" s="856"/>
      <c r="I101" s="856"/>
      <c r="J101" s="856"/>
    </row>
    <row r="102" spans="1:10" ht="13.5">
      <c r="A102" s="856"/>
      <c r="B102" s="856"/>
      <c r="C102" s="856"/>
      <c r="D102" s="856"/>
      <c r="E102" s="856"/>
      <c r="F102" s="856"/>
      <c r="G102" s="856"/>
      <c r="H102" s="856"/>
      <c r="I102" s="856"/>
      <c r="J102" s="856"/>
    </row>
    <row r="103" spans="1:10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</row>
    <row r="104" spans="1:10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</row>
    <row r="105" spans="1:10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</row>
    <row r="106" spans="1:10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</row>
    <row r="107" spans="1:10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</row>
    <row r="108" spans="1:10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</row>
    <row r="109" spans="1:10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</row>
    <row r="110" spans="1:10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</row>
    <row r="111" spans="1:10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</row>
    <row r="112" spans="1:10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</row>
    <row r="113" spans="1:10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</row>
    <row r="114" spans="1:10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</row>
    <row r="115" spans="1:10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</row>
    <row r="116" spans="1:10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</row>
    <row r="117" spans="1:10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</row>
    <row r="118" spans="1:10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</row>
    <row r="119" spans="1:10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</row>
    <row r="120" spans="1:10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</row>
    <row r="121" spans="1:10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</row>
    <row r="122" spans="1:10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</row>
    <row r="123" spans="1:10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</row>
    <row r="124" spans="1:10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</row>
    <row r="125" spans="1:10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</row>
    <row r="126" spans="1:10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</row>
    <row r="127" spans="1:10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</row>
    <row r="128" spans="1:10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</row>
    <row r="129" spans="1:10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</row>
    <row r="130" spans="1:10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</row>
    <row r="131" spans="1:10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</row>
    <row r="132" spans="1:10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</row>
    <row r="133" spans="1:10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</row>
    <row r="134" spans="1:10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</row>
  </sheetData>
  <sheetProtection/>
  <mergeCells count="22">
    <mergeCell ref="A84:A88"/>
    <mergeCell ref="A89:A97"/>
    <mergeCell ref="A64:A67"/>
    <mergeCell ref="A68:A71"/>
    <mergeCell ref="A72:A79"/>
    <mergeCell ref="A80:A83"/>
    <mergeCell ref="A2:B3"/>
    <mergeCell ref="A19:A22"/>
    <mergeCell ref="A54:A63"/>
    <mergeCell ref="A15:A18"/>
    <mergeCell ref="A45:A53"/>
    <mergeCell ref="A23:A26"/>
    <mergeCell ref="I1:J1"/>
    <mergeCell ref="A41:A44"/>
    <mergeCell ref="G2:J2"/>
    <mergeCell ref="A27:A40"/>
    <mergeCell ref="A8:A14"/>
    <mergeCell ref="C2:C3"/>
    <mergeCell ref="A4:B4"/>
    <mergeCell ref="A5:B5"/>
    <mergeCell ref="A6:B6"/>
    <mergeCell ref="A7:B7"/>
  </mergeCells>
  <printOptions horizontalCentered="1"/>
  <pageMargins left="0.7874015748031497" right="0.15748031496062992" top="0.7874015748031497" bottom="0.3937007874015748" header="0.5905511811023623" footer="0.5118110236220472"/>
  <pageSetup horizontalDpi="600" verticalDpi="600" orientation="portrait" pageOrder="overThenDown" paperSize="9" r:id="rId2"/>
  <headerFooter alignWithMargins="0">
    <oddHeader>&amp;L&amp;"ＭＳ 明朝,太字"&amp;14９　大規模稲作経営体数（作業受託面積含む）（平成２１年度実績）</oddHeader>
  </headerFooter>
  <rowBreaks count="1" manualBreakCount="1">
    <brk id="53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4" sqref="D4:D5"/>
    </sheetView>
  </sheetViews>
  <sheetFormatPr defaultColWidth="9.00390625" defaultRowHeight="13.5"/>
  <cols>
    <col min="1" max="1" width="2.625" style="1301" bestFit="1" customWidth="1"/>
    <col min="2" max="2" width="10.25390625" style="1301" bestFit="1" customWidth="1"/>
    <col min="3" max="3" width="9.00390625" style="1301" customWidth="1"/>
    <col min="4" max="4" width="25.75390625" style="1301" bestFit="1" customWidth="1"/>
    <col min="5" max="6" width="5.875" style="1301" bestFit="1" customWidth="1"/>
    <col min="7" max="7" width="21.875" style="1301" bestFit="1" customWidth="1"/>
    <col min="8" max="8" width="37.50390625" style="1301" bestFit="1" customWidth="1"/>
    <col min="9" max="12" width="8.50390625" style="1301" bestFit="1" customWidth="1"/>
    <col min="13" max="13" width="8.50390625" style="1301" customWidth="1"/>
    <col min="14" max="14" width="6.75390625" style="1301" bestFit="1" customWidth="1"/>
    <col min="15" max="15" width="2.00390625" style="1301" customWidth="1"/>
    <col min="16" max="16" width="7.50390625" style="1301" bestFit="1" customWidth="1"/>
    <col min="17" max="16384" width="9.00390625" style="1301" customWidth="1"/>
  </cols>
  <sheetData>
    <row r="1" spans="1:8" ht="17.25">
      <c r="A1" s="1850" t="s">
        <v>737</v>
      </c>
      <c r="B1" s="1850"/>
      <c r="C1" s="1850"/>
      <c r="D1" s="1850"/>
      <c r="E1" s="1850"/>
      <c r="F1" s="1850"/>
      <c r="G1" s="1850"/>
      <c r="H1" s="1850"/>
    </row>
    <row r="2" spans="1:8" ht="14.25">
      <c r="A2" s="1302"/>
      <c r="B2" s="1851" t="s">
        <v>738</v>
      </c>
      <c r="C2" s="1851"/>
      <c r="D2" s="1851"/>
      <c r="E2" s="1851"/>
      <c r="F2" s="1851"/>
      <c r="G2" s="1851"/>
      <c r="H2" s="1851"/>
    </row>
    <row r="3" ht="14.25" thickBot="1"/>
    <row r="4" spans="1:14" ht="13.5">
      <c r="A4" s="1852" t="s">
        <v>739</v>
      </c>
      <c r="B4" s="1853"/>
      <c r="C4" s="1854"/>
      <c r="D4" s="1858" t="s">
        <v>740</v>
      </c>
      <c r="E4" s="1859" t="s">
        <v>741</v>
      </c>
      <c r="F4" s="1860"/>
      <c r="G4" s="1861" t="s">
        <v>742</v>
      </c>
      <c r="H4" s="1858" t="s">
        <v>743</v>
      </c>
      <c r="I4" s="1843" t="s">
        <v>744</v>
      </c>
      <c r="J4" s="1845" t="s">
        <v>745</v>
      </c>
      <c r="K4" s="1846"/>
      <c r="L4" s="1846"/>
      <c r="M4" s="1847"/>
      <c r="N4" s="1848" t="s">
        <v>746</v>
      </c>
    </row>
    <row r="5" spans="1:14" ht="24.75" thickBot="1">
      <c r="A5" s="1855"/>
      <c r="B5" s="1856"/>
      <c r="C5" s="1857"/>
      <c r="D5" s="1844"/>
      <c r="E5" s="1304" t="s">
        <v>747</v>
      </c>
      <c r="F5" s="1305" t="s">
        <v>748</v>
      </c>
      <c r="G5" s="1844"/>
      <c r="H5" s="1844"/>
      <c r="I5" s="1844"/>
      <c r="J5" s="1306" t="s">
        <v>749</v>
      </c>
      <c r="K5" s="1303" t="s">
        <v>750</v>
      </c>
      <c r="L5" s="1307" t="s">
        <v>751</v>
      </c>
      <c r="M5" s="1307" t="s">
        <v>752</v>
      </c>
      <c r="N5" s="1849"/>
    </row>
    <row r="6" spans="1:16" ht="24" customHeight="1" thickBot="1">
      <c r="A6" s="1834" t="s">
        <v>753</v>
      </c>
      <c r="B6" s="1308" t="s">
        <v>754</v>
      </c>
      <c r="C6" s="1309" t="s">
        <v>755</v>
      </c>
      <c r="D6" s="1309" t="s">
        <v>756</v>
      </c>
      <c r="E6" s="1310">
        <v>27</v>
      </c>
      <c r="F6" s="1310">
        <v>19</v>
      </c>
      <c r="G6" s="1308" t="s">
        <v>757</v>
      </c>
      <c r="H6" s="1309" t="s">
        <v>758</v>
      </c>
      <c r="I6" s="1311">
        <v>3465</v>
      </c>
      <c r="J6" s="1311">
        <v>1039</v>
      </c>
      <c r="K6" s="1311">
        <v>347</v>
      </c>
      <c r="L6" s="1311"/>
      <c r="M6" s="1311">
        <v>2079</v>
      </c>
      <c r="N6" s="1312" t="s">
        <v>759</v>
      </c>
      <c r="P6" s="1313">
        <f>SUM(J6:M6)</f>
        <v>3465</v>
      </c>
    </row>
    <row r="7" spans="1:16" ht="15" thickBot="1" thickTop="1">
      <c r="A7" s="1835"/>
      <c r="B7" s="1836" t="s">
        <v>760</v>
      </c>
      <c r="C7" s="1837"/>
      <c r="D7" s="1838"/>
      <c r="E7" s="1314"/>
      <c r="F7" s="1314"/>
      <c r="G7" s="1315"/>
      <c r="H7" s="1316"/>
      <c r="I7" s="1317">
        <f>SUM(I6:I6)</f>
        <v>3465</v>
      </c>
      <c r="J7" s="1317">
        <f>SUM(J6:J6)</f>
        <v>1039</v>
      </c>
      <c r="K7" s="1317">
        <f>SUM(K6:K6)</f>
        <v>347</v>
      </c>
      <c r="L7" s="1317"/>
      <c r="M7" s="1318">
        <f>SUM(M6:M6)</f>
        <v>2079</v>
      </c>
      <c r="N7" s="1319"/>
      <c r="P7" s="1313">
        <f>SUM(J7:M7)</f>
        <v>3465</v>
      </c>
    </row>
    <row r="8" spans="1:16" ht="24" customHeight="1" thickBot="1">
      <c r="A8" s="1834" t="s">
        <v>374</v>
      </c>
      <c r="B8" s="1320" t="s">
        <v>761</v>
      </c>
      <c r="C8" s="1321" t="s">
        <v>762</v>
      </c>
      <c r="D8" s="1321" t="s">
        <v>763</v>
      </c>
      <c r="E8" s="1322">
        <v>5</v>
      </c>
      <c r="F8" s="1322">
        <v>27</v>
      </c>
      <c r="G8" s="1308" t="s">
        <v>757</v>
      </c>
      <c r="H8" s="1321" t="s">
        <v>764</v>
      </c>
      <c r="I8" s="1323">
        <v>1155</v>
      </c>
      <c r="J8" s="1323">
        <v>346</v>
      </c>
      <c r="K8" s="1323">
        <v>115</v>
      </c>
      <c r="L8" s="1323"/>
      <c r="M8" s="1323">
        <v>694</v>
      </c>
      <c r="N8" s="1324" t="s">
        <v>765</v>
      </c>
      <c r="P8" s="1313">
        <f>SUM(J8:M8)</f>
        <v>1155</v>
      </c>
    </row>
    <row r="9" spans="1:16" ht="24" customHeight="1">
      <c r="A9" s="1842"/>
      <c r="B9" s="1320" t="s">
        <v>761</v>
      </c>
      <c r="C9" s="1321" t="s">
        <v>762</v>
      </c>
      <c r="D9" s="1321" t="s">
        <v>763</v>
      </c>
      <c r="E9" s="1325">
        <v>5</v>
      </c>
      <c r="F9" s="1325">
        <v>40</v>
      </c>
      <c r="G9" s="1308" t="s">
        <v>757</v>
      </c>
      <c r="H9" s="1326" t="s">
        <v>766</v>
      </c>
      <c r="I9" s="1327">
        <v>1050</v>
      </c>
      <c r="J9" s="1327">
        <v>315</v>
      </c>
      <c r="K9" s="1327">
        <v>105</v>
      </c>
      <c r="L9" s="1327"/>
      <c r="M9" s="1327">
        <v>630</v>
      </c>
      <c r="N9" s="1328" t="s">
        <v>767</v>
      </c>
      <c r="P9" s="1313">
        <f>SUM(J9:M9)</f>
        <v>1050</v>
      </c>
    </row>
    <row r="10" spans="1:16" ht="24" customHeight="1" thickBot="1">
      <c r="A10" s="1842"/>
      <c r="B10" s="1329" t="s">
        <v>768</v>
      </c>
      <c r="C10" s="1326" t="s">
        <v>769</v>
      </c>
      <c r="D10" s="1326" t="s">
        <v>770</v>
      </c>
      <c r="E10" s="1325">
        <v>1</v>
      </c>
      <c r="F10" s="1325">
        <v>16</v>
      </c>
      <c r="G10" s="1330" t="s">
        <v>757</v>
      </c>
      <c r="H10" s="1326" t="s">
        <v>766</v>
      </c>
      <c r="I10" s="1327">
        <v>1133</v>
      </c>
      <c r="J10" s="1327">
        <v>323</v>
      </c>
      <c r="K10" s="1327">
        <v>107</v>
      </c>
      <c r="L10" s="1327"/>
      <c r="M10" s="1327">
        <v>703</v>
      </c>
      <c r="N10" s="1331" t="s">
        <v>767</v>
      </c>
      <c r="P10" s="1313">
        <f>SUM(J10:M10)</f>
        <v>1133</v>
      </c>
    </row>
    <row r="11" spans="1:16" ht="15" thickBot="1" thickTop="1">
      <c r="A11" s="1835"/>
      <c r="B11" s="1836" t="s">
        <v>760</v>
      </c>
      <c r="C11" s="1837"/>
      <c r="D11" s="1838"/>
      <c r="E11" s="1314"/>
      <c r="F11" s="1314"/>
      <c r="G11" s="1315"/>
      <c r="H11" s="1316"/>
      <c r="I11" s="1317">
        <f>SUM(I8:I10)</f>
        <v>3338</v>
      </c>
      <c r="J11" s="1317">
        <f>SUM(J8:J10)</f>
        <v>984</v>
      </c>
      <c r="K11" s="1317">
        <f>SUM(K8:K10)</f>
        <v>327</v>
      </c>
      <c r="L11" s="1317"/>
      <c r="M11" s="1318">
        <f>SUM(M8:M10)</f>
        <v>2027</v>
      </c>
      <c r="N11" s="1319"/>
      <c r="P11" s="1313">
        <f aca="true" t="shared" si="0" ref="P11:P18">SUM(J11:M11)</f>
        <v>3338</v>
      </c>
    </row>
    <row r="12" spans="1:16" ht="24" customHeight="1">
      <c r="A12" s="1834" t="s">
        <v>771</v>
      </c>
      <c r="B12" s="1332" t="s">
        <v>772</v>
      </c>
      <c r="C12" s="1333"/>
      <c r="D12" s="1333" t="s">
        <v>772</v>
      </c>
      <c r="E12" s="1334">
        <v>120</v>
      </c>
      <c r="F12" s="1334">
        <v>92</v>
      </c>
      <c r="G12" s="1335" t="s">
        <v>773</v>
      </c>
      <c r="H12" s="1336" t="s">
        <v>774</v>
      </c>
      <c r="I12" s="1337">
        <v>39900</v>
      </c>
      <c r="J12" s="1337">
        <v>11513</v>
      </c>
      <c r="K12" s="1337">
        <v>28387</v>
      </c>
      <c r="L12" s="1337"/>
      <c r="M12" s="1338"/>
      <c r="N12" s="1324" t="s">
        <v>775</v>
      </c>
      <c r="P12" s="1313">
        <f t="shared" si="0"/>
        <v>39900</v>
      </c>
    </row>
    <row r="13" spans="1:16" ht="24" customHeight="1">
      <c r="A13" s="1842"/>
      <c r="B13" s="1320" t="s">
        <v>776</v>
      </c>
      <c r="C13" s="1321" t="s">
        <v>777</v>
      </c>
      <c r="D13" s="1321" t="s">
        <v>770</v>
      </c>
      <c r="E13" s="1322">
        <v>1</v>
      </c>
      <c r="F13" s="1322">
        <v>12</v>
      </c>
      <c r="G13" s="1339" t="s">
        <v>757</v>
      </c>
      <c r="H13" s="1321" t="s">
        <v>778</v>
      </c>
      <c r="I13" s="1323">
        <v>2678</v>
      </c>
      <c r="J13" s="1323">
        <v>765</v>
      </c>
      <c r="K13" s="1323"/>
      <c r="L13" s="1323"/>
      <c r="M13" s="1323">
        <v>1913</v>
      </c>
      <c r="N13" s="1328" t="s">
        <v>759</v>
      </c>
      <c r="P13" s="1313">
        <f t="shared" si="0"/>
        <v>2678</v>
      </c>
    </row>
    <row r="14" spans="1:16" ht="24" customHeight="1">
      <c r="A14" s="1842"/>
      <c r="B14" s="1320" t="s">
        <v>779</v>
      </c>
      <c r="C14" s="1321" t="s">
        <v>780</v>
      </c>
      <c r="D14" s="1321" t="s">
        <v>781</v>
      </c>
      <c r="E14" s="1322">
        <v>1</v>
      </c>
      <c r="F14" s="1322">
        <v>14</v>
      </c>
      <c r="G14" s="1339" t="s">
        <v>757</v>
      </c>
      <c r="H14" s="1321" t="s">
        <v>782</v>
      </c>
      <c r="I14" s="1323">
        <v>3675</v>
      </c>
      <c r="J14" s="1323">
        <v>1102</v>
      </c>
      <c r="K14" s="1323">
        <v>73</v>
      </c>
      <c r="L14" s="1323"/>
      <c r="M14" s="1323">
        <v>2500</v>
      </c>
      <c r="N14" s="1328" t="s">
        <v>759</v>
      </c>
      <c r="P14" s="1313">
        <f t="shared" si="0"/>
        <v>3675</v>
      </c>
    </row>
    <row r="15" spans="1:16" ht="24" customHeight="1" thickBot="1">
      <c r="A15" s="1842"/>
      <c r="B15" s="1320" t="s">
        <v>783</v>
      </c>
      <c r="C15" s="1321" t="s">
        <v>784</v>
      </c>
      <c r="D15" s="1321" t="s">
        <v>785</v>
      </c>
      <c r="E15" s="1322">
        <v>3</v>
      </c>
      <c r="F15" s="1322">
        <v>15</v>
      </c>
      <c r="G15" s="1339" t="s">
        <v>757</v>
      </c>
      <c r="H15" s="1326" t="s">
        <v>766</v>
      </c>
      <c r="I15" s="1323">
        <v>890</v>
      </c>
      <c r="J15" s="1323">
        <v>267</v>
      </c>
      <c r="K15" s="1323">
        <v>49</v>
      </c>
      <c r="L15" s="1323"/>
      <c r="M15" s="1323">
        <v>574</v>
      </c>
      <c r="N15" s="1331" t="s">
        <v>767</v>
      </c>
      <c r="P15" s="1313">
        <f t="shared" si="0"/>
        <v>890</v>
      </c>
    </row>
    <row r="16" spans="1:16" ht="15" thickBot="1" thickTop="1">
      <c r="A16" s="1835"/>
      <c r="B16" s="1836" t="s">
        <v>760</v>
      </c>
      <c r="C16" s="1837"/>
      <c r="D16" s="1838"/>
      <c r="E16" s="1314"/>
      <c r="F16" s="1314"/>
      <c r="G16" s="1315"/>
      <c r="H16" s="1316"/>
      <c r="I16" s="1317">
        <f>SUM(I12:I15)</f>
        <v>47143</v>
      </c>
      <c r="J16" s="1317">
        <f>SUM(J12:J15)</f>
        <v>13647</v>
      </c>
      <c r="K16" s="1317">
        <f>SUM(K12:K15)</f>
        <v>28509</v>
      </c>
      <c r="L16" s="1317"/>
      <c r="M16" s="1317">
        <f>SUM(M12:M15)</f>
        <v>4987</v>
      </c>
      <c r="N16" s="1319"/>
      <c r="P16" s="1313">
        <f t="shared" si="0"/>
        <v>47143</v>
      </c>
    </row>
    <row r="17" spans="1:16" ht="24.75" thickBot="1">
      <c r="A17" s="1834" t="s">
        <v>786</v>
      </c>
      <c r="B17" s="1340" t="s">
        <v>787</v>
      </c>
      <c r="C17" s="1341" t="s">
        <v>788</v>
      </c>
      <c r="D17" s="1342" t="s">
        <v>789</v>
      </c>
      <c r="E17" s="1343">
        <v>4</v>
      </c>
      <c r="F17" s="1343">
        <v>16</v>
      </c>
      <c r="G17" s="1344" t="s">
        <v>790</v>
      </c>
      <c r="H17" s="1341" t="s">
        <v>791</v>
      </c>
      <c r="I17" s="1345">
        <v>4176</v>
      </c>
      <c r="J17" s="1345">
        <v>1193</v>
      </c>
      <c r="K17" s="1345"/>
      <c r="L17" s="1345"/>
      <c r="M17" s="1345">
        <v>2983</v>
      </c>
      <c r="N17" s="1312" t="s">
        <v>767</v>
      </c>
      <c r="P17" s="1313">
        <f t="shared" si="0"/>
        <v>4176</v>
      </c>
    </row>
    <row r="18" spans="1:16" ht="15" thickBot="1" thickTop="1">
      <c r="A18" s="1835"/>
      <c r="B18" s="1836" t="s">
        <v>760</v>
      </c>
      <c r="C18" s="1837"/>
      <c r="D18" s="1838"/>
      <c r="E18" s="1314"/>
      <c r="F18" s="1314"/>
      <c r="G18" s="1315"/>
      <c r="H18" s="1316"/>
      <c r="I18" s="1317">
        <f>SUM(I17:I17)</f>
        <v>4176</v>
      </c>
      <c r="J18" s="1317">
        <f>SUM(J17:J17)</f>
        <v>1193</v>
      </c>
      <c r="K18" s="1317"/>
      <c r="L18" s="1317"/>
      <c r="M18" s="1317">
        <f>SUM(M17:M17)</f>
        <v>2983</v>
      </c>
      <c r="N18" s="1319"/>
      <c r="P18" s="1313">
        <f t="shared" si="0"/>
        <v>4176</v>
      </c>
    </row>
    <row r="19" spans="1:14" ht="14.25" customHeight="1" thickBot="1">
      <c r="A19" s="1839" t="s">
        <v>792</v>
      </c>
      <c r="B19" s="1840"/>
      <c r="C19" s="1840"/>
      <c r="D19" s="1840"/>
      <c r="E19" s="1840"/>
      <c r="F19" s="1840"/>
      <c r="G19" s="1841"/>
      <c r="H19" s="1346"/>
      <c r="I19" s="1347">
        <f>SUM(I18,I16,I11,I7)</f>
        <v>58122</v>
      </c>
      <c r="J19" s="1347">
        <f>SUM(J18,J16,J11,J7)</f>
        <v>16863</v>
      </c>
      <c r="K19" s="1347">
        <f>SUM(K16,K18,K11,K7)</f>
        <v>29183</v>
      </c>
      <c r="L19" s="1347"/>
      <c r="M19" s="1347">
        <f>SUM(M18,M16,M11,M7)</f>
        <v>12076</v>
      </c>
      <c r="N19" s="1348"/>
    </row>
    <row r="21" ht="13.5">
      <c r="J21" s="1313"/>
    </row>
    <row r="23" ht="13.5">
      <c r="J23" s="1313"/>
    </row>
  </sheetData>
  <sheetProtection/>
  <mergeCells count="19">
    <mergeCell ref="G4:G5"/>
    <mergeCell ref="H4:H5"/>
    <mergeCell ref="I4:I5"/>
    <mergeCell ref="J4:M4"/>
    <mergeCell ref="N4:N5"/>
    <mergeCell ref="A6:A7"/>
    <mergeCell ref="B7:D7"/>
    <mergeCell ref="A1:H1"/>
    <mergeCell ref="B2:H2"/>
    <mergeCell ref="A4:C5"/>
    <mergeCell ref="D4:D5"/>
    <mergeCell ref="E4:F4"/>
    <mergeCell ref="A17:A18"/>
    <mergeCell ref="B18:D18"/>
    <mergeCell ref="A19:G19"/>
    <mergeCell ref="A8:A11"/>
    <mergeCell ref="B11:D11"/>
    <mergeCell ref="A12:A16"/>
    <mergeCell ref="B16:D16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5.25390625" style="1301" customWidth="1"/>
    <col min="2" max="2" width="12.75390625" style="1301" bestFit="1" customWidth="1"/>
    <col min="3" max="3" width="5.00390625" style="1301" bestFit="1" customWidth="1"/>
    <col min="4" max="4" width="5.00390625" style="1301" customWidth="1"/>
    <col min="5" max="5" width="9.50390625" style="1301" bestFit="1" customWidth="1"/>
    <col min="6" max="6" width="8.50390625" style="1301" bestFit="1" customWidth="1"/>
    <col min="7" max="7" width="8.50390625" style="1435" customWidth="1"/>
    <col min="8" max="8" width="8.50390625" style="1436" bestFit="1" customWidth="1"/>
    <col min="9" max="10" width="8.50390625" style="1301" bestFit="1" customWidth="1"/>
    <col min="11" max="11" width="9.50390625" style="1436" bestFit="1" customWidth="1"/>
    <col min="12" max="16384" width="9.00390625" style="1301" customWidth="1"/>
  </cols>
  <sheetData>
    <row r="1" spans="1:11" ht="17.25">
      <c r="A1" s="1850" t="s">
        <v>737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</row>
    <row r="2" spans="1:11" ht="14.25">
      <c r="A2" s="1880" t="s">
        <v>793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</row>
    <row r="3" spans="1:11" ht="15" thickBot="1">
      <c r="A3" s="1349"/>
      <c r="B3" s="1349"/>
      <c r="C3" s="1349"/>
      <c r="D3" s="1349"/>
      <c r="E3" s="1349"/>
      <c r="F3" s="1349"/>
      <c r="G3" s="1349"/>
      <c r="H3" s="1349"/>
      <c r="I3" s="1349"/>
      <c r="J3" s="1349"/>
      <c r="K3" s="1349"/>
    </row>
    <row r="4" spans="1:11" ht="22.5" customHeight="1">
      <c r="A4" s="1881" t="s">
        <v>794</v>
      </c>
      <c r="B4" s="1882"/>
      <c r="C4" s="1885" t="s">
        <v>795</v>
      </c>
      <c r="D4" s="1885" t="s">
        <v>796</v>
      </c>
      <c r="E4" s="1885" t="s">
        <v>797</v>
      </c>
      <c r="F4" s="1885" t="s">
        <v>798</v>
      </c>
      <c r="G4" s="1888" t="s">
        <v>799</v>
      </c>
      <c r="H4" s="1889"/>
      <c r="I4" s="1889"/>
      <c r="J4" s="1889"/>
      <c r="K4" s="1890"/>
    </row>
    <row r="5" spans="1:11" ht="22.5" customHeight="1">
      <c r="A5" s="1883"/>
      <c r="B5" s="1884"/>
      <c r="C5" s="1886"/>
      <c r="D5" s="1887"/>
      <c r="E5" s="1886"/>
      <c r="F5" s="1886"/>
      <c r="G5" s="1891" t="s">
        <v>800</v>
      </c>
      <c r="H5" s="1893" t="s">
        <v>801</v>
      </c>
      <c r="I5" s="1873" t="s">
        <v>802</v>
      </c>
      <c r="J5" s="1875" t="s">
        <v>803</v>
      </c>
      <c r="K5" s="1877" t="s">
        <v>804</v>
      </c>
    </row>
    <row r="6" spans="1:11" ht="29.25" customHeight="1" thickBot="1">
      <c r="A6" s="1883"/>
      <c r="B6" s="1884"/>
      <c r="C6" s="1886"/>
      <c r="D6" s="1887"/>
      <c r="E6" s="1886"/>
      <c r="F6" s="1886"/>
      <c r="G6" s="1892"/>
      <c r="H6" s="1894"/>
      <c r="I6" s="1874"/>
      <c r="J6" s="1876"/>
      <c r="K6" s="1878"/>
    </row>
    <row r="7" spans="1:11" ht="19.5" customHeight="1">
      <c r="A7" s="1879" t="s">
        <v>805</v>
      </c>
      <c r="B7" s="1350" t="s">
        <v>806</v>
      </c>
      <c r="C7" s="1351">
        <f>C15</f>
        <v>1</v>
      </c>
      <c r="D7" s="1351">
        <f>D15</f>
        <v>0</v>
      </c>
      <c r="E7" s="1352">
        <v>9</v>
      </c>
      <c r="F7" s="1352">
        <f aca="true" t="shared" si="0" ref="F7:K7">F15</f>
        <v>0</v>
      </c>
      <c r="G7" s="1353">
        <f t="shared" si="0"/>
        <v>300</v>
      </c>
      <c r="H7" s="1354">
        <f t="shared" si="0"/>
        <v>300</v>
      </c>
      <c r="I7" s="1355">
        <f>I15</f>
        <v>0</v>
      </c>
      <c r="J7" s="1355">
        <f>J15</f>
        <v>0</v>
      </c>
      <c r="K7" s="1356">
        <f t="shared" si="0"/>
        <v>0</v>
      </c>
    </row>
    <row r="8" spans="1:11" ht="19.5" customHeight="1">
      <c r="A8" s="1870"/>
      <c r="B8" s="1357" t="s">
        <v>807</v>
      </c>
      <c r="C8" s="1358">
        <f>C20</f>
        <v>4</v>
      </c>
      <c r="D8" s="1358">
        <f>D20</f>
        <v>2</v>
      </c>
      <c r="E8" s="1359">
        <v>25.2</v>
      </c>
      <c r="F8" s="1359">
        <v>3.4</v>
      </c>
      <c r="G8" s="1360">
        <f>G20</f>
        <v>1150</v>
      </c>
      <c r="H8" s="1361">
        <f>H20</f>
        <v>600</v>
      </c>
      <c r="I8" s="1362">
        <f>I20</f>
        <v>350</v>
      </c>
      <c r="J8" s="1362">
        <f>J20</f>
        <v>200</v>
      </c>
      <c r="K8" s="1363">
        <f>K20</f>
        <v>0</v>
      </c>
    </row>
    <row r="9" spans="1:11" ht="19.5" customHeight="1">
      <c r="A9" s="1870"/>
      <c r="B9" s="1357" t="s">
        <v>808</v>
      </c>
      <c r="C9" s="1358">
        <f>C23</f>
        <v>2</v>
      </c>
      <c r="D9" s="1358">
        <f>D23</f>
        <v>0</v>
      </c>
      <c r="E9" s="1359">
        <v>16.7</v>
      </c>
      <c r="F9" s="1359">
        <f aca="true" t="shared" si="1" ref="F9:K9">F23</f>
        <v>0</v>
      </c>
      <c r="G9" s="1364">
        <f t="shared" si="1"/>
        <v>475</v>
      </c>
      <c r="H9" s="1365">
        <f t="shared" si="1"/>
        <v>300</v>
      </c>
      <c r="I9" s="1366">
        <f>I23</f>
        <v>175</v>
      </c>
      <c r="J9" s="1366">
        <f>J23</f>
        <v>0</v>
      </c>
      <c r="K9" s="1367">
        <f t="shared" si="1"/>
        <v>0</v>
      </c>
    </row>
    <row r="10" spans="1:11" ht="19.5" customHeight="1">
      <c r="A10" s="1870"/>
      <c r="B10" s="1357" t="s">
        <v>809</v>
      </c>
      <c r="C10" s="1358">
        <f>C25</f>
        <v>1</v>
      </c>
      <c r="D10" s="1358">
        <f>D25</f>
        <v>0</v>
      </c>
      <c r="E10" s="1359">
        <v>6.9</v>
      </c>
      <c r="F10" s="1359">
        <f aca="true" t="shared" si="2" ref="F10:K10">F25</f>
        <v>0</v>
      </c>
      <c r="G10" s="1364">
        <f t="shared" si="2"/>
        <v>175</v>
      </c>
      <c r="H10" s="1365">
        <f t="shared" si="2"/>
        <v>0</v>
      </c>
      <c r="I10" s="1366">
        <f>I25</f>
        <v>175</v>
      </c>
      <c r="J10" s="1366">
        <f>J25</f>
        <v>0</v>
      </c>
      <c r="K10" s="1367">
        <f t="shared" si="2"/>
        <v>0</v>
      </c>
    </row>
    <row r="11" spans="1:11" ht="19.5" customHeight="1">
      <c r="A11" s="1870"/>
      <c r="B11" s="1357" t="s">
        <v>810</v>
      </c>
      <c r="C11" s="1358">
        <f>C27</f>
        <v>1</v>
      </c>
      <c r="D11" s="1358">
        <f>D27</f>
        <v>0</v>
      </c>
      <c r="E11" s="1359">
        <f aca="true" t="shared" si="3" ref="E11:K11">E27</f>
        <v>3.7</v>
      </c>
      <c r="F11" s="1359">
        <f t="shared" si="3"/>
        <v>0</v>
      </c>
      <c r="G11" s="1364">
        <f t="shared" si="3"/>
        <v>85</v>
      </c>
      <c r="H11" s="1365">
        <f t="shared" si="3"/>
        <v>0</v>
      </c>
      <c r="I11" s="1366">
        <f>I27</f>
        <v>85</v>
      </c>
      <c r="J11" s="1366">
        <f>J27</f>
        <v>0</v>
      </c>
      <c r="K11" s="1367">
        <f t="shared" si="3"/>
        <v>0</v>
      </c>
    </row>
    <row r="12" spans="1:11" ht="19.5" customHeight="1">
      <c r="A12" s="1870"/>
      <c r="B12" s="1357" t="s">
        <v>811</v>
      </c>
      <c r="C12" s="1358">
        <f>C32</f>
        <v>5</v>
      </c>
      <c r="D12" s="1358">
        <f>D32</f>
        <v>1</v>
      </c>
      <c r="E12" s="1359">
        <v>40.6</v>
      </c>
      <c r="F12" s="1359">
        <v>1.2</v>
      </c>
      <c r="G12" s="1364">
        <f>G32</f>
        <v>920</v>
      </c>
      <c r="H12" s="1365">
        <f>H32</f>
        <v>300</v>
      </c>
      <c r="I12" s="1366">
        <f>I32</f>
        <v>520</v>
      </c>
      <c r="J12" s="1366">
        <f>J32</f>
        <v>100</v>
      </c>
      <c r="K12" s="1367">
        <f>K32</f>
        <v>0</v>
      </c>
    </row>
    <row r="13" spans="1:11" ht="19.5" customHeight="1" thickBot="1">
      <c r="A13" s="1871"/>
      <c r="B13" s="1368" t="s">
        <v>812</v>
      </c>
      <c r="C13" s="1369">
        <f>SUM(C33)</f>
        <v>2</v>
      </c>
      <c r="D13" s="1369">
        <f>SUM(D33)</f>
        <v>0</v>
      </c>
      <c r="E13" s="1370">
        <v>19</v>
      </c>
      <c r="F13" s="1370">
        <f aca="true" t="shared" si="4" ref="F13:K13">SUM(F33)</f>
        <v>0</v>
      </c>
      <c r="G13" s="1371">
        <f t="shared" si="4"/>
        <v>475</v>
      </c>
      <c r="H13" s="1372">
        <f t="shared" si="4"/>
        <v>300</v>
      </c>
      <c r="I13" s="1373">
        <f>SUM(I33)</f>
        <v>175</v>
      </c>
      <c r="J13" s="1373">
        <f>SUM(J33)</f>
        <v>0</v>
      </c>
      <c r="K13" s="1374">
        <f t="shared" si="4"/>
        <v>0</v>
      </c>
    </row>
    <row r="14" spans="1:11" ht="19.5" customHeight="1" thickBot="1">
      <c r="A14" s="1870" t="s">
        <v>813</v>
      </c>
      <c r="B14" s="1375" t="s">
        <v>814</v>
      </c>
      <c r="C14" s="1376">
        <v>1</v>
      </c>
      <c r="D14" s="1376"/>
      <c r="E14" s="1377">
        <v>9</v>
      </c>
      <c r="F14" s="1378"/>
      <c r="G14" s="1379">
        <f aca="true" t="shared" si="5" ref="G14:G21">SUM(H14:K14)</f>
        <v>300</v>
      </c>
      <c r="H14" s="1380">
        <v>300</v>
      </c>
      <c r="I14" s="1381"/>
      <c r="J14" s="1381"/>
      <c r="K14" s="1382"/>
    </row>
    <row r="15" spans="1:11" ht="19.5" customHeight="1" thickBot="1" thickTop="1">
      <c r="A15" s="1871"/>
      <c r="B15" s="1383" t="s">
        <v>815</v>
      </c>
      <c r="C15" s="1384">
        <f aca="true" t="shared" si="6" ref="C15:K15">SUM(C14:C14)</f>
        <v>1</v>
      </c>
      <c r="D15" s="1384">
        <f t="shared" si="6"/>
        <v>0</v>
      </c>
      <c r="E15" s="1385">
        <f t="shared" si="6"/>
        <v>9</v>
      </c>
      <c r="F15" s="1386">
        <f t="shared" si="6"/>
        <v>0</v>
      </c>
      <c r="G15" s="1387">
        <f t="shared" si="6"/>
        <v>300</v>
      </c>
      <c r="H15" s="1388">
        <f t="shared" si="6"/>
        <v>300</v>
      </c>
      <c r="I15" s="1389">
        <f t="shared" si="6"/>
        <v>0</v>
      </c>
      <c r="J15" s="1389">
        <f t="shared" si="6"/>
        <v>0</v>
      </c>
      <c r="K15" s="1390">
        <f t="shared" si="6"/>
        <v>0</v>
      </c>
    </row>
    <row r="16" spans="1:11" ht="19.5" customHeight="1">
      <c r="A16" s="1870" t="s">
        <v>816</v>
      </c>
      <c r="B16" s="1391" t="s">
        <v>817</v>
      </c>
      <c r="C16" s="1358">
        <v>3</v>
      </c>
      <c r="D16" s="1358"/>
      <c r="E16" s="1392">
        <v>18.5</v>
      </c>
      <c r="F16" s="1359"/>
      <c r="G16" s="1393">
        <f>SUM(H16:K16)</f>
        <v>775</v>
      </c>
      <c r="H16" s="1394">
        <v>600</v>
      </c>
      <c r="I16" s="1395">
        <v>175</v>
      </c>
      <c r="J16" s="1395"/>
      <c r="K16" s="1396"/>
    </row>
    <row r="17" spans="1:11" ht="19.5" customHeight="1">
      <c r="A17" s="1870"/>
      <c r="B17" s="1391" t="s">
        <v>818</v>
      </c>
      <c r="C17" s="1358">
        <v>1</v>
      </c>
      <c r="D17" s="1358"/>
      <c r="E17" s="1392">
        <v>6.7</v>
      </c>
      <c r="F17" s="1359"/>
      <c r="G17" s="1393">
        <f>SUM(H17:K17)</f>
        <v>175</v>
      </c>
      <c r="H17" s="1394"/>
      <c r="I17" s="1395">
        <v>175</v>
      </c>
      <c r="J17" s="1395"/>
      <c r="K17" s="1396"/>
    </row>
    <row r="18" spans="1:11" ht="19.5" customHeight="1">
      <c r="A18" s="1870"/>
      <c r="B18" s="1391" t="s">
        <v>819</v>
      </c>
      <c r="C18" s="1358"/>
      <c r="D18" s="1358">
        <v>1</v>
      </c>
      <c r="E18" s="1392"/>
      <c r="F18" s="1359">
        <v>1.1</v>
      </c>
      <c r="G18" s="1393">
        <f t="shared" si="5"/>
        <v>100</v>
      </c>
      <c r="H18" s="1394"/>
      <c r="I18" s="1395"/>
      <c r="J18" s="1395">
        <v>100</v>
      </c>
      <c r="K18" s="1396"/>
    </row>
    <row r="19" spans="1:11" ht="19.5" customHeight="1" thickBot="1">
      <c r="A19" s="1870"/>
      <c r="B19" s="1375" t="s">
        <v>820</v>
      </c>
      <c r="C19" s="1376"/>
      <c r="D19" s="1376">
        <v>1</v>
      </c>
      <c r="E19" s="1377"/>
      <c r="F19" s="1378">
        <v>2.3</v>
      </c>
      <c r="G19" s="1379">
        <f t="shared" si="5"/>
        <v>100</v>
      </c>
      <c r="H19" s="1380"/>
      <c r="I19" s="1381"/>
      <c r="J19" s="1381">
        <v>100</v>
      </c>
      <c r="K19" s="1382"/>
    </row>
    <row r="20" spans="1:11" ht="19.5" customHeight="1" thickBot="1" thickTop="1">
      <c r="A20" s="1871"/>
      <c r="B20" s="1383" t="s">
        <v>815</v>
      </c>
      <c r="C20" s="1384">
        <f aca="true" t="shared" si="7" ref="C20:K20">SUM(C16:C19)</f>
        <v>4</v>
      </c>
      <c r="D20" s="1384">
        <f t="shared" si="7"/>
        <v>2</v>
      </c>
      <c r="E20" s="1385">
        <f t="shared" si="7"/>
        <v>25.2</v>
      </c>
      <c r="F20" s="1386">
        <f t="shared" si="7"/>
        <v>3.4</v>
      </c>
      <c r="G20" s="1387">
        <f t="shared" si="7"/>
        <v>1150</v>
      </c>
      <c r="H20" s="1388">
        <f t="shared" si="7"/>
        <v>600</v>
      </c>
      <c r="I20" s="1389">
        <f t="shared" si="7"/>
        <v>350</v>
      </c>
      <c r="J20" s="1389">
        <f t="shared" si="7"/>
        <v>200</v>
      </c>
      <c r="K20" s="1390">
        <f t="shared" si="7"/>
        <v>0</v>
      </c>
    </row>
    <row r="21" spans="1:11" ht="19.5" customHeight="1">
      <c r="A21" s="1872" t="s">
        <v>821</v>
      </c>
      <c r="B21" s="1397" t="s">
        <v>822</v>
      </c>
      <c r="C21" s="1398">
        <v>1</v>
      </c>
      <c r="D21" s="1398"/>
      <c r="E21" s="1399">
        <v>7</v>
      </c>
      <c r="F21" s="1400"/>
      <c r="G21" s="1401">
        <f t="shared" si="5"/>
        <v>175</v>
      </c>
      <c r="H21" s="1402"/>
      <c r="I21" s="1403">
        <v>175</v>
      </c>
      <c r="J21" s="1403"/>
      <c r="K21" s="1404"/>
    </row>
    <row r="22" spans="1:11" ht="19.5" customHeight="1" thickBot="1">
      <c r="A22" s="1864"/>
      <c r="B22" s="1405" t="s">
        <v>823</v>
      </c>
      <c r="C22" s="1406">
        <v>1</v>
      </c>
      <c r="D22" s="1406"/>
      <c r="E22" s="1407">
        <v>9.7</v>
      </c>
      <c r="F22" s="1408"/>
      <c r="G22" s="1379">
        <f>SUM(H22:K22)</f>
        <v>300</v>
      </c>
      <c r="H22" s="1409">
        <v>300</v>
      </c>
      <c r="I22" s="1410"/>
      <c r="J22" s="1410"/>
      <c r="K22" s="1411"/>
    </row>
    <row r="23" spans="1:11" ht="19.5" customHeight="1" thickBot="1" thickTop="1">
      <c r="A23" s="1865"/>
      <c r="B23" s="1383" t="s">
        <v>815</v>
      </c>
      <c r="C23" s="1384">
        <f aca="true" t="shared" si="8" ref="C23:K23">SUM(C21:C22)</f>
        <v>2</v>
      </c>
      <c r="D23" s="1384">
        <f t="shared" si="8"/>
        <v>0</v>
      </c>
      <c r="E23" s="1385">
        <f t="shared" si="8"/>
        <v>16.7</v>
      </c>
      <c r="F23" s="1386">
        <f t="shared" si="8"/>
        <v>0</v>
      </c>
      <c r="G23" s="1387">
        <f t="shared" si="8"/>
        <v>475</v>
      </c>
      <c r="H23" s="1388">
        <f t="shared" si="8"/>
        <v>300</v>
      </c>
      <c r="I23" s="1389">
        <f t="shared" si="8"/>
        <v>175</v>
      </c>
      <c r="J23" s="1389">
        <f t="shared" si="8"/>
        <v>0</v>
      </c>
      <c r="K23" s="1390">
        <f t="shared" si="8"/>
        <v>0</v>
      </c>
    </row>
    <row r="24" spans="1:11" ht="19.5" customHeight="1" thickBot="1">
      <c r="A24" s="1864" t="s">
        <v>824</v>
      </c>
      <c r="B24" s="1391" t="s">
        <v>825</v>
      </c>
      <c r="C24" s="1358">
        <v>1</v>
      </c>
      <c r="D24" s="1358"/>
      <c r="E24" s="1392">
        <v>6.9</v>
      </c>
      <c r="F24" s="1359"/>
      <c r="G24" s="1393">
        <f>SUM(H24:K24)</f>
        <v>175</v>
      </c>
      <c r="H24" s="1394"/>
      <c r="I24" s="1395">
        <v>175</v>
      </c>
      <c r="J24" s="1395"/>
      <c r="K24" s="1412"/>
    </row>
    <row r="25" spans="1:11" ht="19.5" customHeight="1" thickBot="1" thickTop="1">
      <c r="A25" s="1865"/>
      <c r="B25" s="1383" t="s">
        <v>815</v>
      </c>
      <c r="C25" s="1384">
        <f aca="true" t="shared" si="9" ref="C25:K25">SUM(C24:C24)</f>
        <v>1</v>
      </c>
      <c r="D25" s="1384">
        <f t="shared" si="9"/>
        <v>0</v>
      </c>
      <c r="E25" s="1385">
        <f t="shared" si="9"/>
        <v>6.9</v>
      </c>
      <c r="F25" s="1386">
        <f t="shared" si="9"/>
        <v>0</v>
      </c>
      <c r="G25" s="1387">
        <f t="shared" si="9"/>
        <v>175</v>
      </c>
      <c r="H25" s="1388">
        <f t="shared" si="9"/>
        <v>0</v>
      </c>
      <c r="I25" s="1389">
        <f t="shared" si="9"/>
        <v>175</v>
      </c>
      <c r="J25" s="1389">
        <f t="shared" si="9"/>
        <v>0</v>
      </c>
      <c r="K25" s="1413">
        <f t="shared" si="9"/>
        <v>0</v>
      </c>
    </row>
    <row r="26" spans="1:11" ht="19.5" customHeight="1" thickBot="1">
      <c r="A26" s="1862" t="s">
        <v>826</v>
      </c>
      <c r="B26" s="1397" t="s">
        <v>827</v>
      </c>
      <c r="C26" s="1414">
        <v>1</v>
      </c>
      <c r="D26" s="1414"/>
      <c r="E26" s="1415">
        <v>3.7</v>
      </c>
      <c r="F26" s="1416"/>
      <c r="G26" s="1417">
        <f>SUM(H26:K26)</f>
        <v>85</v>
      </c>
      <c r="H26" s="1418"/>
      <c r="I26" s="1419">
        <v>85</v>
      </c>
      <c r="J26" s="1419"/>
      <c r="K26" s="1420"/>
    </row>
    <row r="27" spans="1:11" ht="19.5" customHeight="1" thickBot="1" thickTop="1">
      <c r="A27" s="1863"/>
      <c r="B27" s="1383" t="s">
        <v>815</v>
      </c>
      <c r="C27" s="1384">
        <f aca="true" t="shared" si="10" ref="C27:K27">SUM(C26:C26)</f>
        <v>1</v>
      </c>
      <c r="D27" s="1384">
        <f t="shared" si="10"/>
        <v>0</v>
      </c>
      <c r="E27" s="1385">
        <f t="shared" si="10"/>
        <v>3.7</v>
      </c>
      <c r="F27" s="1386">
        <f t="shared" si="10"/>
        <v>0</v>
      </c>
      <c r="G27" s="1387">
        <f t="shared" si="10"/>
        <v>85</v>
      </c>
      <c r="H27" s="1388">
        <f t="shared" si="10"/>
        <v>0</v>
      </c>
      <c r="I27" s="1389">
        <f t="shared" si="10"/>
        <v>85</v>
      </c>
      <c r="J27" s="1389">
        <f t="shared" si="10"/>
        <v>0</v>
      </c>
      <c r="K27" s="1390">
        <f t="shared" si="10"/>
        <v>0</v>
      </c>
    </row>
    <row r="28" spans="1:11" ht="19.5" customHeight="1">
      <c r="A28" s="1864" t="s">
        <v>828</v>
      </c>
      <c r="B28" s="1391" t="s">
        <v>829</v>
      </c>
      <c r="C28" s="1358">
        <v>1</v>
      </c>
      <c r="D28" s="1358"/>
      <c r="E28" s="1392">
        <v>7</v>
      </c>
      <c r="F28" s="1359"/>
      <c r="G28" s="1393">
        <f>SUM(H28:K28)</f>
        <v>300</v>
      </c>
      <c r="H28" s="1394">
        <v>300</v>
      </c>
      <c r="I28" s="1395"/>
      <c r="J28" s="1395"/>
      <c r="K28" s="1396"/>
    </row>
    <row r="29" spans="1:11" ht="19.5" customHeight="1">
      <c r="A29" s="1864"/>
      <c r="B29" s="1391" t="s">
        <v>830</v>
      </c>
      <c r="C29" s="1358">
        <v>1</v>
      </c>
      <c r="D29" s="1358"/>
      <c r="E29" s="1392">
        <v>10.7</v>
      </c>
      <c r="F29" s="1359"/>
      <c r="G29" s="1393">
        <f>SUM(H29:K29)</f>
        <v>175</v>
      </c>
      <c r="H29" s="1394"/>
      <c r="I29" s="1395">
        <v>175</v>
      </c>
      <c r="J29" s="1395"/>
      <c r="K29" s="1396"/>
    </row>
    <row r="30" spans="1:11" ht="19.5" customHeight="1">
      <c r="A30" s="1864"/>
      <c r="B30" s="1391" t="s">
        <v>831</v>
      </c>
      <c r="C30" s="1358"/>
      <c r="D30" s="1358">
        <v>1</v>
      </c>
      <c r="E30" s="1392"/>
      <c r="F30" s="1359">
        <v>1.2</v>
      </c>
      <c r="G30" s="1393">
        <f>SUM(H30:K30)</f>
        <v>100</v>
      </c>
      <c r="H30" s="1394"/>
      <c r="I30" s="1395"/>
      <c r="J30" s="1395">
        <v>100</v>
      </c>
      <c r="K30" s="1396"/>
    </row>
    <row r="31" spans="1:11" ht="19.5" customHeight="1" thickBot="1">
      <c r="A31" s="1864"/>
      <c r="B31" s="1391" t="s">
        <v>832</v>
      </c>
      <c r="C31" s="1358">
        <v>3</v>
      </c>
      <c r="D31" s="1358"/>
      <c r="E31" s="1392">
        <v>22.9</v>
      </c>
      <c r="F31" s="1359"/>
      <c r="G31" s="1393">
        <f>SUM(H31:K31)</f>
        <v>345</v>
      </c>
      <c r="H31" s="1394"/>
      <c r="I31" s="1395">
        <v>345</v>
      </c>
      <c r="J31" s="1395"/>
      <c r="K31" s="1396"/>
    </row>
    <row r="32" spans="1:11" ht="19.5" customHeight="1" thickBot="1" thickTop="1">
      <c r="A32" s="1865"/>
      <c r="B32" s="1383" t="s">
        <v>815</v>
      </c>
      <c r="C32" s="1384">
        <f aca="true" t="shared" si="11" ref="C32:K32">SUM(C28:C31)</f>
        <v>5</v>
      </c>
      <c r="D32" s="1384">
        <f t="shared" si="11"/>
        <v>1</v>
      </c>
      <c r="E32" s="1385">
        <f t="shared" si="11"/>
        <v>40.599999999999994</v>
      </c>
      <c r="F32" s="1386">
        <f t="shared" si="11"/>
        <v>1.2</v>
      </c>
      <c r="G32" s="1387">
        <f t="shared" si="11"/>
        <v>920</v>
      </c>
      <c r="H32" s="1388">
        <f t="shared" si="11"/>
        <v>300</v>
      </c>
      <c r="I32" s="1389">
        <f t="shared" si="11"/>
        <v>520</v>
      </c>
      <c r="J32" s="1389">
        <f t="shared" si="11"/>
        <v>100</v>
      </c>
      <c r="K32" s="1390">
        <f t="shared" si="11"/>
        <v>0</v>
      </c>
    </row>
    <row r="33" spans="1:11" ht="19.5" customHeight="1" thickBot="1">
      <c r="A33" s="1866" t="s">
        <v>833</v>
      </c>
      <c r="B33" s="1421" t="s">
        <v>834</v>
      </c>
      <c r="C33" s="1422">
        <v>2</v>
      </c>
      <c r="D33" s="1422"/>
      <c r="E33" s="1423">
        <v>19</v>
      </c>
      <c r="F33" s="1424"/>
      <c r="G33" s="1425">
        <f>SUM(H33:K33)</f>
        <v>475</v>
      </c>
      <c r="H33" s="1426">
        <v>300</v>
      </c>
      <c r="I33" s="1427">
        <v>175</v>
      </c>
      <c r="J33" s="1427"/>
      <c r="K33" s="1428"/>
    </row>
    <row r="34" spans="1:11" ht="19.5" customHeight="1" thickBot="1" thickTop="1">
      <c r="A34" s="1867"/>
      <c r="B34" s="1383" t="s">
        <v>815</v>
      </c>
      <c r="C34" s="1384">
        <v>2</v>
      </c>
      <c r="D34" s="1384">
        <v>0</v>
      </c>
      <c r="E34" s="1385">
        <v>19</v>
      </c>
      <c r="F34" s="1386">
        <v>0</v>
      </c>
      <c r="G34" s="1387">
        <v>475</v>
      </c>
      <c r="H34" s="1388">
        <v>300</v>
      </c>
      <c r="I34" s="1389">
        <v>175</v>
      </c>
      <c r="J34" s="1389">
        <v>0</v>
      </c>
      <c r="K34" s="1390">
        <v>0</v>
      </c>
    </row>
    <row r="35" spans="1:11" ht="19.5" customHeight="1" thickBot="1">
      <c r="A35" s="1868" t="s">
        <v>835</v>
      </c>
      <c r="B35" s="1869"/>
      <c r="C35" s="1429">
        <f aca="true" t="shared" si="12" ref="C35:K35">SUM(C7:C13)</f>
        <v>16</v>
      </c>
      <c r="D35" s="1429">
        <f t="shared" si="12"/>
        <v>3</v>
      </c>
      <c r="E35" s="1430">
        <f t="shared" si="12"/>
        <v>121.10000000000001</v>
      </c>
      <c r="F35" s="1430">
        <f t="shared" si="12"/>
        <v>4.6</v>
      </c>
      <c r="G35" s="1431">
        <f t="shared" si="12"/>
        <v>3580</v>
      </c>
      <c r="H35" s="1432">
        <f t="shared" si="12"/>
        <v>1800</v>
      </c>
      <c r="I35" s="1433">
        <f t="shared" si="12"/>
        <v>1480</v>
      </c>
      <c r="J35" s="1433">
        <f t="shared" si="12"/>
        <v>300</v>
      </c>
      <c r="K35" s="1434">
        <f t="shared" si="12"/>
        <v>0</v>
      </c>
    </row>
  </sheetData>
  <sheetProtection/>
  <mergeCells count="22">
    <mergeCell ref="F4:F6"/>
    <mergeCell ref="G4:K4"/>
    <mergeCell ref="G5:G6"/>
    <mergeCell ref="H5:H6"/>
    <mergeCell ref="I5:I6"/>
    <mergeCell ref="J5:J6"/>
    <mergeCell ref="K5:K6"/>
    <mergeCell ref="A7:A13"/>
    <mergeCell ref="A1:K1"/>
    <mergeCell ref="A2:K2"/>
    <mergeCell ref="A4:B6"/>
    <mergeCell ref="C4:C6"/>
    <mergeCell ref="D4:D6"/>
    <mergeCell ref="E4:E6"/>
    <mergeCell ref="A26:A27"/>
    <mergeCell ref="A28:A32"/>
    <mergeCell ref="A33:A34"/>
    <mergeCell ref="A35:B35"/>
    <mergeCell ref="A14:A15"/>
    <mergeCell ref="A16:A20"/>
    <mergeCell ref="A21:A23"/>
    <mergeCell ref="A24:A2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102"/>
  <sheetViews>
    <sheetView view="pageBreakPreview" zoomScale="90" zoomScaleNormal="75" zoomScaleSheetLayoutView="90" zoomScalePageLayoutView="0" workbookViewId="0" topLeftCell="A34">
      <selection activeCell="I94" sqref="I94"/>
    </sheetView>
  </sheetViews>
  <sheetFormatPr defaultColWidth="12.125" defaultRowHeight="13.5"/>
  <cols>
    <col min="1" max="1" width="4.75390625" style="191" bestFit="1" customWidth="1"/>
    <col min="2" max="2" width="1.75390625" style="191" customWidth="1"/>
    <col min="3" max="3" width="11.50390625" style="191" customWidth="1"/>
    <col min="4" max="4" width="8.50390625" style="45" bestFit="1" customWidth="1"/>
    <col min="5" max="5" width="7.50390625" style="45" bestFit="1" customWidth="1"/>
    <col min="6" max="6" width="9.625" style="45" bestFit="1" customWidth="1"/>
    <col min="7" max="8" width="8.50390625" style="45" bestFit="1" customWidth="1"/>
    <col min="9" max="11" width="8.50390625" style="45" customWidth="1"/>
    <col min="12" max="12" width="4.625" style="45" customWidth="1"/>
    <col min="13" max="13" width="14.625" style="45" customWidth="1"/>
    <col min="14" max="14" width="10.875" style="45" customWidth="1"/>
    <col min="15" max="15" width="5.75390625" style="45" customWidth="1"/>
    <col min="16" max="16" width="9.125" style="45" customWidth="1"/>
    <col min="17" max="17" width="8.75390625" style="45" customWidth="1"/>
    <col min="18" max="18" width="10.00390625" style="45" customWidth="1"/>
    <col min="19" max="19" width="8.375" style="45" customWidth="1"/>
    <col min="20" max="20" width="7.375" style="45" customWidth="1"/>
    <col min="21" max="21" width="8.125" style="45" customWidth="1"/>
    <col min="22" max="22" width="8.625" style="45" customWidth="1"/>
    <col min="23" max="23" width="8.25390625" style="45" customWidth="1"/>
    <col min="24" max="16384" width="12.125" style="45" customWidth="1"/>
  </cols>
  <sheetData>
    <row r="1" spans="1:15" ht="18">
      <c r="A1" s="1467" t="s">
        <v>590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202"/>
      <c r="M1" s="202"/>
      <c r="N1" s="202"/>
      <c r="O1" s="202"/>
    </row>
    <row r="2" spans="1:15" ht="18.75" thickBot="1">
      <c r="A2" s="116"/>
      <c r="B2" s="116"/>
      <c r="C2" s="116"/>
      <c r="D2" s="47"/>
      <c r="E2" s="47"/>
      <c r="F2" s="47"/>
      <c r="G2" s="47"/>
      <c r="H2" s="47"/>
      <c r="I2" s="47"/>
      <c r="J2" s="47"/>
      <c r="K2" s="47"/>
      <c r="L2" s="202"/>
      <c r="M2" s="202"/>
      <c r="N2" s="202"/>
      <c r="O2" s="202"/>
    </row>
    <row r="3" spans="1:28" ht="15" customHeight="1" thickBot="1">
      <c r="A3" s="1490" t="s">
        <v>90</v>
      </c>
      <c r="B3" s="1491"/>
      <c r="C3" s="1489"/>
      <c r="D3" s="1494" t="s">
        <v>587</v>
      </c>
      <c r="E3" s="1474" t="s">
        <v>588</v>
      </c>
      <c r="F3" s="1477" t="s">
        <v>589</v>
      </c>
      <c r="G3" s="1507" t="s">
        <v>91</v>
      </c>
      <c r="H3" s="1508"/>
      <c r="I3" s="1508"/>
      <c r="J3" s="1508"/>
      <c r="K3" s="1509"/>
      <c r="L3" s="202"/>
      <c r="M3" s="202"/>
      <c r="S3" s="1502" t="s">
        <v>90</v>
      </c>
      <c r="T3" s="1493"/>
      <c r="U3" s="203" t="s">
        <v>0</v>
      </c>
      <c r="V3" s="204" t="s">
        <v>379</v>
      </c>
      <c r="W3" s="1461" t="s">
        <v>107</v>
      </c>
      <c r="X3" s="205"/>
      <c r="Y3" s="206" t="s">
        <v>91</v>
      </c>
      <c r="Z3" s="206"/>
      <c r="AA3" s="206"/>
      <c r="AB3" s="207"/>
    </row>
    <row r="4" spans="1:28" ht="15" customHeight="1" thickBot="1">
      <c r="A4" s="1487"/>
      <c r="B4" s="1488"/>
      <c r="C4" s="1489"/>
      <c r="D4" s="1495"/>
      <c r="E4" s="1475"/>
      <c r="F4" s="1478"/>
      <c r="G4" s="1498" t="s">
        <v>94</v>
      </c>
      <c r="H4" s="1500" t="s">
        <v>217</v>
      </c>
      <c r="I4" s="1500" t="s">
        <v>218</v>
      </c>
      <c r="J4" s="1500" t="s">
        <v>219</v>
      </c>
      <c r="K4" s="1469" t="s">
        <v>95</v>
      </c>
      <c r="L4" s="202"/>
      <c r="M4" s="202"/>
      <c r="S4" s="1503"/>
      <c r="T4" s="1504"/>
      <c r="U4" s="208" t="s">
        <v>1</v>
      </c>
      <c r="V4" s="208" t="s">
        <v>92</v>
      </c>
      <c r="W4" s="1462"/>
      <c r="X4" s="1455" t="s">
        <v>94</v>
      </c>
      <c r="Y4" s="1458" t="s">
        <v>217</v>
      </c>
      <c r="Z4" s="1458" t="s">
        <v>218</v>
      </c>
      <c r="AA4" s="1458" t="s">
        <v>219</v>
      </c>
      <c r="AB4" s="1451" t="s">
        <v>95</v>
      </c>
    </row>
    <row r="5" spans="1:28" ht="15" customHeight="1" thickBot="1">
      <c r="A5" s="1487"/>
      <c r="B5" s="1488"/>
      <c r="C5" s="1489"/>
      <c r="D5" s="1495"/>
      <c r="E5" s="1475"/>
      <c r="F5" s="1478"/>
      <c r="G5" s="1499"/>
      <c r="H5" s="1501"/>
      <c r="I5" s="1501"/>
      <c r="J5" s="1501"/>
      <c r="K5" s="1470"/>
      <c r="L5" s="202"/>
      <c r="M5" s="209" t="s">
        <v>294</v>
      </c>
      <c r="N5" s="1454" t="s">
        <v>295</v>
      </c>
      <c r="O5" s="1454"/>
      <c r="S5" s="1503"/>
      <c r="T5" s="1504"/>
      <c r="U5" s="208" t="s">
        <v>3</v>
      </c>
      <c r="V5" s="208" t="s">
        <v>93</v>
      </c>
      <c r="W5" s="1462"/>
      <c r="X5" s="1456"/>
      <c r="Y5" s="1459"/>
      <c r="Z5" s="1459"/>
      <c r="AA5" s="1459"/>
      <c r="AB5" s="1452"/>
    </row>
    <row r="6" spans="1:28" ht="15" customHeight="1" thickBot="1">
      <c r="A6" s="1487"/>
      <c r="B6" s="1488"/>
      <c r="C6" s="1489"/>
      <c r="D6" s="1496"/>
      <c r="E6" s="1476"/>
      <c r="F6" s="1479"/>
      <c r="G6" s="1499"/>
      <c r="H6" s="1501"/>
      <c r="I6" s="1501"/>
      <c r="J6" s="1501"/>
      <c r="K6" s="1470"/>
      <c r="L6" s="202"/>
      <c r="M6" s="202"/>
      <c r="N6" s="1454"/>
      <c r="O6" s="1454"/>
      <c r="S6" s="1505"/>
      <c r="T6" s="1506"/>
      <c r="U6" s="210" t="s">
        <v>380</v>
      </c>
      <c r="V6" s="210" t="s">
        <v>381</v>
      </c>
      <c r="W6" s="211" t="s">
        <v>382</v>
      </c>
      <c r="X6" s="1457"/>
      <c r="Y6" s="1460"/>
      <c r="Z6" s="1460"/>
      <c r="AA6" s="1460"/>
      <c r="AB6" s="1453"/>
    </row>
    <row r="7" spans="1:28" s="44" customFormat="1" ht="18.75" customHeight="1" thickBot="1">
      <c r="A7" s="1487" t="s">
        <v>407</v>
      </c>
      <c r="B7" s="1488"/>
      <c r="C7" s="1489"/>
      <c r="D7" s="212">
        <v>80700</v>
      </c>
      <c r="E7" s="213">
        <v>541</v>
      </c>
      <c r="F7" s="214">
        <v>436600</v>
      </c>
      <c r="G7" s="215">
        <f>SUM(G8:G10)</f>
        <v>56566</v>
      </c>
      <c r="H7" s="216">
        <f>SUM(H8:H10)</f>
        <v>10738</v>
      </c>
      <c r="I7" s="216">
        <f>SUM(I8:I10)</f>
        <v>6245</v>
      </c>
      <c r="J7" s="216">
        <f>SUM(J8:J10)</f>
        <v>6684</v>
      </c>
      <c r="K7" s="214">
        <f>SUM(K8:K10)</f>
        <v>442</v>
      </c>
      <c r="L7" s="217"/>
      <c r="M7" s="218">
        <f>SUM(G7:K7)</f>
        <v>80675</v>
      </c>
      <c r="S7" s="1497" t="s">
        <v>97</v>
      </c>
      <c r="T7" s="1493"/>
      <c r="U7" s="219">
        <v>82100</v>
      </c>
      <c r="V7" s="220">
        <v>555</v>
      </c>
      <c r="W7" s="221">
        <v>455700</v>
      </c>
      <c r="X7" s="219">
        <f>SUM(X8:X10)</f>
        <v>0</v>
      </c>
      <c r="Y7" s="219">
        <f>SUM(Y8:Y10)</f>
        <v>0</v>
      </c>
      <c r="Z7" s="219">
        <f>SUM(Z8:Z10)</f>
        <v>0</v>
      </c>
      <c r="AA7" s="219">
        <f>SUM(AA8:AA10)</f>
        <v>0</v>
      </c>
      <c r="AB7" s="221">
        <f>SUM(AB8:AB10)</f>
        <v>0</v>
      </c>
    </row>
    <row r="8" spans="1:28" s="44" customFormat="1" ht="19.5" customHeight="1">
      <c r="A8" s="1471" t="s">
        <v>96</v>
      </c>
      <c r="B8" s="1472"/>
      <c r="C8" s="1473"/>
      <c r="D8" s="223">
        <v>41100</v>
      </c>
      <c r="E8" s="224">
        <v>529</v>
      </c>
      <c r="F8" s="225">
        <v>217400</v>
      </c>
      <c r="G8" s="223">
        <f>SUM(G11:G13)</f>
        <v>25403</v>
      </c>
      <c r="H8" s="223">
        <f>SUM(H11:H13)</f>
        <v>9006</v>
      </c>
      <c r="I8" s="223">
        <f>SUM(I11:I13)</f>
        <v>4084</v>
      </c>
      <c r="J8" s="223">
        <f>SUM(J11:J13)</f>
        <v>2490</v>
      </c>
      <c r="K8" s="225">
        <f>SUM(K11:K13)</f>
        <v>145</v>
      </c>
      <c r="L8" s="217"/>
      <c r="M8" s="218">
        <f>SUM(G8:K8)</f>
        <v>41128</v>
      </c>
      <c r="S8" s="1471" t="s">
        <v>96</v>
      </c>
      <c r="T8" s="1473"/>
      <c r="U8" s="226">
        <v>42000</v>
      </c>
      <c r="V8" s="227">
        <v>544</v>
      </c>
      <c r="W8" s="228">
        <v>228500</v>
      </c>
      <c r="X8" s="226">
        <f>SUM(S11:S13)</f>
        <v>0</v>
      </c>
      <c r="Y8" s="226">
        <f>SUM(T11:T13)</f>
        <v>0</v>
      </c>
      <c r="Z8" s="226">
        <f>SUM(U11:U13)</f>
        <v>0</v>
      </c>
      <c r="AA8" s="226">
        <f>SUM(V11:V13)</f>
        <v>0</v>
      </c>
      <c r="AB8" s="228">
        <f>SUM(W11:W13)</f>
        <v>0</v>
      </c>
    </row>
    <row r="9" spans="1:28" s="44" customFormat="1" ht="19.5" customHeight="1">
      <c r="A9" s="1481" t="s">
        <v>408</v>
      </c>
      <c r="B9" s="1482"/>
      <c r="C9" s="1466"/>
      <c r="D9" s="229">
        <v>22600</v>
      </c>
      <c r="E9" s="230">
        <v>590</v>
      </c>
      <c r="F9" s="231">
        <v>133300</v>
      </c>
      <c r="G9" s="229">
        <f>SUM(G14:G15)</f>
        <v>16048</v>
      </c>
      <c r="H9" s="229">
        <f>SUM(H14:H15)</f>
        <v>1395</v>
      </c>
      <c r="I9" s="229">
        <f>SUM(I14:I15)</f>
        <v>976</v>
      </c>
      <c r="J9" s="229">
        <f>SUM(J14:J15)</f>
        <v>3924</v>
      </c>
      <c r="K9" s="231">
        <f>SUM(K14:K15)</f>
        <v>231</v>
      </c>
      <c r="L9" s="217"/>
      <c r="M9" s="218">
        <f>SUM(G9:K9)</f>
        <v>22574</v>
      </c>
      <c r="S9" s="1481" t="s">
        <v>98</v>
      </c>
      <c r="T9" s="1466"/>
      <c r="U9" s="232">
        <v>22800</v>
      </c>
      <c r="V9" s="233">
        <v>597</v>
      </c>
      <c r="W9" s="234">
        <v>136100</v>
      </c>
      <c r="X9" s="232">
        <f>SUM(S14:S15)</f>
        <v>0</v>
      </c>
      <c r="Y9" s="232">
        <f>SUM(T14:T15)</f>
        <v>0</v>
      </c>
      <c r="Z9" s="232">
        <f>SUM(U14:U15)</f>
        <v>0</v>
      </c>
      <c r="AA9" s="232">
        <f>SUM(V14:V15)</f>
        <v>0</v>
      </c>
      <c r="AB9" s="234">
        <f>SUM(W14:W15)</f>
        <v>0</v>
      </c>
    </row>
    <row r="10" spans="1:28" s="44" customFormat="1" ht="19.5" customHeight="1" thickBot="1">
      <c r="A10" s="1483" t="s">
        <v>99</v>
      </c>
      <c r="B10" s="1484"/>
      <c r="C10" s="1485"/>
      <c r="D10" s="235">
        <v>17000</v>
      </c>
      <c r="E10" s="236">
        <v>593</v>
      </c>
      <c r="F10" s="237">
        <v>85500</v>
      </c>
      <c r="G10" s="235">
        <f>SUM(G16:G17)</f>
        <v>15115</v>
      </c>
      <c r="H10" s="235">
        <f>SUM(H16:H17)</f>
        <v>337</v>
      </c>
      <c r="I10" s="235">
        <f>SUM(I16:I17)</f>
        <v>1185</v>
      </c>
      <c r="J10" s="235">
        <f>SUM(J16:J17)</f>
        <v>270</v>
      </c>
      <c r="K10" s="237">
        <f>SUM(K16:K17)</f>
        <v>66</v>
      </c>
      <c r="L10" s="217"/>
      <c r="M10" s="218">
        <f>SUM(G10:K10)</f>
        <v>16973</v>
      </c>
      <c r="S10" s="1483" t="s">
        <v>99</v>
      </c>
      <c r="T10" s="1485"/>
      <c r="U10" s="238">
        <v>17300</v>
      </c>
      <c r="V10" s="239">
        <v>524</v>
      </c>
      <c r="W10" s="240">
        <v>90700</v>
      </c>
      <c r="X10" s="238">
        <f>SUM(S16:S17)</f>
        <v>0</v>
      </c>
      <c r="Y10" s="238">
        <f>SUM(T16:T17)</f>
        <v>0</v>
      </c>
      <c r="Z10" s="238">
        <f>SUM(U16:U17)</f>
        <v>0</v>
      </c>
      <c r="AA10" s="238">
        <f>SUM(V16:V17)</f>
        <v>0</v>
      </c>
      <c r="AB10" s="240">
        <f>SUM(W16:W17)</f>
        <v>0</v>
      </c>
    </row>
    <row r="11" spans="1:15" s="44" customFormat="1" ht="19.5" customHeight="1" thickBot="1">
      <c r="A11" s="1468" t="s">
        <v>106</v>
      </c>
      <c r="B11" s="1492" t="s">
        <v>409</v>
      </c>
      <c r="C11" s="1493"/>
      <c r="D11" s="224">
        <f>SUM(D21,D25,D29)</f>
        <v>9788</v>
      </c>
      <c r="E11" s="224">
        <f aca="true" t="shared" si="0" ref="E11:E17">ROUND(F11/D11*100,0)</f>
        <v>511</v>
      </c>
      <c r="F11" s="242">
        <f aca="true" t="shared" si="1" ref="F11:K11">SUM(F21,F25,F29)</f>
        <v>50000</v>
      </c>
      <c r="G11" s="224">
        <f t="shared" si="1"/>
        <v>8303</v>
      </c>
      <c r="H11" s="224">
        <f t="shared" si="1"/>
        <v>1010</v>
      </c>
      <c r="I11" s="224">
        <f t="shared" si="1"/>
        <v>282</v>
      </c>
      <c r="J11" s="224">
        <f t="shared" si="1"/>
        <v>191</v>
      </c>
      <c r="K11" s="242">
        <f t="shared" si="1"/>
        <v>2</v>
      </c>
      <c r="L11" s="217"/>
      <c r="M11" s="243">
        <f aca="true" t="shared" si="2" ref="M11:M21">SUM(G11:K11)</f>
        <v>9788</v>
      </c>
      <c r="N11" s="243">
        <f aca="true" t="shared" si="3" ref="N11:N21">M11-D11</f>
        <v>0</v>
      </c>
      <c r="O11" s="217"/>
    </row>
    <row r="12" spans="1:15" s="44" customFormat="1" ht="19.5" customHeight="1" thickBot="1">
      <c r="A12" s="1468"/>
      <c r="B12" s="1465" t="s">
        <v>410</v>
      </c>
      <c r="C12" s="1466"/>
      <c r="D12" s="230">
        <f>SUM(D43,D47,D56)</f>
        <v>21467</v>
      </c>
      <c r="E12" s="230">
        <f t="shared" si="0"/>
        <v>531</v>
      </c>
      <c r="F12" s="245">
        <f aca="true" t="shared" si="4" ref="F12:K12">SUM(F43,F47,F56)</f>
        <v>114089.56199999999</v>
      </c>
      <c r="G12" s="230">
        <f t="shared" si="4"/>
        <v>12396</v>
      </c>
      <c r="H12" s="230">
        <f t="shared" si="4"/>
        <v>3863</v>
      </c>
      <c r="I12" s="230">
        <f t="shared" si="4"/>
        <v>2942</v>
      </c>
      <c r="J12" s="230">
        <f t="shared" si="4"/>
        <v>2188</v>
      </c>
      <c r="K12" s="245">
        <f t="shared" si="4"/>
        <v>78</v>
      </c>
      <c r="L12" s="217"/>
      <c r="M12" s="243">
        <f t="shared" si="2"/>
        <v>21467</v>
      </c>
      <c r="N12" s="243">
        <f t="shared" si="3"/>
        <v>0</v>
      </c>
      <c r="O12" s="217"/>
    </row>
    <row r="13" spans="1:15" s="44" customFormat="1" ht="19.5" customHeight="1" thickBot="1">
      <c r="A13" s="1468"/>
      <c r="B13" s="1465" t="s">
        <v>411</v>
      </c>
      <c r="C13" s="1466"/>
      <c r="D13" s="230">
        <f>SUM(D66)</f>
        <v>9873</v>
      </c>
      <c r="E13" s="230">
        <f t="shared" si="0"/>
        <v>540</v>
      </c>
      <c r="F13" s="245">
        <f aca="true" t="shared" si="5" ref="F13:K13">SUM(F66)</f>
        <v>53350</v>
      </c>
      <c r="G13" s="230">
        <f t="shared" si="5"/>
        <v>4704</v>
      </c>
      <c r="H13" s="230">
        <f t="shared" si="5"/>
        <v>4133</v>
      </c>
      <c r="I13" s="230">
        <f t="shared" si="5"/>
        <v>860</v>
      </c>
      <c r="J13" s="230">
        <f t="shared" si="5"/>
        <v>111</v>
      </c>
      <c r="K13" s="245">
        <f t="shared" si="5"/>
        <v>65</v>
      </c>
      <c r="L13" s="217"/>
      <c r="M13" s="243">
        <f t="shared" si="2"/>
        <v>9873</v>
      </c>
      <c r="N13" s="243">
        <f t="shared" si="3"/>
        <v>0</v>
      </c>
      <c r="O13" s="217"/>
    </row>
    <row r="14" spans="1:15" s="44" customFormat="1" ht="19.5" customHeight="1" thickBot="1">
      <c r="A14" s="1468"/>
      <c r="B14" s="1465" t="s">
        <v>408</v>
      </c>
      <c r="C14" s="1466"/>
      <c r="D14" s="230">
        <f>SUM(D70,D74,D82)</f>
        <v>20623</v>
      </c>
      <c r="E14" s="230">
        <f t="shared" si="0"/>
        <v>597</v>
      </c>
      <c r="F14" s="245">
        <f aca="true" t="shared" si="6" ref="F14:K14">SUM(F70,F74,F82)</f>
        <v>123100.09</v>
      </c>
      <c r="G14" s="230">
        <f t="shared" si="6"/>
        <v>16048</v>
      </c>
      <c r="H14" s="230">
        <f t="shared" si="6"/>
        <v>1252</v>
      </c>
      <c r="I14" s="230">
        <f t="shared" si="6"/>
        <v>449</v>
      </c>
      <c r="J14" s="230">
        <f t="shared" si="6"/>
        <v>2798</v>
      </c>
      <c r="K14" s="245">
        <f t="shared" si="6"/>
        <v>76</v>
      </c>
      <c r="L14" s="217"/>
      <c r="M14" s="243">
        <f t="shared" si="2"/>
        <v>20623</v>
      </c>
      <c r="N14" s="243">
        <f t="shared" si="3"/>
        <v>0</v>
      </c>
      <c r="O14" s="217"/>
    </row>
    <row r="15" spans="1:15" s="44" customFormat="1" ht="19.5" customHeight="1" thickBot="1">
      <c r="A15" s="1468"/>
      <c r="B15" s="1465" t="s">
        <v>104</v>
      </c>
      <c r="C15" s="1466"/>
      <c r="D15" s="230">
        <f>SUM(D86)</f>
        <v>1951</v>
      </c>
      <c r="E15" s="230">
        <f t="shared" si="0"/>
        <v>524</v>
      </c>
      <c r="F15" s="245">
        <f aca="true" t="shared" si="7" ref="F15:K15">SUM(F86)</f>
        <v>10220</v>
      </c>
      <c r="G15" s="230"/>
      <c r="H15" s="230">
        <f t="shared" si="7"/>
        <v>143</v>
      </c>
      <c r="I15" s="230">
        <f t="shared" si="7"/>
        <v>527</v>
      </c>
      <c r="J15" s="230">
        <f t="shared" si="7"/>
        <v>1126</v>
      </c>
      <c r="K15" s="245">
        <f t="shared" si="7"/>
        <v>155</v>
      </c>
      <c r="L15" s="217"/>
      <c r="M15" s="243">
        <f t="shared" si="2"/>
        <v>1951</v>
      </c>
      <c r="N15" s="243">
        <f t="shared" si="3"/>
        <v>0</v>
      </c>
      <c r="O15" s="217"/>
    </row>
    <row r="16" spans="1:15" s="44" customFormat="1" ht="19.5" customHeight="1" thickBot="1">
      <c r="A16" s="1468"/>
      <c r="B16" s="1465" t="s">
        <v>412</v>
      </c>
      <c r="C16" s="1466"/>
      <c r="D16" s="230">
        <f>SUM(D91,D100)</f>
        <v>12353</v>
      </c>
      <c r="E16" s="230">
        <f t="shared" si="0"/>
        <v>504</v>
      </c>
      <c r="F16" s="245">
        <f aca="true" t="shared" si="8" ref="F16:K16">SUM(F91,F100)</f>
        <v>62264</v>
      </c>
      <c r="G16" s="230">
        <f t="shared" si="8"/>
        <v>11096</v>
      </c>
      <c r="H16" s="230">
        <f t="shared" si="8"/>
        <v>110</v>
      </c>
      <c r="I16" s="230">
        <f t="shared" si="8"/>
        <v>875</v>
      </c>
      <c r="J16" s="230">
        <f t="shared" si="8"/>
        <v>215</v>
      </c>
      <c r="K16" s="245">
        <f t="shared" si="8"/>
        <v>57</v>
      </c>
      <c r="L16" s="217"/>
      <c r="M16" s="243">
        <f t="shared" si="2"/>
        <v>12353</v>
      </c>
      <c r="N16" s="243">
        <f t="shared" si="3"/>
        <v>0</v>
      </c>
      <c r="O16" s="217"/>
    </row>
    <row r="17" spans="1:15" s="44" customFormat="1" ht="19.5" customHeight="1" thickBot="1">
      <c r="A17" s="1468"/>
      <c r="B17" s="1486" t="s">
        <v>108</v>
      </c>
      <c r="C17" s="1485"/>
      <c r="D17" s="236">
        <f>SUM(D101)</f>
        <v>4620</v>
      </c>
      <c r="E17" s="236">
        <f t="shared" si="0"/>
        <v>502</v>
      </c>
      <c r="F17" s="246">
        <f aca="true" t="shared" si="9" ref="F17:K17">SUM(F101)</f>
        <v>23200</v>
      </c>
      <c r="G17" s="236">
        <f t="shared" si="9"/>
        <v>4019</v>
      </c>
      <c r="H17" s="236">
        <f t="shared" si="9"/>
        <v>227</v>
      </c>
      <c r="I17" s="236">
        <f t="shared" si="9"/>
        <v>310</v>
      </c>
      <c r="J17" s="236">
        <f t="shared" si="9"/>
        <v>55</v>
      </c>
      <c r="K17" s="246">
        <f t="shared" si="9"/>
        <v>9</v>
      </c>
      <c r="L17" s="217"/>
      <c r="M17" s="243">
        <f t="shared" si="2"/>
        <v>4620</v>
      </c>
      <c r="N17" s="243">
        <f t="shared" si="3"/>
        <v>0</v>
      </c>
      <c r="O17" s="217"/>
    </row>
    <row r="18" spans="1:14" s="44" customFormat="1" ht="19.5" customHeight="1">
      <c r="A18" s="1438" t="s">
        <v>359</v>
      </c>
      <c r="B18" s="1514" t="s">
        <v>383</v>
      </c>
      <c r="C18" s="1515"/>
      <c r="D18" s="247">
        <v>2460</v>
      </c>
      <c r="E18" s="248">
        <v>489</v>
      </c>
      <c r="F18" s="249">
        <v>12000</v>
      </c>
      <c r="G18" s="248">
        <v>2452</v>
      </c>
      <c r="H18" s="248">
        <v>8</v>
      </c>
      <c r="I18" s="248"/>
      <c r="J18" s="248"/>
      <c r="K18" s="250"/>
      <c r="M18" s="243">
        <f t="shared" si="2"/>
        <v>2460</v>
      </c>
      <c r="N18" s="243">
        <f t="shared" si="3"/>
        <v>0</v>
      </c>
    </row>
    <row r="19" spans="1:14" s="44" customFormat="1" ht="19.5" customHeight="1">
      <c r="A19" s="1439"/>
      <c r="B19" s="1480" t="s">
        <v>384</v>
      </c>
      <c r="C19" s="1480"/>
      <c r="D19" s="251">
        <v>423</v>
      </c>
      <c r="E19" s="252">
        <v>460</v>
      </c>
      <c r="F19" s="253">
        <v>1950</v>
      </c>
      <c r="G19" s="252">
        <v>243</v>
      </c>
      <c r="H19" s="252">
        <v>35</v>
      </c>
      <c r="I19" s="252">
        <v>4</v>
      </c>
      <c r="J19" s="252">
        <v>141</v>
      </c>
      <c r="K19" s="254"/>
      <c r="M19" s="243">
        <f t="shared" si="2"/>
        <v>423</v>
      </c>
      <c r="N19" s="243">
        <f t="shared" si="3"/>
        <v>0</v>
      </c>
    </row>
    <row r="20" spans="1:14" s="44" customFormat="1" ht="19.5" customHeight="1" thickBot="1">
      <c r="A20" s="1439"/>
      <c r="B20" s="1480"/>
      <c r="C20" s="1480"/>
      <c r="D20" s="251"/>
      <c r="E20" s="252"/>
      <c r="F20" s="253"/>
      <c r="G20" s="252"/>
      <c r="H20" s="252"/>
      <c r="I20" s="252"/>
      <c r="J20" s="252"/>
      <c r="K20" s="254"/>
      <c r="M20" s="243">
        <f t="shared" si="2"/>
        <v>0</v>
      </c>
      <c r="N20" s="243">
        <f t="shared" si="3"/>
        <v>0</v>
      </c>
    </row>
    <row r="21" spans="1:14" s="44" customFormat="1" ht="19.5" customHeight="1" thickBot="1" thickTop="1">
      <c r="A21" s="1443"/>
      <c r="B21" s="1463" t="s">
        <v>5</v>
      </c>
      <c r="C21" s="1464"/>
      <c r="D21" s="256">
        <f>SUM(D18:D20)</f>
        <v>2883</v>
      </c>
      <c r="E21" s="257">
        <f>ROUND(F21/D21*100,0)</f>
        <v>484</v>
      </c>
      <c r="F21" s="258">
        <f>SUM(F18:F20)</f>
        <v>13950</v>
      </c>
      <c r="G21" s="259">
        <f>SUM(G18:G20)</f>
        <v>2695</v>
      </c>
      <c r="H21" s="259">
        <f>SUM(H18:H20)</f>
        <v>43</v>
      </c>
      <c r="I21" s="259">
        <f>SUM(I18:I20)</f>
        <v>4</v>
      </c>
      <c r="J21" s="259">
        <f>SUM(J18:J20)</f>
        <v>141</v>
      </c>
      <c r="K21" s="258"/>
      <c r="M21" s="243">
        <f t="shared" si="2"/>
        <v>2883</v>
      </c>
      <c r="N21" s="243">
        <f t="shared" si="3"/>
        <v>0</v>
      </c>
    </row>
    <row r="22" spans="1:14" ht="19.5" customHeight="1">
      <c r="A22" s="1438" t="s">
        <v>360</v>
      </c>
      <c r="B22" s="1515" t="s">
        <v>296</v>
      </c>
      <c r="C22" s="1515"/>
      <c r="D22" s="1111">
        <v>1400</v>
      </c>
      <c r="E22" s="248">
        <v>497</v>
      </c>
      <c r="F22" s="249">
        <v>6960</v>
      </c>
      <c r="G22" s="248">
        <v>1366</v>
      </c>
      <c r="H22" s="248">
        <v>26</v>
      </c>
      <c r="I22" s="248">
        <v>8</v>
      </c>
      <c r="J22" s="248"/>
      <c r="K22" s="250"/>
      <c r="M22" s="243">
        <f>SUM(G22:K22)</f>
        <v>1400</v>
      </c>
      <c r="N22" s="243">
        <f aca="true" t="shared" si="10" ref="N22:N56">M22-D22</f>
        <v>0</v>
      </c>
    </row>
    <row r="23" spans="1:14" ht="19.5" customHeight="1">
      <c r="A23" s="1439"/>
      <c r="B23" s="1480" t="s">
        <v>353</v>
      </c>
      <c r="C23" s="1480"/>
      <c r="D23" s="251">
        <v>421</v>
      </c>
      <c r="E23" s="252">
        <v>510</v>
      </c>
      <c r="F23" s="253">
        <v>2150</v>
      </c>
      <c r="G23" s="252">
        <v>421</v>
      </c>
      <c r="H23" s="252"/>
      <c r="I23" s="252"/>
      <c r="J23" s="252"/>
      <c r="K23" s="254"/>
      <c r="M23" s="243">
        <f aca="true" t="shared" si="11" ref="M23:M56">SUM(G23:K23)</f>
        <v>421</v>
      </c>
      <c r="N23" s="243">
        <f t="shared" si="10"/>
        <v>0</v>
      </c>
    </row>
    <row r="24" spans="1:14" ht="19.5" customHeight="1" thickBot="1">
      <c r="A24" s="1439"/>
      <c r="B24" s="1480" t="s">
        <v>385</v>
      </c>
      <c r="C24" s="1480"/>
      <c r="D24" s="251">
        <v>427</v>
      </c>
      <c r="E24" s="252">
        <v>516</v>
      </c>
      <c r="F24" s="253">
        <v>2200</v>
      </c>
      <c r="G24" s="252">
        <v>427</v>
      </c>
      <c r="H24" s="252"/>
      <c r="I24" s="252"/>
      <c r="J24" s="252"/>
      <c r="K24" s="254"/>
      <c r="M24" s="243">
        <f t="shared" si="11"/>
        <v>427</v>
      </c>
      <c r="N24" s="243">
        <f>M24-D24</f>
        <v>0</v>
      </c>
    </row>
    <row r="25" spans="1:14" s="44" customFormat="1" ht="19.5" customHeight="1" thickBot="1" thickTop="1">
      <c r="A25" s="1443"/>
      <c r="B25" s="1463" t="s">
        <v>5</v>
      </c>
      <c r="C25" s="1464"/>
      <c r="D25" s="256">
        <f>SUM(D22:D24)</f>
        <v>2248</v>
      </c>
      <c r="E25" s="257">
        <v>503</v>
      </c>
      <c r="F25" s="258">
        <f>SUM(F22:F24)</f>
        <v>11310</v>
      </c>
      <c r="G25" s="259">
        <f>SUM(G22:G24)</f>
        <v>2214</v>
      </c>
      <c r="H25" s="259">
        <f>SUM(H22:H24)</f>
        <v>26</v>
      </c>
      <c r="I25" s="259">
        <f>SUM(I22:I24)</f>
        <v>8</v>
      </c>
      <c r="J25" s="259"/>
      <c r="K25" s="258"/>
      <c r="M25" s="243">
        <f t="shared" si="11"/>
        <v>2248</v>
      </c>
      <c r="N25" s="243">
        <f t="shared" si="10"/>
        <v>0</v>
      </c>
    </row>
    <row r="26" spans="1:14" s="44" customFormat="1" ht="19.5" customHeight="1">
      <c r="A26" s="1438" t="s">
        <v>361</v>
      </c>
      <c r="B26" s="1510" t="s">
        <v>386</v>
      </c>
      <c r="C26" s="1511"/>
      <c r="D26" s="1112">
        <v>2270</v>
      </c>
      <c r="E26" s="248">
        <v>501</v>
      </c>
      <c r="F26" s="249">
        <v>11400</v>
      </c>
      <c r="G26" s="248">
        <v>1610</v>
      </c>
      <c r="H26" s="248">
        <v>450</v>
      </c>
      <c r="I26" s="248">
        <v>170</v>
      </c>
      <c r="J26" s="248">
        <v>38</v>
      </c>
      <c r="K26" s="250">
        <v>2</v>
      </c>
      <c r="M26" s="243">
        <f t="shared" si="11"/>
        <v>2270</v>
      </c>
      <c r="N26" s="243">
        <f t="shared" si="10"/>
        <v>0</v>
      </c>
    </row>
    <row r="27" spans="1:14" ht="19.5" customHeight="1">
      <c r="A27" s="1439"/>
      <c r="B27" s="1512" t="s">
        <v>309</v>
      </c>
      <c r="C27" s="1513"/>
      <c r="D27" s="1113">
        <v>1410</v>
      </c>
      <c r="E27" s="1114">
        <v>549</v>
      </c>
      <c r="F27" s="1115">
        <v>7740</v>
      </c>
      <c r="G27" s="1114">
        <v>1166</v>
      </c>
      <c r="H27" s="1114">
        <v>244</v>
      </c>
      <c r="I27" s="1114"/>
      <c r="J27" s="1114"/>
      <c r="K27" s="1116"/>
      <c r="M27" s="243">
        <f t="shared" si="11"/>
        <v>1410</v>
      </c>
      <c r="N27" s="243">
        <f>M27-D27</f>
        <v>0</v>
      </c>
    </row>
    <row r="28" spans="1:14" s="44" customFormat="1" ht="19.5" customHeight="1" thickBot="1">
      <c r="A28" s="1439"/>
      <c r="B28" s="1480" t="s">
        <v>387</v>
      </c>
      <c r="C28" s="1480"/>
      <c r="D28" s="251">
        <v>977</v>
      </c>
      <c r="E28" s="252">
        <v>573</v>
      </c>
      <c r="F28" s="253">
        <v>5600</v>
      </c>
      <c r="G28" s="252">
        <v>618</v>
      </c>
      <c r="H28" s="252">
        <v>247</v>
      </c>
      <c r="I28" s="252">
        <v>100</v>
      </c>
      <c r="J28" s="252">
        <v>12</v>
      </c>
      <c r="K28" s="254"/>
      <c r="M28" s="243">
        <f t="shared" si="11"/>
        <v>977</v>
      </c>
      <c r="N28" s="243">
        <f t="shared" si="10"/>
        <v>0</v>
      </c>
    </row>
    <row r="29" spans="1:14" s="44" customFormat="1" ht="19.5" customHeight="1" thickBot="1" thickTop="1">
      <c r="A29" s="1443"/>
      <c r="B29" s="1463" t="s">
        <v>5</v>
      </c>
      <c r="C29" s="1464"/>
      <c r="D29" s="256">
        <f>SUM(D26:D27,D28)</f>
        <v>4657</v>
      </c>
      <c r="E29" s="257">
        <f>ROUND(F29/D29*100,0)</f>
        <v>531</v>
      </c>
      <c r="F29" s="258">
        <f aca="true" t="shared" si="12" ref="F29:K29">SUM(F26:F27,F28)</f>
        <v>24740</v>
      </c>
      <c r="G29" s="260">
        <f t="shared" si="12"/>
        <v>3394</v>
      </c>
      <c r="H29" s="259">
        <f t="shared" si="12"/>
        <v>941</v>
      </c>
      <c r="I29" s="259">
        <f t="shared" si="12"/>
        <v>270</v>
      </c>
      <c r="J29" s="259">
        <f t="shared" si="12"/>
        <v>50</v>
      </c>
      <c r="K29" s="258">
        <f t="shared" si="12"/>
        <v>2</v>
      </c>
      <c r="M29" s="243">
        <f t="shared" si="11"/>
        <v>4657</v>
      </c>
      <c r="N29" s="243">
        <f t="shared" si="10"/>
        <v>0</v>
      </c>
    </row>
    <row r="30" spans="1:14" s="44" customFormat="1" ht="19.5" customHeight="1">
      <c r="A30" s="1438" t="s">
        <v>362</v>
      </c>
      <c r="B30" s="1515" t="s">
        <v>254</v>
      </c>
      <c r="C30" s="1515"/>
      <c r="D30" s="247">
        <v>912</v>
      </c>
      <c r="E30" s="248">
        <v>547</v>
      </c>
      <c r="F30" s="249">
        <v>4988.64</v>
      </c>
      <c r="G30" s="248">
        <v>867</v>
      </c>
      <c r="H30" s="248">
        <v>45</v>
      </c>
      <c r="I30" s="248"/>
      <c r="J30" s="248"/>
      <c r="K30" s="250"/>
      <c r="M30" s="243">
        <f t="shared" si="11"/>
        <v>912</v>
      </c>
      <c r="N30" s="243">
        <f t="shared" si="10"/>
        <v>0</v>
      </c>
    </row>
    <row r="31" spans="1:14" s="44" customFormat="1" ht="19.5" customHeight="1">
      <c r="A31" s="1439"/>
      <c r="B31" s="1480" t="s">
        <v>255</v>
      </c>
      <c r="C31" s="1480"/>
      <c r="D31" s="251">
        <v>382</v>
      </c>
      <c r="E31" s="252">
        <v>549</v>
      </c>
      <c r="F31" s="253">
        <v>2097.18</v>
      </c>
      <c r="G31" s="252">
        <v>382</v>
      </c>
      <c r="H31" s="252"/>
      <c r="I31" s="252"/>
      <c r="J31" s="252"/>
      <c r="K31" s="254"/>
      <c r="M31" s="243">
        <f t="shared" si="11"/>
        <v>382</v>
      </c>
      <c r="N31" s="243">
        <f t="shared" si="10"/>
        <v>0</v>
      </c>
    </row>
    <row r="32" spans="1:14" s="44" customFormat="1" ht="19.5" customHeight="1">
      <c r="A32" s="1439"/>
      <c r="B32" s="1480" t="s">
        <v>256</v>
      </c>
      <c r="C32" s="1480"/>
      <c r="D32" s="251">
        <v>1225</v>
      </c>
      <c r="E32" s="252">
        <v>541</v>
      </c>
      <c r="F32" s="253">
        <v>6627.25</v>
      </c>
      <c r="G32" s="252">
        <v>1110</v>
      </c>
      <c r="H32" s="252">
        <v>115</v>
      </c>
      <c r="I32" s="252"/>
      <c r="J32" s="252"/>
      <c r="K32" s="254"/>
      <c r="M32" s="243">
        <f t="shared" si="11"/>
        <v>1225</v>
      </c>
      <c r="N32" s="243">
        <f t="shared" si="10"/>
        <v>0</v>
      </c>
    </row>
    <row r="33" spans="1:14" s="44" customFormat="1" ht="19.5" customHeight="1">
      <c r="A33" s="1439"/>
      <c r="B33" s="1465" t="s">
        <v>257</v>
      </c>
      <c r="C33" s="1466"/>
      <c r="D33" s="251">
        <v>771</v>
      </c>
      <c r="E33" s="252">
        <v>537</v>
      </c>
      <c r="F33" s="253">
        <v>4140.27</v>
      </c>
      <c r="G33" s="252">
        <v>465</v>
      </c>
      <c r="H33" s="252">
        <v>306</v>
      </c>
      <c r="I33" s="252"/>
      <c r="J33" s="252"/>
      <c r="K33" s="254"/>
      <c r="M33" s="243">
        <f t="shared" si="11"/>
        <v>771</v>
      </c>
      <c r="N33" s="243">
        <f t="shared" si="10"/>
        <v>0</v>
      </c>
    </row>
    <row r="34" spans="1:14" ht="19.5" customHeight="1">
      <c r="A34" s="1439"/>
      <c r="B34" s="1465" t="s">
        <v>258</v>
      </c>
      <c r="C34" s="1466"/>
      <c r="D34" s="251">
        <v>629</v>
      </c>
      <c r="E34" s="252">
        <v>554</v>
      </c>
      <c r="F34" s="253">
        <v>3484.66</v>
      </c>
      <c r="G34" s="252">
        <v>629</v>
      </c>
      <c r="H34" s="252"/>
      <c r="I34" s="252"/>
      <c r="J34" s="252"/>
      <c r="K34" s="254"/>
      <c r="M34" s="243">
        <f t="shared" si="11"/>
        <v>629</v>
      </c>
      <c r="N34" s="243">
        <f t="shared" si="10"/>
        <v>0</v>
      </c>
    </row>
    <row r="35" spans="1:14" ht="19.5" customHeight="1">
      <c r="A35" s="1439"/>
      <c r="B35" s="1465" t="s">
        <v>212</v>
      </c>
      <c r="C35" s="1466"/>
      <c r="D35" s="251">
        <v>669</v>
      </c>
      <c r="E35" s="252">
        <v>564</v>
      </c>
      <c r="F35" s="253">
        <v>3773.16</v>
      </c>
      <c r="G35" s="252">
        <v>669</v>
      </c>
      <c r="H35" s="252"/>
      <c r="I35" s="252"/>
      <c r="J35" s="252"/>
      <c r="K35" s="254"/>
      <c r="M35" s="243">
        <f t="shared" si="11"/>
        <v>669</v>
      </c>
      <c r="N35" s="243">
        <f t="shared" si="10"/>
        <v>0</v>
      </c>
    </row>
    <row r="36" spans="1:14" ht="19.5" customHeight="1">
      <c r="A36" s="1439"/>
      <c r="B36" s="1465" t="s">
        <v>213</v>
      </c>
      <c r="C36" s="1466"/>
      <c r="D36" s="251">
        <v>549</v>
      </c>
      <c r="E36" s="252">
        <v>555</v>
      </c>
      <c r="F36" s="253">
        <v>3046.95</v>
      </c>
      <c r="G36" s="252">
        <v>549</v>
      </c>
      <c r="H36" s="252"/>
      <c r="I36" s="252"/>
      <c r="J36" s="252"/>
      <c r="K36" s="254"/>
      <c r="M36" s="243">
        <f t="shared" si="11"/>
        <v>549</v>
      </c>
      <c r="N36" s="243">
        <f t="shared" si="10"/>
        <v>0</v>
      </c>
    </row>
    <row r="37" spans="1:14" ht="19.5" customHeight="1">
      <c r="A37" s="1439"/>
      <c r="B37" s="1465" t="s">
        <v>259</v>
      </c>
      <c r="C37" s="1466"/>
      <c r="D37" s="251">
        <v>341</v>
      </c>
      <c r="E37" s="252">
        <v>541.2</v>
      </c>
      <c r="F37" s="253">
        <v>1845.4920000000002</v>
      </c>
      <c r="G37" s="252">
        <v>341</v>
      </c>
      <c r="H37" s="252"/>
      <c r="I37" s="252"/>
      <c r="J37" s="252"/>
      <c r="K37" s="254"/>
      <c r="M37" s="243">
        <f t="shared" si="11"/>
        <v>341</v>
      </c>
      <c r="N37" s="243">
        <f t="shared" si="10"/>
        <v>0</v>
      </c>
    </row>
    <row r="38" spans="1:14" ht="19.5" customHeight="1">
      <c r="A38" s="1439"/>
      <c r="B38" s="1465" t="s">
        <v>260</v>
      </c>
      <c r="C38" s="1466"/>
      <c r="D38" s="251">
        <v>634</v>
      </c>
      <c r="E38" s="252">
        <v>551</v>
      </c>
      <c r="F38" s="253">
        <v>3493.34</v>
      </c>
      <c r="G38" s="252">
        <v>434</v>
      </c>
      <c r="H38" s="252">
        <v>88</v>
      </c>
      <c r="I38" s="252">
        <v>112</v>
      </c>
      <c r="J38" s="252"/>
      <c r="K38" s="254"/>
      <c r="M38" s="243">
        <f t="shared" si="11"/>
        <v>634</v>
      </c>
      <c r="N38" s="243">
        <f t="shared" si="10"/>
        <v>0</v>
      </c>
    </row>
    <row r="39" spans="1:14" ht="19.5" customHeight="1">
      <c r="A39" s="1439"/>
      <c r="B39" s="1465" t="s">
        <v>261</v>
      </c>
      <c r="C39" s="1466"/>
      <c r="D39" s="251">
        <v>947</v>
      </c>
      <c r="E39" s="252">
        <v>547</v>
      </c>
      <c r="F39" s="253">
        <v>5180.09</v>
      </c>
      <c r="G39" s="252"/>
      <c r="H39" s="252"/>
      <c r="I39" s="252"/>
      <c r="J39" s="252">
        <v>947</v>
      </c>
      <c r="K39" s="254"/>
      <c r="M39" s="243">
        <f t="shared" si="11"/>
        <v>947</v>
      </c>
      <c r="N39" s="243">
        <f t="shared" si="10"/>
        <v>0</v>
      </c>
    </row>
    <row r="40" spans="1:14" ht="19.5" customHeight="1">
      <c r="A40" s="1439"/>
      <c r="B40" s="1465" t="s">
        <v>262</v>
      </c>
      <c r="C40" s="1466"/>
      <c r="D40" s="251">
        <v>263</v>
      </c>
      <c r="E40" s="252">
        <v>531</v>
      </c>
      <c r="F40" s="253">
        <v>1396.53</v>
      </c>
      <c r="G40" s="252">
        <v>209</v>
      </c>
      <c r="H40" s="252">
        <v>40</v>
      </c>
      <c r="I40" s="252">
        <v>14</v>
      </c>
      <c r="J40" s="252"/>
      <c r="K40" s="254"/>
      <c r="M40" s="243">
        <f t="shared" si="11"/>
        <v>263</v>
      </c>
      <c r="N40" s="243">
        <f t="shared" si="10"/>
        <v>0</v>
      </c>
    </row>
    <row r="41" spans="1:14" ht="19.5" customHeight="1">
      <c r="A41" s="1439"/>
      <c r="B41" s="1465" t="s">
        <v>263</v>
      </c>
      <c r="C41" s="1466"/>
      <c r="D41" s="251">
        <v>865</v>
      </c>
      <c r="E41" s="252">
        <v>518</v>
      </c>
      <c r="F41" s="253">
        <v>4480.7</v>
      </c>
      <c r="G41" s="252">
        <v>750</v>
      </c>
      <c r="H41" s="252">
        <v>57</v>
      </c>
      <c r="I41" s="252">
        <v>58</v>
      </c>
      <c r="J41" s="252"/>
      <c r="K41" s="254"/>
      <c r="M41" s="243">
        <f t="shared" si="11"/>
        <v>865</v>
      </c>
      <c r="N41" s="243">
        <f t="shared" si="10"/>
        <v>0</v>
      </c>
    </row>
    <row r="42" spans="1:14" ht="19.5" customHeight="1" thickBot="1">
      <c r="A42" s="1439"/>
      <c r="B42" s="1516" t="s">
        <v>264</v>
      </c>
      <c r="C42" s="1504"/>
      <c r="D42" s="262">
        <v>303</v>
      </c>
      <c r="E42" s="263">
        <v>510</v>
      </c>
      <c r="F42" s="264">
        <v>1545.3</v>
      </c>
      <c r="G42" s="263">
        <v>34</v>
      </c>
      <c r="H42" s="263">
        <v>139</v>
      </c>
      <c r="I42" s="263">
        <v>130</v>
      </c>
      <c r="J42" s="263"/>
      <c r="K42" s="265"/>
      <c r="M42" s="243">
        <f t="shared" si="11"/>
        <v>303</v>
      </c>
      <c r="N42" s="243">
        <f t="shared" si="10"/>
        <v>0</v>
      </c>
    </row>
    <row r="43" spans="1:14" ht="19.5" customHeight="1" thickBot="1" thickTop="1">
      <c r="A43" s="1443"/>
      <c r="B43" s="1463" t="s">
        <v>5</v>
      </c>
      <c r="C43" s="1464"/>
      <c r="D43" s="256">
        <v>8490</v>
      </c>
      <c r="E43" s="257">
        <v>543</v>
      </c>
      <c r="F43" s="258">
        <v>46099.56199999999</v>
      </c>
      <c r="G43" s="259">
        <v>6439</v>
      </c>
      <c r="H43" s="259">
        <v>790</v>
      </c>
      <c r="I43" s="259">
        <v>314</v>
      </c>
      <c r="J43" s="259">
        <v>947</v>
      </c>
      <c r="K43" s="258"/>
      <c r="M43" s="243">
        <f t="shared" si="11"/>
        <v>8490</v>
      </c>
      <c r="N43" s="243">
        <f t="shared" si="10"/>
        <v>0</v>
      </c>
    </row>
    <row r="44" spans="1:14" ht="19.5" customHeight="1">
      <c r="A44" s="1438" t="s">
        <v>363</v>
      </c>
      <c r="B44" s="1515" t="s">
        <v>265</v>
      </c>
      <c r="C44" s="1515"/>
      <c r="D44" s="247">
        <v>1980</v>
      </c>
      <c r="E44" s="248">
        <v>490</v>
      </c>
      <c r="F44" s="249">
        <v>9700</v>
      </c>
      <c r="G44" s="248"/>
      <c r="H44" s="248">
        <v>64</v>
      </c>
      <c r="I44" s="248">
        <v>1434</v>
      </c>
      <c r="J44" s="248">
        <v>477</v>
      </c>
      <c r="K44" s="250">
        <v>5</v>
      </c>
      <c r="M44" s="243">
        <f t="shared" si="11"/>
        <v>1980</v>
      </c>
      <c r="N44" s="243">
        <f t="shared" si="10"/>
        <v>0</v>
      </c>
    </row>
    <row r="45" spans="1:14" ht="19.5" customHeight="1">
      <c r="A45" s="1439"/>
      <c r="B45" s="1480" t="s">
        <v>266</v>
      </c>
      <c r="C45" s="1480"/>
      <c r="D45" s="251">
        <v>456</v>
      </c>
      <c r="E45" s="252">
        <v>519</v>
      </c>
      <c r="F45" s="253">
        <v>2370</v>
      </c>
      <c r="G45" s="252">
        <v>45</v>
      </c>
      <c r="H45" s="252">
        <v>361</v>
      </c>
      <c r="I45" s="252">
        <v>50</v>
      </c>
      <c r="J45" s="252"/>
      <c r="K45" s="254"/>
      <c r="M45" s="243">
        <f t="shared" si="11"/>
        <v>456</v>
      </c>
      <c r="N45" s="243">
        <f t="shared" si="10"/>
        <v>0</v>
      </c>
    </row>
    <row r="46" spans="1:14" ht="19.5" customHeight="1" thickBot="1">
      <c r="A46" s="1439"/>
      <c r="B46" s="1480" t="s">
        <v>267</v>
      </c>
      <c r="C46" s="1480"/>
      <c r="D46" s="251">
        <v>581</v>
      </c>
      <c r="E46" s="252">
        <v>504</v>
      </c>
      <c r="F46" s="253">
        <v>2930</v>
      </c>
      <c r="G46" s="252"/>
      <c r="H46" s="252"/>
      <c r="I46" s="252">
        <v>385</v>
      </c>
      <c r="J46" s="252">
        <v>196</v>
      </c>
      <c r="K46" s="254"/>
      <c r="M46" s="243">
        <f t="shared" si="11"/>
        <v>581</v>
      </c>
      <c r="N46" s="243">
        <f t="shared" si="10"/>
        <v>0</v>
      </c>
    </row>
    <row r="47" spans="1:14" ht="19.5" customHeight="1" thickBot="1" thickTop="1">
      <c r="A47" s="1443"/>
      <c r="B47" s="1463" t="s">
        <v>5</v>
      </c>
      <c r="C47" s="1464"/>
      <c r="D47" s="256">
        <f>SUM(D44:D46)</f>
        <v>3017</v>
      </c>
      <c r="E47" s="257">
        <f>ROUND(F47/D47*100,0)</f>
        <v>497</v>
      </c>
      <c r="F47" s="258">
        <f aca="true" t="shared" si="13" ref="F47:K47">SUM(F44:F46)</f>
        <v>15000</v>
      </c>
      <c r="G47" s="259">
        <f t="shared" si="13"/>
        <v>45</v>
      </c>
      <c r="H47" s="259">
        <f t="shared" si="13"/>
        <v>425</v>
      </c>
      <c r="I47" s="259">
        <f t="shared" si="13"/>
        <v>1869</v>
      </c>
      <c r="J47" s="259">
        <f t="shared" si="13"/>
        <v>673</v>
      </c>
      <c r="K47" s="258">
        <f t="shared" si="13"/>
        <v>5</v>
      </c>
      <c r="M47" s="243">
        <f t="shared" si="11"/>
        <v>3017</v>
      </c>
      <c r="N47" s="243">
        <f t="shared" si="10"/>
        <v>0</v>
      </c>
    </row>
    <row r="48" spans="1:14" ht="19.5" customHeight="1">
      <c r="A48" s="1448" t="s">
        <v>364</v>
      </c>
      <c r="B48" s="1515" t="s">
        <v>388</v>
      </c>
      <c r="C48" s="1515"/>
      <c r="D48" s="247">
        <v>5010</v>
      </c>
      <c r="E48" s="1117">
        <v>543</v>
      </c>
      <c r="F48" s="1118">
        <v>27200</v>
      </c>
      <c r="G48" s="266">
        <v>3767</v>
      </c>
      <c r="H48" s="266">
        <v>1133</v>
      </c>
      <c r="I48" s="266">
        <v>103</v>
      </c>
      <c r="J48" s="266">
        <v>7</v>
      </c>
      <c r="K48" s="267"/>
      <c r="M48" s="243">
        <f t="shared" si="11"/>
        <v>5010</v>
      </c>
      <c r="N48" s="243">
        <f t="shared" si="10"/>
        <v>0</v>
      </c>
    </row>
    <row r="49" spans="1:14" ht="19.5" customHeight="1">
      <c r="A49" s="1449"/>
      <c r="B49" s="1480" t="s">
        <v>268</v>
      </c>
      <c r="C49" s="1480"/>
      <c r="D49" s="251">
        <v>974</v>
      </c>
      <c r="E49" s="1119">
        <v>542</v>
      </c>
      <c r="F49" s="1120">
        <v>5280</v>
      </c>
      <c r="G49" s="268">
        <v>974</v>
      </c>
      <c r="H49" s="268"/>
      <c r="I49" s="268"/>
      <c r="J49" s="268"/>
      <c r="K49" s="269"/>
      <c r="M49" s="243">
        <f t="shared" si="11"/>
        <v>974</v>
      </c>
      <c r="N49" s="243">
        <f t="shared" si="10"/>
        <v>0</v>
      </c>
    </row>
    <row r="50" spans="1:14" ht="19.5" customHeight="1">
      <c r="A50" s="1449"/>
      <c r="B50" s="1480" t="s">
        <v>269</v>
      </c>
      <c r="C50" s="1480"/>
      <c r="D50" s="251">
        <v>894</v>
      </c>
      <c r="E50" s="1119">
        <v>525</v>
      </c>
      <c r="F50" s="1120">
        <v>4690</v>
      </c>
      <c r="G50" s="268">
        <v>338</v>
      </c>
      <c r="H50" s="268">
        <v>441</v>
      </c>
      <c r="I50" s="268">
        <v>62</v>
      </c>
      <c r="J50" s="268"/>
      <c r="K50" s="269">
        <v>53</v>
      </c>
      <c r="M50" s="243">
        <f t="shared" si="11"/>
        <v>894</v>
      </c>
      <c r="N50" s="243">
        <f t="shared" si="10"/>
        <v>0</v>
      </c>
    </row>
    <row r="51" spans="1:14" ht="19.5" customHeight="1">
      <c r="A51" s="1449"/>
      <c r="B51" s="1480" t="s">
        <v>270</v>
      </c>
      <c r="C51" s="1480"/>
      <c r="D51" s="251">
        <v>982</v>
      </c>
      <c r="E51" s="1119">
        <v>516</v>
      </c>
      <c r="F51" s="1120">
        <v>5070</v>
      </c>
      <c r="G51" s="268">
        <v>376</v>
      </c>
      <c r="H51" s="268">
        <v>374</v>
      </c>
      <c r="I51" s="268">
        <v>232</v>
      </c>
      <c r="J51" s="268"/>
      <c r="K51" s="269"/>
      <c r="M51" s="243">
        <f t="shared" si="11"/>
        <v>982</v>
      </c>
      <c r="N51" s="243">
        <f t="shared" si="10"/>
        <v>0</v>
      </c>
    </row>
    <row r="52" spans="1:14" ht="19.5" customHeight="1">
      <c r="A52" s="1449"/>
      <c r="B52" s="1480" t="s">
        <v>271</v>
      </c>
      <c r="C52" s="1480"/>
      <c r="D52" s="251">
        <v>525</v>
      </c>
      <c r="E52" s="1119">
        <v>517</v>
      </c>
      <c r="F52" s="1120">
        <v>2710</v>
      </c>
      <c r="G52" s="268">
        <v>323</v>
      </c>
      <c r="H52" s="268">
        <v>158</v>
      </c>
      <c r="I52" s="268">
        <v>44</v>
      </c>
      <c r="J52" s="268"/>
      <c r="K52" s="269"/>
      <c r="M52" s="243">
        <f t="shared" si="11"/>
        <v>525</v>
      </c>
      <c r="N52" s="243">
        <f t="shared" si="10"/>
        <v>0</v>
      </c>
    </row>
    <row r="53" spans="1:14" ht="19.5" customHeight="1">
      <c r="A53" s="1449"/>
      <c r="B53" s="1480" t="s">
        <v>272</v>
      </c>
      <c r="C53" s="1480"/>
      <c r="D53" s="251">
        <v>616</v>
      </c>
      <c r="E53" s="1119">
        <v>500</v>
      </c>
      <c r="F53" s="1120">
        <v>3080</v>
      </c>
      <c r="G53" s="268"/>
      <c r="H53" s="268">
        <v>1</v>
      </c>
      <c r="I53" s="268">
        <v>197</v>
      </c>
      <c r="J53" s="268">
        <v>414</v>
      </c>
      <c r="K53" s="269">
        <v>4</v>
      </c>
      <c r="M53" s="243">
        <f t="shared" si="11"/>
        <v>616</v>
      </c>
      <c r="N53" s="243">
        <f t="shared" si="10"/>
        <v>0</v>
      </c>
    </row>
    <row r="54" spans="1:14" ht="19.5" customHeight="1">
      <c r="A54" s="1449"/>
      <c r="B54" s="1480" t="s">
        <v>273</v>
      </c>
      <c r="C54" s="1480"/>
      <c r="D54" s="251">
        <v>595</v>
      </c>
      <c r="E54" s="1119">
        <v>530</v>
      </c>
      <c r="F54" s="1120">
        <v>3150</v>
      </c>
      <c r="G54" s="268">
        <v>128</v>
      </c>
      <c r="H54" s="268">
        <v>399</v>
      </c>
      <c r="I54" s="268">
        <v>68</v>
      </c>
      <c r="J54" s="268"/>
      <c r="K54" s="269"/>
      <c r="M54" s="243">
        <f t="shared" si="11"/>
        <v>595</v>
      </c>
      <c r="N54" s="243">
        <f t="shared" si="10"/>
        <v>0</v>
      </c>
    </row>
    <row r="55" spans="1:14" ht="19.5" customHeight="1" thickBot="1">
      <c r="A55" s="1449"/>
      <c r="B55" s="1480" t="s">
        <v>274</v>
      </c>
      <c r="C55" s="1480"/>
      <c r="D55" s="251">
        <v>364</v>
      </c>
      <c r="E55" s="1119">
        <v>497</v>
      </c>
      <c r="F55" s="1120">
        <v>1810</v>
      </c>
      <c r="G55" s="268">
        <v>6</v>
      </c>
      <c r="H55" s="268">
        <v>142</v>
      </c>
      <c r="I55" s="268">
        <v>53</v>
      </c>
      <c r="J55" s="268">
        <v>147</v>
      </c>
      <c r="K55" s="269">
        <v>16</v>
      </c>
      <c r="M55" s="243">
        <f t="shared" si="11"/>
        <v>364</v>
      </c>
      <c r="N55" s="243">
        <f t="shared" si="10"/>
        <v>0</v>
      </c>
    </row>
    <row r="56" spans="1:14" ht="19.5" customHeight="1" thickBot="1" thickTop="1">
      <c r="A56" s="1450"/>
      <c r="B56" s="1463" t="s">
        <v>5</v>
      </c>
      <c r="C56" s="1464"/>
      <c r="D56" s="256">
        <f>SUM(D48:D55)</f>
        <v>9960</v>
      </c>
      <c r="E56" s="257">
        <f>F56/D56*100</f>
        <v>532.0281124497992</v>
      </c>
      <c r="F56" s="258">
        <f aca="true" t="shared" si="14" ref="F56:K56">SUM(F48:F55)</f>
        <v>52990</v>
      </c>
      <c r="G56" s="259">
        <f t="shared" si="14"/>
        <v>5912</v>
      </c>
      <c r="H56" s="259">
        <f t="shared" si="14"/>
        <v>2648</v>
      </c>
      <c r="I56" s="259">
        <f t="shared" si="14"/>
        <v>759</v>
      </c>
      <c r="J56" s="259">
        <f t="shared" si="14"/>
        <v>568</v>
      </c>
      <c r="K56" s="258">
        <f t="shared" si="14"/>
        <v>73</v>
      </c>
      <c r="M56" s="243">
        <f t="shared" si="11"/>
        <v>9960</v>
      </c>
      <c r="N56" s="243">
        <f t="shared" si="10"/>
        <v>0</v>
      </c>
    </row>
    <row r="57" spans="1:14" ht="19.5" customHeight="1">
      <c r="A57" s="1438" t="s">
        <v>365</v>
      </c>
      <c r="B57" s="1515" t="s">
        <v>389</v>
      </c>
      <c r="C57" s="1515"/>
      <c r="D57" s="247">
        <v>3710</v>
      </c>
      <c r="E57" s="248">
        <v>550</v>
      </c>
      <c r="F57" s="249">
        <v>20400</v>
      </c>
      <c r="G57" s="248">
        <v>779</v>
      </c>
      <c r="H57" s="248">
        <v>2894</v>
      </c>
      <c r="I57" s="248">
        <v>37</v>
      </c>
      <c r="J57" s="248"/>
      <c r="K57" s="250"/>
      <c r="M57" s="243">
        <f>SUM(G57:K57)</f>
        <v>3710</v>
      </c>
      <c r="N57" s="243">
        <f aca="true" t="shared" si="15" ref="N57:N66">M57-D57</f>
        <v>0</v>
      </c>
    </row>
    <row r="58" spans="1:14" ht="19.5" customHeight="1">
      <c r="A58" s="1439"/>
      <c r="B58" s="1517" t="s">
        <v>390</v>
      </c>
      <c r="C58" s="1517"/>
      <c r="D58" s="251">
        <v>958</v>
      </c>
      <c r="E58" s="252">
        <v>535</v>
      </c>
      <c r="F58" s="253">
        <v>5130</v>
      </c>
      <c r="G58" s="252"/>
      <c r="H58" s="252">
        <v>422</v>
      </c>
      <c r="I58" s="252">
        <v>527</v>
      </c>
      <c r="J58" s="252">
        <v>9</v>
      </c>
      <c r="K58" s="254"/>
      <c r="M58" s="243">
        <f aca="true" t="shared" si="16" ref="M58:M66">SUM(G58:K58)</f>
        <v>958</v>
      </c>
      <c r="N58" s="243">
        <f t="shared" si="15"/>
        <v>0</v>
      </c>
    </row>
    <row r="59" spans="1:14" ht="19.5" customHeight="1">
      <c r="A59" s="1439"/>
      <c r="B59" s="1480" t="s">
        <v>297</v>
      </c>
      <c r="C59" s="1480"/>
      <c r="D59" s="251">
        <v>747</v>
      </c>
      <c r="E59" s="252">
        <v>556</v>
      </c>
      <c r="F59" s="253">
        <v>4150</v>
      </c>
      <c r="G59" s="252">
        <v>508</v>
      </c>
      <c r="H59" s="252">
        <v>239</v>
      </c>
      <c r="I59" s="252"/>
      <c r="J59" s="252"/>
      <c r="K59" s="254"/>
      <c r="M59" s="243">
        <f t="shared" si="16"/>
        <v>747</v>
      </c>
      <c r="N59" s="243">
        <f t="shared" si="15"/>
        <v>0</v>
      </c>
    </row>
    <row r="60" spans="1:14" ht="19.5" customHeight="1">
      <c r="A60" s="1439"/>
      <c r="B60" s="1480" t="s">
        <v>298</v>
      </c>
      <c r="C60" s="1480"/>
      <c r="D60" s="251">
        <v>545</v>
      </c>
      <c r="E60" s="252">
        <v>582</v>
      </c>
      <c r="F60" s="253">
        <v>3170</v>
      </c>
      <c r="G60" s="252">
        <v>545</v>
      </c>
      <c r="H60" s="252"/>
      <c r="I60" s="252"/>
      <c r="J60" s="252"/>
      <c r="K60" s="254"/>
      <c r="M60" s="243">
        <f t="shared" si="16"/>
        <v>545</v>
      </c>
      <c r="N60" s="243">
        <f t="shared" si="15"/>
        <v>0</v>
      </c>
    </row>
    <row r="61" spans="1:14" ht="19.5" customHeight="1">
      <c r="A61" s="1439"/>
      <c r="B61" s="1480" t="s">
        <v>299</v>
      </c>
      <c r="C61" s="1480"/>
      <c r="D61" s="251">
        <v>1420</v>
      </c>
      <c r="E61" s="252">
        <v>559</v>
      </c>
      <c r="F61" s="253">
        <v>7940</v>
      </c>
      <c r="G61" s="252">
        <v>1420</v>
      </c>
      <c r="H61" s="252"/>
      <c r="I61" s="252"/>
      <c r="J61" s="252"/>
      <c r="K61" s="254"/>
      <c r="M61" s="243">
        <f t="shared" si="16"/>
        <v>1420</v>
      </c>
      <c r="N61" s="243">
        <f t="shared" si="15"/>
        <v>0</v>
      </c>
    </row>
    <row r="62" spans="1:14" ht="19.5" customHeight="1">
      <c r="A62" s="1439"/>
      <c r="B62" s="1480" t="s">
        <v>354</v>
      </c>
      <c r="C62" s="1480"/>
      <c r="D62" s="251">
        <v>996</v>
      </c>
      <c r="E62" s="252">
        <v>534</v>
      </c>
      <c r="F62" s="253">
        <v>5320</v>
      </c>
      <c r="G62" s="252">
        <v>476</v>
      </c>
      <c r="H62" s="252">
        <v>518</v>
      </c>
      <c r="I62" s="252">
        <v>2</v>
      </c>
      <c r="J62" s="252"/>
      <c r="K62" s="254"/>
      <c r="M62" s="243">
        <f t="shared" si="16"/>
        <v>996</v>
      </c>
      <c r="N62" s="243">
        <f t="shared" si="15"/>
        <v>0</v>
      </c>
    </row>
    <row r="63" spans="1:14" ht="19.5" customHeight="1">
      <c r="A63" s="1439"/>
      <c r="B63" s="1480" t="s">
        <v>391</v>
      </c>
      <c r="C63" s="1480"/>
      <c r="D63" s="251">
        <v>385</v>
      </c>
      <c r="E63" s="252">
        <v>498</v>
      </c>
      <c r="F63" s="253">
        <v>1920</v>
      </c>
      <c r="G63" s="252">
        <v>373</v>
      </c>
      <c r="H63" s="252"/>
      <c r="I63" s="252">
        <v>1</v>
      </c>
      <c r="J63" s="252">
        <v>8</v>
      </c>
      <c r="K63" s="254">
        <v>3</v>
      </c>
      <c r="M63" s="243">
        <f t="shared" si="16"/>
        <v>385</v>
      </c>
      <c r="N63" s="243">
        <f t="shared" si="15"/>
        <v>0</v>
      </c>
    </row>
    <row r="64" spans="1:14" ht="19.5" customHeight="1">
      <c r="A64" s="1439"/>
      <c r="B64" s="1480" t="s">
        <v>392</v>
      </c>
      <c r="C64" s="1480"/>
      <c r="D64" s="251">
        <v>701</v>
      </c>
      <c r="E64" s="252">
        <v>489</v>
      </c>
      <c r="F64" s="253">
        <v>3430</v>
      </c>
      <c r="G64" s="252">
        <v>603</v>
      </c>
      <c r="H64" s="252">
        <v>35</v>
      </c>
      <c r="I64" s="252">
        <v>14</v>
      </c>
      <c r="J64" s="252">
        <v>28</v>
      </c>
      <c r="K64" s="254">
        <v>21</v>
      </c>
      <c r="M64" s="243">
        <f t="shared" si="16"/>
        <v>701</v>
      </c>
      <c r="N64" s="243">
        <f t="shared" si="15"/>
        <v>0</v>
      </c>
    </row>
    <row r="65" spans="1:14" ht="19.5" customHeight="1" thickBot="1">
      <c r="A65" s="1439"/>
      <c r="B65" s="1480" t="s">
        <v>393</v>
      </c>
      <c r="C65" s="1480"/>
      <c r="D65" s="262">
        <v>411</v>
      </c>
      <c r="E65" s="263">
        <v>459</v>
      </c>
      <c r="F65" s="264">
        <v>1890</v>
      </c>
      <c r="G65" s="263"/>
      <c r="H65" s="263">
        <v>25</v>
      </c>
      <c r="I65" s="263">
        <v>279</v>
      </c>
      <c r="J65" s="263">
        <v>66</v>
      </c>
      <c r="K65" s="265">
        <v>41</v>
      </c>
      <c r="M65" s="243">
        <f t="shared" si="16"/>
        <v>411</v>
      </c>
      <c r="N65" s="243">
        <f t="shared" si="15"/>
        <v>0</v>
      </c>
    </row>
    <row r="66" spans="1:14" ht="19.5" customHeight="1" thickBot="1" thickTop="1">
      <c r="A66" s="1443"/>
      <c r="B66" s="1463" t="s">
        <v>5</v>
      </c>
      <c r="C66" s="1464"/>
      <c r="D66" s="256">
        <f>SUM(D57:D65)</f>
        <v>9873</v>
      </c>
      <c r="E66" s="257">
        <f>ROUND(F66/D66*100,0)</f>
        <v>540</v>
      </c>
      <c r="F66" s="258">
        <f aca="true" t="shared" si="17" ref="F66:K66">SUM(F57:F65)</f>
        <v>53350</v>
      </c>
      <c r="G66" s="259">
        <f t="shared" si="17"/>
        <v>4704</v>
      </c>
      <c r="H66" s="259">
        <f t="shared" si="17"/>
        <v>4133</v>
      </c>
      <c r="I66" s="259">
        <f t="shared" si="17"/>
        <v>860</v>
      </c>
      <c r="J66" s="259">
        <f t="shared" si="17"/>
        <v>111</v>
      </c>
      <c r="K66" s="258">
        <f t="shared" si="17"/>
        <v>65</v>
      </c>
      <c r="M66" s="243">
        <f t="shared" si="16"/>
        <v>9873</v>
      </c>
      <c r="N66" s="243">
        <f t="shared" si="15"/>
        <v>0</v>
      </c>
    </row>
    <row r="67" spans="1:14" ht="19.5" customHeight="1">
      <c r="A67" s="1438" t="s">
        <v>366</v>
      </c>
      <c r="B67" s="1515" t="s">
        <v>394</v>
      </c>
      <c r="C67" s="1515"/>
      <c r="D67" s="247">
        <v>4640</v>
      </c>
      <c r="E67" s="248">
        <v>601</v>
      </c>
      <c r="F67" s="249">
        <v>27900</v>
      </c>
      <c r="G67" s="248">
        <v>3727</v>
      </c>
      <c r="H67" s="248">
        <v>194</v>
      </c>
      <c r="I67" s="248">
        <v>66</v>
      </c>
      <c r="J67" s="248">
        <v>653</v>
      </c>
      <c r="K67" s="250"/>
      <c r="M67" s="243">
        <f>SUM(G67:K67)</f>
        <v>4640</v>
      </c>
      <c r="N67" s="243">
        <f aca="true" t="shared" si="18" ref="N67:N75">M67-D67</f>
        <v>0</v>
      </c>
    </row>
    <row r="68" spans="1:14" ht="19.5" customHeight="1">
      <c r="A68" s="1439"/>
      <c r="B68" s="1480" t="s">
        <v>355</v>
      </c>
      <c r="C68" s="1480"/>
      <c r="D68" s="251">
        <v>418</v>
      </c>
      <c r="E68" s="252">
        <v>586</v>
      </c>
      <c r="F68" s="253">
        <v>2450</v>
      </c>
      <c r="G68" s="252">
        <v>187</v>
      </c>
      <c r="H68" s="252">
        <v>124</v>
      </c>
      <c r="I68" s="252">
        <v>107</v>
      </c>
      <c r="J68" s="252"/>
      <c r="K68" s="254"/>
      <c r="M68" s="243">
        <f>SUM(G68:K68)</f>
        <v>418</v>
      </c>
      <c r="N68" s="243">
        <f t="shared" si="18"/>
        <v>0</v>
      </c>
    </row>
    <row r="69" spans="1:14" ht="19.5" customHeight="1" thickBot="1">
      <c r="A69" s="1439"/>
      <c r="B69" s="1480" t="s">
        <v>395</v>
      </c>
      <c r="C69" s="1480"/>
      <c r="D69" s="251">
        <v>2120</v>
      </c>
      <c r="E69" s="252">
        <v>586</v>
      </c>
      <c r="F69" s="253">
        <v>12400</v>
      </c>
      <c r="G69" s="252"/>
      <c r="H69" s="252"/>
      <c r="I69" s="252"/>
      <c r="J69" s="252">
        <v>2066</v>
      </c>
      <c r="K69" s="254">
        <v>54</v>
      </c>
      <c r="M69" s="243">
        <f>SUM(G69:K69)</f>
        <v>2120</v>
      </c>
      <c r="N69" s="243">
        <f t="shared" si="18"/>
        <v>0</v>
      </c>
    </row>
    <row r="70" spans="1:14" ht="19.5" customHeight="1" thickBot="1" thickTop="1">
      <c r="A70" s="1443"/>
      <c r="B70" s="1463" t="s">
        <v>5</v>
      </c>
      <c r="C70" s="1464"/>
      <c r="D70" s="256">
        <f>SUM(D67:D69)</f>
        <v>7178</v>
      </c>
      <c r="E70" s="270">
        <v>596</v>
      </c>
      <c r="F70" s="258">
        <f aca="true" t="shared" si="19" ref="F70:K70">SUM(F67:F69)</f>
        <v>42750</v>
      </c>
      <c r="G70" s="256">
        <f t="shared" si="19"/>
        <v>3914</v>
      </c>
      <c r="H70" s="259">
        <f t="shared" si="19"/>
        <v>318</v>
      </c>
      <c r="I70" s="259">
        <f t="shared" si="19"/>
        <v>173</v>
      </c>
      <c r="J70" s="259">
        <f t="shared" si="19"/>
        <v>2719</v>
      </c>
      <c r="K70" s="271">
        <f t="shared" si="19"/>
        <v>54</v>
      </c>
      <c r="M70" s="243">
        <f>SUM(G70:K70)</f>
        <v>7178</v>
      </c>
      <c r="N70" s="243">
        <f t="shared" si="18"/>
        <v>0</v>
      </c>
    </row>
    <row r="71" spans="1:14" ht="19.5" customHeight="1">
      <c r="A71" s="1444" t="s">
        <v>370</v>
      </c>
      <c r="B71" s="1480" t="s">
        <v>356</v>
      </c>
      <c r="C71" s="1480"/>
      <c r="D71" s="251">
        <f>SUM(G71:K71)</f>
        <v>5730</v>
      </c>
      <c r="E71" s="252">
        <v>593</v>
      </c>
      <c r="F71" s="253">
        <v>34000</v>
      </c>
      <c r="G71" s="252">
        <v>5089</v>
      </c>
      <c r="H71" s="252">
        <v>562</v>
      </c>
      <c r="I71" s="252">
        <v>69</v>
      </c>
      <c r="J71" s="252">
        <v>10</v>
      </c>
      <c r="K71" s="254"/>
      <c r="M71" s="243">
        <f aca="true" t="shared" si="20" ref="M71:M100">SUM(G71:K71)</f>
        <v>5730</v>
      </c>
      <c r="N71" s="243">
        <f t="shared" si="18"/>
        <v>0</v>
      </c>
    </row>
    <row r="72" spans="1:14" ht="19.5" customHeight="1">
      <c r="A72" s="1445"/>
      <c r="B72" s="1517" t="s">
        <v>396</v>
      </c>
      <c r="C72" s="1517"/>
      <c r="D72" s="251">
        <f>SUM(G72:J72)</f>
        <v>211</v>
      </c>
      <c r="E72" s="252">
        <v>588</v>
      </c>
      <c r="F72" s="253">
        <v>1240</v>
      </c>
      <c r="G72" s="252">
        <v>119</v>
      </c>
      <c r="H72" s="252">
        <v>35</v>
      </c>
      <c r="I72" s="252">
        <v>36</v>
      </c>
      <c r="J72" s="252">
        <v>21</v>
      </c>
      <c r="K72" s="254"/>
      <c r="M72" s="243">
        <f t="shared" si="20"/>
        <v>211</v>
      </c>
      <c r="N72" s="243">
        <f t="shared" si="18"/>
        <v>0</v>
      </c>
    </row>
    <row r="73" spans="1:14" ht="19.5" customHeight="1" thickBot="1">
      <c r="A73" s="1445"/>
      <c r="B73" s="1480" t="s">
        <v>397</v>
      </c>
      <c r="C73" s="1480"/>
      <c r="D73" s="262">
        <f>SUM(G73:K73)</f>
        <v>714</v>
      </c>
      <c r="E73" s="252">
        <v>520</v>
      </c>
      <c r="F73" s="253">
        <v>3710</v>
      </c>
      <c r="G73" s="252">
        <v>670</v>
      </c>
      <c r="H73" s="252">
        <v>32</v>
      </c>
      <c r="I73" s="252">
        <v>12</v>
      </c>
      <c r="J73" s="252"/>
      <c r="K73" s="254"/>
      <c r="M73" s="243">
        <f t="shared" si="20"/>
        <v>714</v>
      </c>
      <c r="N73" s="243">
        <f t="shared" si="18"/>
        <v>0</v>
      </c>
    </row>
    <row r="74" spans="1:14" ht="19.5" customHeight="1" thickBot="1" thickTop="1">
      <c r="A74" s="1446"/>
      <c r="B74" s="1463" t="s">
        <v>5</v>
      </c>
      <c r="C74" s="1464"/>
      <c r="D74" s="954">
        <f>SUM(G74:K74)</f>
        <v>6655</v>
      </c>
      <c r="E74" s="257">
        <f>ROUND(F74/D74*100,0)</f>
        <v>585</v>
      </c>
      <c r="F74" s="258">
        <f>SUM(F71:F73)</f>
        <v>38950</v>
      </c>
      <c r="G74" s="259">
        <f>SUM(G71:G73)</f>
        <v>5878</v>
      </c>
      <c r="H74" s="259">
        <f>SUM(H71:H73)</f>
        <v>629</v>
      </c>
      <c r="I74" s="259">
        <f>SUM(I71:I73)</f>
        <v>117</v>
      </c>
      <c r="J74" s="259">
        <f>SUM(J71:J73)</f>
        <v>31</v>
      </c>
      <c r="K74" s="258"/>
      <c r="M74" s="243">
        <f t="shared" si="20"/>
        <v>6655</v>
      </c>
      <c r="N74" s="243">
        <f t="shared" si="18"/>
        <v>0</v>
      </c>
    </row>
    <row r="75" spans="1:14" ht="19.5" customHeight="1">
      <c r="A75" s="1440" t="s">
        <v>367</v>
      </c>
      <c r="B75" s="1480" t="s">
        <v>300</v>
      </c>
      <c r="C75" s="1480"/>
      <c r="D75" s="272">
        <v>2450</v>
      </c>
      <c r="E75" s="273">
        <v>616</v>
      </c>
      <c r="F75" s="274">
        <v>15100</v>
      </c>
      <c r="G75" s="273">
        <v>2450</v>
      </c>
      <c r="H75" s="273"/>
      <c r="I75" s="273"/>
      <c r="J75" s="273"/>
      <c r="K75" s="275"/>
      <c r="M75" s="243">
        <f t="shared" si="20"/>
        <v>2450</v>
      </c>
      <c r="N75" s="243">
        <f t="shared" si="18"/>
        <v>0</v>
      </c>
    </row>
    <row r="76" spans="1:14" ht="19.5" customHeight="1">
      <c r="A76" s="1441"/>
      <c r="B76" s="1480" t="s">
        <v>301</v>
      </c>
      <c r="C76" s="1480"/>
      <c r="D76" s="251">
        <v>926</v>
      </c>
      <c r="E76" s="252">
        <v>624</v>
      </c>
      <c r="F76" s="253">
        <v>5780</v>
      </c>
      <c r="G76" s="252">
        <v>926</v>
      </c>
      <c r="H76" s="252"/>
      <c r="I76" s="252"/>
      <c r="J76" s="252"/>
      <c r="K76" s="276"/>
      <c r="M76" s="243">
        <f t="shared" si="20"/>
        <v>926</v>
      </c>
      <c r="N76" s="243">
        <f aca="true" t="shared" si="21" ref="N76:N101">M76-D76</f>
        <v>0</v>
      </c>
    </row>
    <row r="77" spans="1:14" ht="19.5" customHeight="1">
      <c r="A77" s="1441"/>
      <c r="B77" s="1480" t="s">
        <v>398</v>
      </c>
      <c r="C77" s="1480"/>
      <c r="D77" s="251">
        <v>318</v>
      </c>
      <c r="E77" s="252">
        <v>545</v>
      </c>
      <c r="F77" s="253">
        <v>1730</v>
      </c>
      <c r="G77" s="252">
        <v>189</v>
      </c>
      <c r="H77" s="252">
        <v>78</v>
      </c>
      <c r="I77" s="252">
        <v>37</v>
      </c>
      <c r="J77" s="252">
        <v>5</v>
      </c>
      <c r="K77" s="276">
        <v>9</v>
      </c>
      <c r="M77" s="243">
        <f t="shared" si="20"/>
        <v>318</v>
      </c>
      <c r="N77" s="243">
        <f t="shared" si="21"/>
        <v>0</v>
      </c>
    </row>
    <row r="78" spans="1:14" ht="19.5" customHeight="1">
      <c r="A78" s="1441"/>
      <c r="B78" s="1517" t="s">
        <v>399</v>
      </c>
      <c r="C78" s="1517"/>
      <c r="D78" s="277">
        <v>51</v>
      </c>
      <c r="E78" s="278">
        <v>499</v>
      </c>
      <c r="F78" s="253">
        <f>D78*E78/100</f>
        <v>254.49</v>
      </c>
      <c r="G78" s="278">
        <v>23</v>
      </c>
      <c r="H78" s="278">
        <v>23</v>
      </c>
      <c r="I78" s="278">
        <v>5</v>
      </c>
      <c r="J78" s="278"/>
      <c r="K78" s="279"/>
      <c r="M78" s="243">
        <f t="shared" si="20"/>
        <v>51</v>
      </c>
      <c r="N78" s="243">
        <f t="shared" si="21"/>
        <v>0</v>
      </c>
    </row>
    <row r="79" spans="1:14" ht="19.5" customHeight="1">
      <c r="A79" s="1441"/>
      <c r="B79" s="1517" t="s">
        <v>400</v>
      </c>
      <c r="C79" s="1517"/>
      <c r="D79" s="280">
        <v>125</v>
      </c>
      <c r="E79" s="281">
        <v>528</v>
      </c>
      <c r="F79" s="253">
        <f>D79*E79/100</f>
        <v>660</v>
      </c>
      <c r="G79" s="281">
        <v>5</v>
      </c>
      <c r="H79" s="281">
        <v>114</v>
      </c>
      <c r="I79" s="281">
        <v>6</v>
      </c>
      <c r="J79" s="281"/>
      <c r="K79" s="282"/>
      <c r="M79" s="243">
        <f t="shared" si="20"/>
        <v>125</v>
      </c>
      <c r="N79" s="243">
        <f t="shared" si="21"/>
        <v>0</v>
      </c>
    </row>
    <row r="80" spans="1:14" ht="19.5" customHeight="1">
      <c r="A80" s="1441"/>
      <c r="B80" s="1517" t="s">
        <v>401</v>
      </c>
      <c r="C80" s="1517"/>
      <c r="D80" s="251">
        <v>180</v>
      </c>
      <c r="E80" s="263">
        <v>542</v>
      </c>
      <c r="F80" s="253">
        <f>D80*E80/100</f>
        <v>975.6</v>
      </c>
      <c r="G80" s="252"/>
      <c r="H80" s="252">
        <v>13</v>
      </c>
      <c r="I80" s="252">
        <v>111</v>
      </c>
      <c r="J80" s="252">
        <v>43</v>
      </c>
      <c r="K80" s="276">
        <v>13</v>
      </c>
      <c r="M80" s="243">
        <f t="shared" si="20"/>
        <v>180</v>
      </c>
      <c r="N80" s="243">
        <f t="shared" si="21"/>
        <v>0</v>
      </c>
    </row>
    <row r="81" spans="1:14" ht="19.5" customHeight="1" thickBot="1">
      <c r="A81" s="1441"/>
      <c r="B81" s="1517" t="s">
        <v>275</v>
      </c>
      <c r="C81" s="1517"/>
      <c r="D81" s="956">
        <v>2740</v>
      </c>
      <c r="E81" s="283">
        <v>615</v>
      </c>
      <c r="F81" s="253">
        <v>16900</v>
      </c>
      <c r="G81" s="252">
        <v>2663</v>
      </c>
      <c r="H81" s="252">
        <v>77</v>
      </c>
      <c r="I81" s="252"/>
      <c r="J81" s="252"/>
      <c r="K81" s="276"/>
      <c r="M81" s="243">
        <f>SUM(G81:K81)</f>
        <v>2740</v>
      </c>
      <c r="N81" s="243"/>
    </row>
    <row r="82" spans="1:14" ht="19.5" customHeight="1" thickBot="1" thickTop="1">
      <c r="A82" s="1442"/>
      <c r="B82" s="1518" t="s">
        <v>5</v>
      </c>
      <c r="C82" s="1519"/>
      <c r="D82" s="954">
        <f>SUM(G82:K82)</f>
        <v>6790</v>
      </c>
      <c r="E82" s="284">
        <f>ROUND(F82/D82*100,0)</f>
        <v>610</v>
      </c>
      <c r="F82" s="285">
        <f aca="true" t="shared" si="22" ref="F82:K82">SUM(F75:F81)</f>
        <v>41400.09</v>
      </c>
      <c r="G82" s="286">
        <f t="shared" si="22"/>
        <v>6256</v>
      </c>
      <c r="H82" s="286">
        <f t="shared" si="22"/>
        <v>305</v>
      </c>
      <c r="I82" s="286">
        <f t="shared" si="22"/>
        <v>159</v>
      </c>
      <c r="J82" s="286">
        <f t="shared" si="22"/>
        <v>48</v>
      </c>
      <c r="K82" s="285">
        <f t="shared" si="22"/>
        <v>22</v>
      </c>
      <c r="M82" s="243">
        <f t="shared" si="20"/>
        <v>6790</v>
      </c>
      <c r="N82" s="243">
        <f t="shared" si="21"/>
        <v>0</v>
      </c>
    </row>
    <row r="83" spans="1:14" ht="19.5" customHeight="1">
      <c r="A83" s="1440" t="s">
        <v>369</v>
      </c>
      <c r="B83" s="1520" t="s">
        <v>357</v>
      </c>
      <c r="C83" s="1520"/>
      <c r="D83" s="272">
        <v>486</v>
      </c>
      <c r="E83" s="273">
        <v>506</v>
      </c>
      <c r="F83" s="274">
        <v>2460</v>
      </c>
      <c r="G83" s="273"/>
      <c r="H83" s="273"/>
      <c r="I83" s="273">
        <v>112</v>
      </c>
      <c r="J83" s="273">
        <v>354</v>
      </c>
      <c r="K83" s="287">
        <v>20</v>
      </c>
      <c r="M83" s="243">
        <f t="shared" si="20"/>
        <v>486</v>
      </c>
      <c r="N83" s="243">
        <f t="shared" si="21"/>
        <v>0</v>
      </c>
    </row>
    <row r="84" spans="1:14" ht="19.5" customHeight="1">
      <c r="A84" s="1441"/>
      <c r="B84" s="1480" t="s">
        <v>402</v>
      </c>
      <c r="C84" s="1480"/>
      <c r="D84" s="251">
        <v>395</v>
      </c>
      <c r="E84" s="252">
        <v>530</v>
      </c>
      <c r="F84" s="253">
        <v>2090</v>
      </c>
      <c r="G84" s="252"/>
      <c r="H84" s="252">
        <v>143</v>
      </c>
      <c r="I84" s="252">
        <v>241</v>
      </c>
      <c r="J84" s="252">
        <v>11</v>
      </c>
      <c r="K84" s="254"/>
      <c r="M84" s="243">
        <f t="shared" si="20"/>
        <v>395</v>
      </c>
      <c r="N84" s="243">
        <f t="shared" si="21"/>
        <v>0</v>
      </c>
    </row>
    <row r="85" spans="1:14" ht="19.5" customHeight="1" thickBot="1">
      <c r="A85" s="1441"/>
      <c r="B85" s="1517" t="s">
        <v>276</v>
      </c>
      <c r="C85" s="1517"/>
      <c r="D85" s="955">
        <v>1070</v>
      </c>
      <c r="E85" s="283">
        <v>530</v>
      </c>
      <c r="F85" s="253">
        <v>5670</v>
      </c>
      <c r="G85" s="252"/>
      <c r="H85" s="252"/>
      <c r="I85" s="252">
        <v>174</v>
      </c>
      <c r="J85" s="252">
        <v>761</v>
      </c>
      <c r="K85" s="254">
        <v>135</v>
      </c>
      <c r="M85" s="243">
        <f>SUM(G85:K85)</f>
        <v>1070</v>
      </c>
      <c r="N85" s="243"/>
    </row>
    <row r="86" spans="1:14" ht="19.5" customHeight="1" thickBot="1" thickTop="1">
      <c r="A86" s="1447"/>
      <c r="B86" s="1463" t="s">
        <v>5</v>
      </c>
      <c r="C86" s="1464"/>
      <c r="D86" s="251">
        <f>SUM(G86:K86)</f>
        <v>1951</v>
      </c>
      <c r="E86" s="257">
        <f>ROUND(F86/D86*100,0)</f>
        <v>524</v>
      </c>
      <c r="F86" s="258">
        <f aca="true" t="shared" si="23" ref="F86:K86">SUM(F83:F85)</f>
        <v>10220</v>
      </c>
      <c r="G86" s="259"/>
      <c r="H86" s="259">
        <f t="shared" si="23"/>
        <v>143</v>
      </c>
      <c r="I86" s="259">
        <f t="shared" si="23"/>
        <v>527</v>
      </c>
      <c r="J86" s="259">
        <f t="shared" si="23"/>
        <v>1126</v>
      </c>
      <c r="K86" s="258">
        <f t="shared" si="23"/>
        <v>155</v>
      </c>
      <c r="M86" s="243">
        <f t="shared" si="20"/>
        <v>1951</v>
      </c>
      <c r="N86" s="243">
        <f t="shared" si="21"/>
        <v>0</v>
      </c>
    </row>
    <row r="87" spans="1:14" ht="19.5" customHeight="1">
      <c r="A87" s="1438" t="s">
        <v>368</v>
      </c>
      <c r="B87" s="1521" t="s">
        <v>403</v>
      </c>
      <c r="C87" s="1521"/>
      <c r="D87" s="247">
        <v>2210</v>
      </c>
      <c r="E87" s="248">
        <v>510</v>
      </c>
      <c r="F87" s="249">
        <v>11300</v>
      </c>
      <c r="G87" s="953">
        <v>2184</v>
      </c>
      <c r="H87" s="266">
        <v>3</v>
      </c>
      <c r="I87" s="266">
        <v>23</v>
      </c>
      <c r="J87" s="266"/>
      <c r="K87" s="267"/>
      <c r="M87" s="243">
        <f t="shared" si="20"/>
        <v>2210</v>
      </c>
      <c r="N87" s="243">
        <f t="shared" si="21"/>
        <v>0</v>
      </c>
    </row>
    <row r="88" spans="1:14" ht="19.5" customHeight="1">
      <c r="A88" s="1439"/>
      <c r="B88" s="1517" t="s">
        <v>277</v>
      </c>
      <c r="C88" s="1517"/>
      <c r="D88" s="251">
        <v>4860</v>
      </c>
      <c r="E88" s="283">
        <v>511</v>
      </c>
      <c r="F88" s="253">
        <v>24800</v>
      </c>
      <c r="G88" s="952">
        <v>4860</v>
      </c>
      <c r="H88" s="268"/>
      <c r="I88" s="268"/>
      <c r="J88" s="268"/>
      <c r="K88" s="269"/>
      <c r="M88" s="243">
        <f>SUM(G88:K88)</f>
        <v>4860</v>
      </c>
      <c r="N88" s="243"/>
    </row>
    <row r="89" spans="1:14" ht="19.5" customHeight="1">
      <c r="A89" s="1439"/>
      <c r="B89" s="1480" t="s">
        <v>358</v>
      </c>
      <c r="C89" s="1522"/>
      <c r="D89" s="251">
        <v>660</v>
      </c>
      <c r="E89" s="252">
        <v>505</v>
      </c>
      <c r="F89" s="253">
        <v>3330</v>
      </c>
      <c r="G89" s="952">
        <v>660</v>
      </c>
      <c r="H89" s="268"/>
      <c r="I89" s="268"/>
      <c r="J89" s="268"/>
      <c r="K89" s="269"/>
      <c r="M89" s="243">
        <f t="shared" si="20"/>
        <v>660</v>
      </c>
      <c r="N89" s="243">
        <f t="shared" si="21"/>
        <v>0</v>
      </c>
    </row>
    <row r="90" spans="1:15" ht="19.5" customHeight="1" thickBot="1">
      <c r="A90" s="1439"/>
      <c r="B90" s="1480" t="s">
        <v>404</v>
      </c>
      <c r="C90" s="1480"/>
      <c r="D90" s="262">
        <v>707</v>
      </c>
      <c r="E90" s="252">
        <v>484</v>
      </c>
      <c r="F90" s="253">
        <v>3420</v>
      </c>
      <c r="G90" s="952">
        <v>18</v>
      </c>
      <c r="H90" s="268">
        <v>2</v>
      </c>
      <c r="I90" s="268">
        <v>484</v>
      </c>
      <c r="J90" s="268">
        <v>146</v>
      </c>
      <c r="K90" s="269">
        <v>57</v>
      </c>
      <c r="M90" s="243">
        <f t="shared" si="20"/>
        <v>707</v>
      </c>
      <c r="N90" s="243">
        <f t="shared" si="21"/>
        <v>0</v>
      </c>
      <c r="O90" s="288"/>
    </row>
    <row r="91" spans="1:14" ht="19.5" customHeight="1" thickBot="1" thickTop="1">
      <c r="A91" s="1439"/>
      <c r="B91" s="1523" t="s">
        <v>5</v>
      </c>
      <c r="C91" s="1524"/>
      <c r="D91" s="954">
        <f>SUM(G91:K91)</f>
        <v>8437</v>
      </c>
      <c r="E91" s="289">
        <f>ROUND(F91/D91*100,0)</f>
        <v>508</v>
      </c>
      <c r="F91" s="290">
        <f aca="true" t="shared" si="24" ref="F91:K91">SUM(F87:F90)</f>
        <v>42850</v>
      </c>
      <c r="G91" s="291">
        <f t="shared" si="24"/>
        <v>7722</v>
      </c>
      <c r="H91" s="291">
        <f t="shared" si="24"/>
        <v>5</v>
      </c>
      <c r="I91" s="291">
        <f t="shared" si="24"/>
        <v>507</v>
      </c>
      <c r="J91" s="291">
        <f t="shared" si="24"/>
        <v>146</v>
      </c>
      <c r="K91" s="290">
        <f t="shared" si="24"/>
        <v>57</v>
      </c>
      <c r="M91" s="243">
        <f t="shared" si="20"/>
        <v>8437</v>
      </c>
      <c r="N91" s="243">
        <f t="shared" si="21"/>
        <v>0</v>
      </c>
    </row>
    <row r="92" spans="1:14" ht="19.5" customHeight="1">
      <c r="A92" s="1440" t="s">
        <v>371</v>
      </c>
      <c r="B92" s="1525" t="s">
        <v>302</v>
      </c>
      <c r="C92" s="1525"/>
      <c r="D92" s="272">
        <v>198</v>
      </c>
      <c r="E92" s="273">
        <v>493</v>
      </c>
      <c r="F92" s="274">
        <v>976</v>
      </c>
      <c r="G92" s="273">
        <v>196</v>
      </c>
      <c r="H92" s="273">
        <v>2</v>
      </c>
      <c r="I92" s="273"/>
      <c r="J92" s="273"/>
      <c r="K92" s="275"/>
      <c r="M92" s="243">
        <f t="shared" si="20"/>
        <v>198</v>
      </c>
      <c r="N92" s="243">
        <f t="shared" si="21"/>
        <v>0</v>
      </c>
    </row>
    <row r="93" spans="1:14" ht="19.5" customHeight="1">
      <c r="A93" s="1441"/>
      <c r="B93" s="1480" t="s">
        <v>303</v>
      </c>
      <c r="C93" s="1480"/>
      <c r="D93" s="251">
        <v>429</v>
      </c>
      <c r="E93" s="252">
        <v>492</v>
      </c>
      <c r="F93" s="253">
        <v>2110</v>
      </c>
      <c r="G93" s="252">
        <v>426</v>
      </c>
      <c r="H93" s="252">
        <v>3</v>
      </c>
      <c r="I93" s="252"/>
      <c r="J93" s="252"/>
      <c r="K93" s="276"/>
      <c r="M93" s="243">
        <f t="shared" si="20"/>
        <v>429</v>
      </c>
      <c r="N93" s="243">
        <f t="shared" si="21"/>
        <v>0</v>
      </c>
    </row>
    <row r="94" spans="1:14" ht="19.5" customHeight="1">
      <c r="A94" s="1441"/>
      <c r="B94" s="1480" t="s">
        <v>304</v>
      </c>
      <c r="C94" s="1480"/>
      <c r="D94" s="251">
        <v>545</v>
      </c>
      <c r="E94" s="252">
        <v>496</v>
      </c>
      <c r="F94" s="253">
        <v>2700</v>
      </c>
      <c r="G94" s="252">
        <v>545</v>
      </c>
      <c r="H94" s="252"/>
      <c r="I94" s="252"/>
      <c r="J94" s="252"/>
      <c r="K94" s="276"/>
      <c r="M94" s="243">
        <f t="shared" si="20"/>
        <v>545</v>
      </c>
      <c r="N94" s="243">
        <f t="shared" si="21"/>
        <v>0</v>
      </c>
    </row>
    <row r="95" spans="1:14" ht="19.5" customHeight="1">
      <c r="A95" s="1441"/>
      <c r="B95" s="1480" t="s">
        <v>305</v>
      </c>
      <c r="C95" s="1480"/>
      <c r="D95" s="251">
        <v>281</v>
      </c>
      <c r="E95" s="252">
        <v>477</v>
      </c>
      <c r="F95" s="253">
        <v>1340</v>
      </c>
      <c r="G95" s="252">
        <v>1</v>
      </c>
      <c r="H95" s="252">
        <v>8</v>
      </c>
      <c r="I95" s="252">
        <v>234</v>
      </c>
      <c r="J95" s="252">
        <v>38</v>
      </c>
      <c r="K95" s="276"/>
      <c r="M95" s="243">
        <f t="shared" si="20"/>
        <v>281</v>
      </c>
      <c r="N95" s="243">
        <f t="shared" si="21"/>
        <v>0</v>
      </c>
    </row>
    <row r="96" spans="1:14" ht="19.5" customHeight="1">
      <c r="A96" s="1441"/>
      <c r="B96" s="1480" t="s">
        <v>306</v>
      </c>
      <c r="C96" s="1480"/>
      <c r="D96" s="251">
        <v>589</v>
      </c>
      <c r="E96" s="252">
        <v>498</v>
      </c>
      <c r="F96" s="253">
        <v>2930</v>
      </c>
      <c r="G96" s="252">
        <v>585</v>
      </c>
      <c r="H96" s="252">
        <v>2</v>
      </c>
      <c r="I96" s="252">
        <v>2</v>
      </c>
      <c r="J96" s="252"/>
      <c r="K96" s="276"/>
      <c r="M96" s="243">
        <f t="shared" si="20"/>
        <v>589</v>
      </c>
      <c r="N96" s="243">
        <f t="shared" si="21"/>
        <v>0</v>
      </c>
    </row>
    <row r="97" spans="1:14" ht="19.5" customHeight="1">
      <c r="A97" s="1441"/>
      <c r="B97" s="1480" t="s">
        <v>307</v>
      </c>
      <c r="C97" s="1480"/>
      <c r="D97" s="251">
        <v>522</v>
      </c>
      <c r="E97" s="252">
        <v>505</v>
      </c>
      <c r="F97" s="253">
        <v>2640</v>
      </c>
      <c r="G97" s="252">
        <v>522</v>
      </c>
      <c r="H97" s="252"/>
      <c r="I97" s="252"/>
      <c r="J97" s="252"/>
      <c r="K97" s="276"/>
      <c r="M97" s="243">
        <f t="shared" si="20"/>
        <v>522</v>
      </c>
      <c r="N97" s="243">
        <f t="shared" si="21"/>
        <v>0</v>
      </c>
    </row>
    <row r="98" spans="1:14" ht="19.5" customHeight="1">
      <c r="A98" s="1441"/>
      <c r="B98" s="1480" t="s">
        <v>405</v>
      </c>
      <c r="C98" s="1480"/>
      <c r="D98" s="251">
        <v>1220</v>
      </c>
      <c r="E98" s="252">
        <v>500</v>
      </c>
      <c r="F98" s="253">
        <v>6100</v>
      </c>
      <c r="G98" s="252">
        <v>1092</v>
      </c>
      <c r="H98" s="252">
        <v>11</v>
      </c>
      <c r="I98" s="252">
        <v>90</v>
      </c>
      <c r="J98" s="252">
        <v>27</v>
      </c>
      <c r="K98" s="276"/>
      <c r="M98" s="243">
        <f t="shared" si="20"/>
        <v>1220</v>
      </c>
      <c r="N98" s="243">
        <f t="shared" si="21"/>
        <v>0</v>
      </c>
    </row>
    <row r="99" spans="1:14" ht="19.5" customHeight="1" thickBot="1">
      <c r="A99" s="1441"/>
      <c r="B99" s="1480" t="s">
        <v>406</v>
      </c>
      <c r="C99" s="1480"/>
      <c r="D99" s="262">
        <v>132</v>
      </c>
      <c r="E99" s="252">
        <v>468</v>
      </c>
      <c r="F99" s="253">
        <v>618</v>
      </c>
      <c r="G99" s="252">
        <v>7</v>
      </c>
      <c r="H99" s="252">
        <v>79</v>
      </c>
      <c r="I99" s="252">
        <v>42</v>
      </c>
      <c r="J99" s="252">
        <v>4</v>
      </c>
      <c r="K99" s="276"/>
      <c r="M99" s="243">
        <f t="shared" si="20"/>
        <v>132</v>
      </c>
      <c r="N99" s="243">
        <f t="shared" si="21"/>
        <v>0</v>
      </c>
    </row>
    <row r="100" spans="1:14" ht="19.5" customHeight="1" thickBot="1" thickTop="1">
      <c r="A100" s="1442"/>
      <c r="B100" s="1518" t="s">
        <v>5</v>
      </c>
      <c r="C100" s="1519"/>
      <c r="D100" s="954">
        <f>SUM(G100:K100)</f>
        <v>3916</v>
      </c>
      <c r="E100" s="284">
        <f>ROUND(F100/D100*100,0)</f>
        <v>496</v>
      </c>
      <c r="F100" s="285">
        <f>SUM(F92:F99)</f>
        <v>19414</v>
      </c>
      <c r="G100" s="286">
        <f>SUM(G92:G99)</f>
        <v>3374</v>
      </c>
      <c r="H100" s="286">
        <f>SUM(H92:H99)</f>
        <v>105</v>
      </c>
      <c r="I100" s="286">
        <f>SUM(I92:I99)</f>
        <v>368</v>
      </c>
      <c r="J100" s="286">
        <f>SUM(J92:J99)</f>
        <v>69</v>
      </c>
      <c r="K100" s="293"/>
      <c r="M100" s="243">
        <f t="shared" si="20"/>
        <v>3916</v>
      </c>
      <c r="N100" s="243">
        <f t="shared" si="21"/>
        <v>0</v>
      </c>
    </row>
    <row r="101" spans="1:14" ht="19.5" customHeight="1" thickBot="1">
      <c r="A101" s="294" t="s">
        <v>613</v>
      </c>
      <c r="B101" s="1526" t="s">
        <v>413</v>
      </c>
      <c r="C101" s="1527"/>
      <c r="D101" s="292">
        <v>4620</v>
      </c>
      <c r="E101" s="295">
        <v>502</v>
      </c>
      <c r="F101" s="296">
        <v>23200</v>
      </c>
      <c r="G101" s="295">
        <v>4019</v>
      </c>
      <c r="H101" s="295">
        <v>227</v>
      </c>
      <c r="I101" s="295">
        <v>310</v>
      </c>
      <c r="J101" s="295">
        <v>55</v>
      </c>
      <c r="K101" s="297">
        <v>9</v>
      </c>
      <c r="M101" s="243">
        <f>SUM(G101:K101)</f>
        <v>4620</v>
      </c>
      <c r="N101" s="243">
        <f t="shared" si="21"/>
        <v>0</v>
      </c>
    </row>
    <row r="102" spans="1:11" ht="17.25">
      <c r="A102" s="298"/>
      <c r="B102" s="298"/>
      <c r="C102" s="298"/>
      <c r="D102" s="299"/>
      <c r="E102" s="299"/>
      <c r="F102" s="299"/>
      <c r="G102" s="299"/>
      <c r="H102" s="299"/>
      <c r="I102" s="299"/>
      <c r="J102" s="299"/>
      <c r="K102" s="299"/>
    </row>
  </sheetData>
  <sheetProtection/>
  <mergeCells count="132">
    <mergeCell ref="B92:C92"/>
    <mergeCell ref="B93:C93"/>
    <mergeCell ref="B94:C94"/>
    <mergeCell ref="B95:C95"/>
    <mergeCell ref="B96:C96"/>
    <mergeCell ref="B101:C101"/>
    <mergeCell ref="B97:C97"/>
    <mergeCell ref="B98:C98"/>
    <mergeCell ref="B99:C99"/>
    <mergeCell ref="B100:C100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1:C21"/>
    <mergeCell ref="B22:C22"/>
    <mergeCell ref="B23:C23"/>
    <mergeCell ref="B29:C29"/>
    <mergeCell ref="B30:C30"/>
    <mergeCell ref="B31:C31"/>
    <mergeCell ref="S3:T6"/>
    <mergeCell ref="J4:J6"/>
    <mergeCell ref="G3:K3"/>
    <mergeCell ref="B26:C26"/>
    <mergeCell ref="B28:C28"/>
    <mergeCell ref="B27:C27"/>
    <mergeCell ref="S10:T10"/>
    <mergeCell ref="B18:C18"/>
    <mergeCell ref="B19:C19"/>
    <mergeCell ref="B20:C20"/>
    <mergeCell ref="A7:C7"/>
    <mergeCell ref="A3:C6"/>
    <mergeCell ref="B11:C11"/>
    <mergeCell ref="D3:D6"/>
    <mergeCell ref="S7:T7"/>
    <mergeCell ref="S8:T8"/>
    <mergeCell ref="S9:T9"/>
    <mergeCell ref="G4:G6"/>
    <mergeCell ref="H4:H6"/>
    <mergeCell ref="I4:I6"/>
    <mergeCell ref="A8:C8"/>
    <mergeCell ref="E3:E6"/>
    <mergeCell ref="F3:F6"/>
    <mergeCell ref="B15:C15"/>
    <mergeCell ref="B24:C24"/>
    <mergeCell ref="A9:C9"/>
    <mergeCell ref="A10:C10"/>
    <mergeCell ref="A18:A21"/>
    <mergeCell ref="A22:A25"/>
    <mergeCell ref="B17:C17"/>
    <mergeCell ref="AA4:AA6"/>
    <mergeCell ref="W3:W5"/>
    <mergeCell ref="B25:C25"/>
    <mergeCell ref="B16:C16"/>
    <mergeCell ref="A1:K1"/>
    <mergeCell ref="B12:C12"/>
    <mergeCell ref="B13:C13"/>
    <mergeCell ref="B14:C14"/>
    <mergeCell ref="A11:A17"/>
    <mergeCell ref="K4:K6"/>
    <mergeCell ref="A30:A43"/>
    <mergeCell ref="A44:A47"/>
    <mergeCell ref="A48:A56"/>
    <mergeCell ref="A57:A66"/>
    <mergeCell ref="A26:A29"/>
    <mergeCell ref="AB4:AB6"/>
    <mergeCell ref="N5:O6"/>
    <mergeCell ref="X4:X6"/>
    <mergeCell ref="Y4:Y6"/>
    <mergeCell ref="Z4:Z6"/>
    <mergeCell ref="A87:A91"/>
    <mergeCell ref="A92:A100"/>
    <mergeCell ref="A67:A70"/>
    <mergeCell ref="A71:A74"/>
    <mergeCell ref="A75:A82"/>
    <mergeCell ref="A83:A86"/>
  </mergeCells>
  <printOptions/>
  <pageMargins left="0.7874015748031497" right="0.7874015748031497" top="0.7874015748031497" bottom="0.7874015748031497" header="0.31496062992125984" footer="0.5118110236220472"/>
  <pageSetup firstPageNumber="6" useFirstPageNumber="1" horizontalDpi="600" verticalDpi="600" orientation="portrait" pageOrder="overThenDown" paperSize="9" r:id="rId3"/>
  <rowBreaks count="3" manualBreakCount="3">
    <brk id="29" max="10" man="1"/>
    <brk id="66" max="10" man="1"/>
    <brk id="10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3">
      <selection activeCell="B59" sqref="B59"/>
    </sheetView>
  </sheetViews>
  <sheetFormatPr defaultColWidth="9.00390625" defaultRowHeight="13.5"/>
  <cols>
    <col min="1" max="1" width="3.375" style="2" customWidth="1"/>
    <col min="2" max="2" width="18.00390625" style="1" bestFit="1" customWidth="1"/>
    <col min="3" max="3" width="6.75390625" style="1" bestFit="1" customWidth="1"/>
    <col min="4" max="4" width="10.625" style="1" customWidth="1"/>
    <col min="5" max="11" width="8.125" style="1" customWidth="1"/>
    <col min="12" max="16384" width="9.00390625" style="1" customWidth="1"/>
  </cols>
  <sheetData>
    <row r="1" spans="1:11" ht="17.25">
      <c r="A1" s="1535" t="s">
        <v>688</v>
      </c>
      <c r="B1" s="1535"/>
      <c r="C1" s="1535"/>
      <c r="D1" s="1535"/>
      <c r="E1" s="1535"/>
      <c r="F1" s="1535"/>
      <c r="G1" s="1535"/>
      <c r="H1" s="1535"/>
      <c r="I1" s="1535"/>
      <c r="J1" s="1535"/>
      <c r="K1" s="928"/>
    </row>
    <row r="3" spans="1:11" ht="14.25" thickBot="1">
      <c r="A3" s="1550" t="s">
        <v>580</v>
      </c>
      <c r="B3" s="1550"/>
      <c r="C3" s="1550"/>
      <c r="D3" s="4"/>
      <c r="E3" s="4"/>
      <c r="F3" s="4"/>
      <c r="G3" s="4"/>
      <c r="H3" s="4"/>
      <c r="I3" s="1552" t="s">
        <v>319</v>
      </c>
      <c r="J3" s="1552"/>
      <c r="K3" s="939"/>
    </row>
    <row r="4" spans="1:11" ht="13.5">
      <c r="A4" s="5"/>
      <c r="B4" s="6" t="s">
        <v>311</v>
      </c>
      <c r="C4" s="1538" t="s">
        <v>352</v>
      </c>
      <c r="D4" s="1539"/>
      <c r="E4" s="1546" t="s">
        <v>346</v>
      </c>
      <c r="F4" s="1546"/>
      <c r="G4" s="1546" t="s">
        <v>351</v>
      </c>
      <c r="H4" s="1546"/>
      <c r="I4" s="1546" t="s">
        <v>347</v>
      </c>
      <c r="J4" s="1548"/>
      <c r="K4" s="939"/>
    </row>
    <row r="5" spans="1:11" ht="13.5">
      <c r="A5" s="5"/>
      <c r="B5" s="35" t="s">
        <v>350</v>
      </c>
      <c r="C5" s="1540">
        <f>SUM(E5:J5)</f>
        <v>274829</v>
      </c>
      <c r="D5" s="1541"/>
      <c r="E5" s="1549">
        <v>267526</v>
      </c>
      <c r="F5" s="1549"/>
      <c r="G5" s="1549">
        <v>5931</v>
      </c>
      <c r="H5" s="1549"/>
      <c r="I5" s="1549">
        <v>1372</v>
      </c>
      <c r="J5" s="1553"/>
      <c r="K5" s="12"/>
    </row>
    <row r="6" spans="1:11" ht="13.5">
      <c r="A6" s="5"/>
      <c r="B6" s="7" t="s">
        <v>348</v>
      </c>
      <c r="C6" s="1542">
        <f>SUM(E6:J6)</f>
        <v>256270</v>
      </c>
      <c r="D6" s="1543"/>
      <c r="E6" s="1547">
        <v>251280</v>
      </c>
      <c r="F6" s="1547"/>
      <c r="G6" s="1547">
        <v>3989</v>
      </c>
      <c r="H6" s="1547"/>
      <c r="I6" s="1547">
        <v>1001</v>
      </c>
      <c r="J6" s="1554"/>
      <c r="K6" s="12"/>
    </row>
    <row r="7" spans="1:11" s="3" customFormat="1" ht="14.25" thickBot="1">
      <c r="A7" s="8"/>
      <c r="B7" s="9" t="s">
        <v>349</v>
      </c>
      <c r="C7" s="1544">
        <v>93.2</v>
      </c>
      <c r="D7" s="1545"/>
      <c r="E7" s="1536">
        <v>93.9</v>
      </c>
      <c r="F7" s="1536"/>
      <c r="G7" s="1536">
        <v>67.3</v>
      </c>
      <c r="H7" s="1536"/>
      <c r="I7" s="1536">
        <v>72.9</v>
      </c>
      <c r="J7" s="1537"/>
      <c r="K7" s="940"/>
    </row>
    <row r="8" spans="1:11" s="3" customFormat="1" ht="13.5">
      <c r="A8" s="8"/>
      <c r="B8" s="10"/>
      <c r="C8" s="1551" t="s">
        <v>566</v>
      </c>
      <c r="D8" s="1551"/>
      <c r="E8" s="1551"/>
      <c r="F8" s="1551"/>
      <c r="G8" s="1551"/>
      <c r="H8" s="1551"/>
      <c r="I8" s="1551"/>
      <c r="J8" s="1551"/>
      <c r="K8" s="941"/>
    </row>
    <row r="9" spans="1:11" s="3" customFormat="1" ht="13.5">
      <c r="A9" s="8"/>
      <c r="B9" s="10"/>
      <c r="C9" s="11"/>
      <c r="D9" s="10"/>
      <c r="E9" s="10"/>
      <c r="F9" s="10"/>
      <c r="G9" s="10"/>
      <c r="H9" s="10"/>
      <c r="I9" s="10"/>
      <c r="J9" s="10"/>
      <c r="K9" s="10"/>
    </row>
    <row r="10" spans="1:11" ht="13.5">
      <c r="A10" s="1550" t="s">
        <v>579</v>
      </c>
      <c r="B10" s="1550"/>
      <c r="C10" s="1550"/>
      <c r="D10" s="13"/>
      <c r="E10" s="12"/>
      <c r="F10" s="12"/>
      <c r="G10" s="4"/>
      <c r="H10" s="4"/>
      <c r="I10" s="4"/>
      <c r="J10" s="4"/>
      <c r="K10" s="4"/>
    </row>
    <row r="11" spans="1:11" ht="12.75" thickBot="1">
      <c r="A11" s="1534" t="s">
        <v>581</v>
      </c>
      <c r="B11" s="1534"/>
      <c r="C11" s="1534"/>
      <c r="D11" s="4"/>
      <c r="E11" s="4"/>
      <c r="F11" s="4"/>
      <c r="G11" s="4"/>
      <c r="H11" s="4"/>
      <c r="I11" s="4"/>
      <c r="J11" s="4"/>
      <c r="K11" s="4"/>
    </row>
    <row r="12" spans="1:11" ht="12">
      <c r="A12" s="14"/>
      <c r="B12" s="1528" t="s">
        <v>344</v>
      </c>
      <c r="C12" s="1531" t="s">
        <v>345</v>
      </c>
      <c r="D12" s="1533" t="s">
        <v>569</v>
      </c>
      <c r="E12" s="1538" t="s">
        <v>567</v>
      </c>
      <c r="F12" s="1557"/>
      <c r="G12" s="1557"/>
      <c r="H12" s="1558"/>
      <c r="I12" s="4"/>
      <c r="J12" s="4"/>
      <c r="K12" s="4"/>
    </row>
    <row r="13" spans="1:11" ht="12.75" thickBot="1">
      <c r="A13" s="14"/>
      <c r="B13" s="1530"/>
      <c r="C13" s="1532"/>
      <c r="D13" s="1532"/>
      <c r="E13" s="15" t="s">
        <v>314</v>
      </c>
      <c r="F13" s="15" t="s">
        <v>315</v>
      </c>
      <c r="G13" s="15" t="s">
        <v>316</v>
      </c>
      <c r="H13" s="16" t="s">
        <v>317</v>
      </c>
      <c r="I13" s="4"/>
      <c r="J13" s="4"/>
      <c r="K13" s="4"/>
    </row>
    <row r="14" spans="1:16" ht="15" customHeight="1">
      <c r="A14" s="14"/>
      <c r="B14" s="17" t="s">
        <v>330</v>
      </c>
      <c r="C14" s="1531" t="s">
        <v>318</v>
      </c>
      <c r="D14" s="18">
        <v>8280</v>
      </c>
      <c r="E14" s="18">
        <v>89.8</v>
      </c>
      <c r="F14" s="18">
        <v>9.4</v>
      </c>
      <c r="G14" s="18">
        <v>0.6</v>
      </c>
      <c r="H14" s="22">
        <v>0</v>
      </c>
      <c r="I14" s="4"/>
      <c r="J14" s="4"/>
      <c r="K14" s="4"/>
      <c r="L14" s="4">
        <v>7452</v>
      </c>
      <c r="M14" s="4">
        <v>745</v>
      </c>
      <c r="N14" s="1">
        <v>83</v>
      </c>
      <c r="P14" s="1">
        <f aca="true" t="shared" si="0" ref="P14:P31">SUM(L14:O14)</f>
        <v>8280</v>
      </c>
    </row>
    <row r="15" spans="1:16" ht="15" customHeight="1">
      <c r="A15" s="14"/>
      <c r="B15" s="19" t="s">
        <v>586</v>
      </c>
      <c r="C15" s="1560"/>
      <c r="D15" s="20">
        <v>16</v>
      </c>
      <c r="E15" s="20">
        <v>100</v>
      </c>
      <c r="F15" s="21"/>
      <c r="G15" s="21"/>
      <c r="H15" s="22"/>
      <c r="I15" s="4"/>
      <c r="J15" s="4"/>
      <c r="K15" s="4"/>
      <c r="L15" s="4">
        <v>16</v>
      </c>
      <c r="M15" s="4"/>
      <c r="P15" s="1">
        <f t="shared" si="0"/>
        <v>16</v>
      </c>
    </row>
    <row r="16" spans="1:13" ht="15" customHeight="1">
      <c r="A16" s="14"/>
      <c r="B16" s="19" t="s">
        <v>728</v>
      </c>
      <c r="C16" s="1560"/>
      <c r="D16" s="20">
        <v>137</v>
      </c>
      <c r="E16" s="20">
        <v>55</v>
      </c>
      <c r="F16" s="21">
        <v>45</v>
      </c>
      <c r="G16" s="21"/>
      <c r="H16" s="22"/>
      <c r="I16" s="4"/>
      <c r="J16" s="4"/>
      <c r="K16" s="4"/>
      <c r="L16" s="4"/>
      <c r="M16" s="4"/>
    </row>
    <row r="17" spans="1:16" ht="15" customHeight="1">
      <c r="A17" s="14"/>
      <c r="B17" s="19" t="s">
        <v>331</v>
      </c>
      <c r="C17" s="1560"/>
      <c r="D17" s="20">
        <v>166300</v>
      </c>
      <c r="E17" s="20">
        <v>96.6</v>
      </c>
      <c r="F17" s="20">
        <v>3</v>
      </c>
      <c r="G17" s="21">
        <v>0</v>
      </c>
      <c r="H17" s="22">
        <v>0</v>
      </c>
      <c r="I17" s="4"/>
      <c r="J17" s="4"/>
      <c r="K17" s="4"/>
      <c r="L17" s="4">
        <v>161311</v>
      </c>
      <c r="M17" s="4">
        <v>4989</v>
      </c>
      <c r="P17" s="1">
        <f t="shared" si="0"/>
        <v>166300</v>
      </c>
    </row>
    <row r="18" spans="1:16" ht="15" customHeight="1">
      <c r="A18" s="14"/>
      <c r="B18" s="19" t="s">
        <v>332</v>
      </c>
      <c r="C18" s="1560"/>
      <c r="D18" s="20">
        <v>180</v>
      </c>
      <c r="E18" s="20">
        <v>84</v>
      </c>
      <c r="F18" s="20">
        <v>11</v>
      </c>
      <c r="G18" s="20">
        <v>6</v>
      </c>
      <c r="H18" s="22"/>
      <c r="I18" s="4"/>
      <c r="J18" s="4"/>
      <c r="K18" s="4"/>
      <c r="L18" s="4">
        <v>150.8</v>
      </c>
      <c r="M18" s="4">
        <v>19.2</v>
      </c>
      <c r="N18" s="1">
        <v>9.9</v>
      </c>
      <c r="P18" s="1">
        <f t="shared" si="0"/>
        <v>179.9</v>
      </c>
    </row>
    <row r="19" spans="1:16" ht="15" customHeight="1">
      <c r="A19" s="14"/>
      <c r="B19" s="19" t="s">
        <v>320</v>
      </c>
      <c r="C19" s="1560"/>
      <c r="D19" s="20">
        <v>3</v>
      </c>
      <c r="E19" s="21"/>
      <c r="F19" s="21">
        <v>49</v>
      </c>
      <c r="G19" s="21">
        <v>51</v>
      </c>
      <c r="H19" s="22"/>
      <c r="I19" s="4"/>
      <c r="J19" s="4"/>
      <c r="K19" s="4"/>
      <c r="L19" s="4">
        <v>1.47</v>
      </c>
      <c r="M19" s="4">
        <v>1.52</v>
      </c>
      <c r="P19" s="1">
        <f t="shared" si="0"/>
        <v>2.99</v>
      </c>
    </row>
    <row r="20" spans="1:16" ht="15" customHeight="1">
      <c r="A20" s="14"/>
      <c r="B20" s="19" t="s">
        <v>333</v>
      </c>
      <c r="C20" s="1560"/>
      <c r="D20" s="20">
        <v>39</v>
      </c>
      <c r="E20" s="930"/>
      <c r="F20" s="21">
        <v>95</v>
      </c>
      <c r="G20" s="21">
        <v>5</v>
      </c>
      <c r="H20" s="22"/>
      <c r="I20" s="4"/>
      <c r="J20" s="4"/>
      <c r="K20" s="4"/>
      <c r="L20" s="4"/>
      <c r="M20" s="4">
        <v>37</v>
      </c>
      <c r="N20" s="1">
        <v>1.95</v>
      </c>
      <c r="P20" s="1">
        <f t="shared" si="0"/>
        <v>38.95</v>
      </c>
    </row>
    <row r="21" spans="1:16" ht="15" customHeight="1">
      <c r="A21" s="14"/>
      <c r="B21" s="19" t="s">
        <v>334</v>
      </c>
      <c r="C21" s="1560"/>
      <c r="D21" s="20">
        <v>411</v>
      </c>
      <c r="E21" s="20">
        <v>81</v>
      </c>
      <c r="F21" s="20">
        <v>18</v>
      </c>
      <c r="G21" s="20">
        <v>1</v>
      </c>
      <c r="H21" s="22">
        <v>0</v>
      </c>
      <c r="I21" s="4"/>
      <c r="J21" s="4"/>
      <c r="K21" s="4"/>
      <c r="L21" s="4">
        <v>332</v>
      </c>
      <c r="M21" s="4">
        <v>73.158</v>
      </c>
      <c r="N21" s="1">
        <v>4.52</v>
      </c>
      <c r="O21" s="1">
        <v>1</v>
      </c>
      <c r="P21" s="1">
        <f t="shared" si="0"/>
        <v>410.678</v>
      </c>
    </row>
    <row r="22" spans="1:16" ht="15" customHeight="1">
      <c r="A22" s="14"/>
      <c r="B22" s="19" t="s">
        <v>565</v>
      </c>
      <c r="C22" s="1560"/>
      <c r="D22" s="20">
        <v>7355</v>
      </c>
      <c r="E22" s="20">
        <v>89</v>
      </c>
      <c r="F22" s="20">
        <v>10</v>
      </c>
      <c r="G22" s="20">
        <v>1</v>
      </c>
      <c r="H22" s="22"/>
      <c r="I22" s="4"/>
      <c r="J22" s="4"/>
      <c r="K22" s="4"/>
      <c r="L22" s="4">
        <v>6560.66</v>
      </c>
      <c r="M22" s="4">
        <v>750</v>
      </c>
      <c r="N22" s="1">
        <v>44</v>
      </c>
      <c r="P22" s="1">
        <f t="shared" si="0"/>
        <v>7354.66</v>
      </c>
    </row>
    <row r="23" spans="1:16" ht="15" customHeight="1">
      <c r="A23" s="14"/>
      <c r="B23" s="19" t="s">
        <v>335</v>
      </c>
      <c r="C23" s="1560"/>
      <c r="D23" s="20">
        <v>75304</v>
      </c>
      <c r="E23" s="20">
        <v>91</v>
      </c>
      <c r="F23" s="20">
        <v>9</v>
      </c>
      <c r="G23" s="20">
        <v>1</v>
      </c>
      <c r="H23" s="22">
        <v>0</v>
      </c>
      <c r="I23" s="4"/>
      <c r="J23" s="4"/>
      <c r="K23" s="4"/>
      <c r="L23" s="4">
        <v>68225.4</v>
      </c>
      <c r="M23" s="4">
        <v>6400.8</v>
      </c>
      <c r="N23" s="1">
        <v>527</v>
      </c>
      <c r="O23" s="1">
        <v>151</v>
      </c>
      <c r="P23" s="1">
        <f t="shared" si="0"/>
        <v>75304.2</v>
      </c>
    </row>
    <row r="24" spans="1:16" ht="15" customHeight="1">
      <c r="A24" s="14"/>
      <c r="B24" s="19" t="s">
        <v>336</v>
      </c>
      <c r="C24" s="1560"/>
      <c r="D24" s="20">
        <v>704</v>
      </c>
      <c r="E24" s="20">
        <v>82</v>
      </c>
      <c r="F24" s="20">
        <v>16</v>
      </c>
      <c r="G24" s="20">
        <v>1</v>
      </c>
      <c r="H24" s="22">
        <v>0</v>
      </c>
      <c r="I24" s="4"/>
      <c r="J24" s="4"/>
      <c r="K24" s="4"/>
      <c r="L24" s="4">
        <v>579</v>
      </c>
      <c r="M24" s="4">
        <v>115</v>
      </c>
      <c r="N24" s="1">
        <v>9</v>
      </c>
      <c r="O24" s="1">
        <v>1.408</v>
      </c>
      <c r="P24" s="1">
        <f t="shared" si="0"/>
        <v>704.408</v>
      </c>
    </row>
    <row r="25" spans="1:16" ht="15" customHeight="1">
      <c r="A25" s="14"/>
      <c r="B25" s="19" t="s">
        <v>337</v>
      </c>
      <c r="C25" s="1560"/>
      <c r="D25" s="20">
        <v>641</v>
      </c>
      <c r="E25" s="20">
        <v>81</v>
      </c>
      <c r="F25" s="20">
        <v>19</v>
      </c>
      <c r="G25" s="21">
        <v>0</v>
      </c>
      <c r="H25" s="22"/>
      <c r="I25" s="4"/>
      <c r="J25" s="4"/>
      <c r="K25" s="4"/>
      <c r="L25" s="4">
        <v>516</v>
      </c>
      <c r="M25" s="4">
        <v>123</v>
      </c>
      <c r="N25" s="1">
        <v>2</v>
      </c>
      <c r="P25" s="1">
        <f t="shared" si="0"/>
        <v>641</v>
      </c>
    </row>
    <row r="26" spans="1:16" ht="15" customHeight="1">
      <c r="A26" s="14"/>
      <c r="B26" s="19" t="s">
        <v>321</v>
      </c>
      <c r="C26" s="1560"/>
      <c r="D26" s="20">
        <v>131</v>
      </c>
      <c r="E26" s="20">
        <v>93</v>
      </c>
      <c r="F26" s="20">
        <v>5</v>
      </c>
      <c r="G26" s="21">
        <v>2</v>
      </c>
      <c r="H26" s="22"/>
      <c r="I26" s="4"/>
      <c r="J26" s="4"/>
      <c r="K26" s="4"/>
      <c r="L26" s="4">
        <v>121.8</v>
      </c>
      <c r="M26" s="4">
        <v>6.5</v>
      </c>
      <c r="N26" s="1">
        <v>2.489</v>
      </c>
      <c r="P26" s="1">
        <f t="shared" si="0"/>
        <v>130.78900000000002</v>
      </c>
    </row>
    <row r="27" spans="1:16" ht="15" customHeight="1">
      <c r="A27" s="14"/>
      <c r="B27" s="19" t="s">
        <v>338</v>
      </c>
      <c r="C27" s="1560"/>
      <c r="D27" s="20">
        <v>4764</v>
      </c>
      <c r="E27" s="20">
        <v>92</v>
      </c>
      <c r="F27" s="20">
        <v>7</v>
      </c>
      <c r="G27" s="21">
        <v>0</v>
      </c>
      <c r="H27" s="22">
        <v>0</v>
      </c>
      <c r="I27" s="4"/>
      <c r="J27" s="4"/>
      <c r="K27" s="4"/>
      <c r="L27" s="4">
        <v>4378</v>
      </c>
      <c r="M27" s="4">
        <v>348</v>
      </c>
      <c r="N27" s="1">
        <v>19</v>
      </c>
      <c r="O27" s="1">
        <v>19</v>
      </c>
      <c r="P27" s="1">
        <f t="shared" si="0"/>
        <v>4764</v>
      </c>
    </row>
    <row r="28" spans="1:16" ht="15" customHeight="1">
      <c r="A28" s="14"/>
      <c r="B28" s="19" t="s">
        <v>339</v>
      </c>
      <c r="C28" s="1560"/>
      <c r="D28" s="20">
        <v>531</v>
      </c>
      <c r="E28" s="20">
        <v>88</v>
      </c>
      <c r="F28" s="20">
        <v>10</v>
      </c>
      <c r="G28" s="20">
        <v>3</v>
      </c>
      <c r="H28" s="22"/>
      <c r="I28" s="4"/>
      <c r="J28" s="4"/>
      <c r="K28" s="4"/>
      <c r="L28" s="4">
        <v>466</v>
      </c>
      <c r="M28" s="4">
        <v>51</v>
      </c>
      <c r="N28" s="1">
        <v>14</v>
      </c>
      <c r="P28" s="1">
        <f t="shared" si="0"/>
        <v>531</v>
      </c>
    </row>
    <row r="29" spans="1:16" ht="15" customHeight="1">
      <c r="A29" s="14"/>
      <c r="B29" s="19" t="s">
        <v>322</v>
      </c>
      <c r="C29" s="1560"/>
      <c r="D29" s="20">
        <v>323</v>
      </c>
      <c r="E29" s="20">
        <v>95</v>
      </c>
      <c r="F29" s="20">
        <v>4</v>
      </c>
      <c r="G29" s="21"/>
      <c r="H29" s="22">
        <v>1</v>
      </c>
      <c r="I29" s="4"/>
      <c r="J29" s="4"/>
      <c r="K29" s="4"/>
      <c r="L29" s="4">
        <v>308</v>
      </c>
      <c r="M29" s="4">
        <v>13</v>
      </c>
      <c r="O29" s="1">
        <v>2</v>
      </c>
      <c r="P29" s="1">
        <f t="shared" si="0"/>
        <v>323</v>
      </c>
    </row>
    <row r="30" spans="1:16" ht="15" customHeight="1" thickBot="1">
      <c r="A30" s="14"/>
      <c r="B30" s="27" t="s">
        <v>340</v>
      </c>
      <c r="C30" s="1561"/>
      <c r="D30" s="28">
        <v>1</v>
      </c>
      <c r="E30" s="28">
        <v>100</v>
      </c>
      <c r="F30" s="930"/>
      <c r="G30" s="931"/>
      <c r="H30" s="29"/>
      <c r="I30" s="4"/>
      <c r="J30" s="4"/>
      <c r="K30" s="4"/>
      <c r="L30" s="4">
        <v>1</v>
      </c>
      <c r="M30" s="4"/>
      <c r="P30" s="1">
        <f t="shared" si="0"/>
        <v>1</v>
      </c>
    </row>
    <row r="31" spans="1:16" ht="25.5" customHeight="1" thickBot="1" thickTop="1">
      <c r="A31" s="14"/>
      <c r="B31" s="1555" t="s">
        <v>352</v>
      </c>
      <c r="C31" s="1556"/>
      <c r="D31" s="30">
        <v>267526</v>
      </c>
      <c r="E31" s="32" t="s">
        <v>680</v>
      </c>
      <c r="F31" s="32" t="s">
        <v>681</v>
      </c>
      <c r="G31" s="32" t="s">
        <v>682</v>
      </c>
      <c r="H31" s="34" t="s">
        <v>683</v>
      </c>
      <c r="I31" s="4"/>
      <c r="J31" s="4"/>
      <c r="K31" s="4"/>
      <c r="L31" s="932">
        <f>SUM(L14:L30)</f>
        <v>250419.12999999998</v>
      </c>
      <c r="M31" s="933">
        <f>SUM(M14:M29)</f>
        <v>13672.178</v>
      </c>
      <c r="N31" s="934">
        <f>SUM(N14:N30)</f>
        <v>716.859</v>
      </c>
      <c r="O31" s="934">
        <f>SUM(O14:O30)</f>
        <v>174.408</v>
      </c>
      <c r="P31" s="935">
        <f t="shared" si="0"/>
        <v>264982.57499999995</v>
      </c>
    </row>
    <row r="32" spans="1:16" ht="12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936"/>
      <c r="M32" s="937"/>
      <c r="N32" s="937"/>
      <c r="O32" s="937"/>
      <c r="P32" s="938"/>
    </row>
    <row r="33" spans="1:11" ht="12.75" thickBot="1">
      <c r="A33" s="1534" t="s">
        <v>582</v>
      </c>
      <c r="B33" s="1534"/>
      <c r="C33" s="1534"/>
      <c r="D33" s="4"/>
      <c r="E33" s="4"/>
      <c r="F33" s="4"/>
      <c r="G33" s="26"/>
      <c r="H33" s="26"/>
      <c r="I33" s="4"/>
      <c r="J33" s="4"/>
      <c r="K33" s="4"/>
    </row>
    <row r="34" spans="1:11" ht="12">
      <c r="A34" s="14"/>
      <c r="B34" s="1528" t="s">
        <v>344</v>
      </c>
      <c r="C34" s="1531" t="s">
        <v>345</v>
      </c>
      <c r="D34" s="1533" t="s">
        <v>568</v>
      </c>
      <c r="E34" s="1538" t="s">
        <v>567</v>
      </c>
      <c r="F34" s="1557"/>
      <c r="G34" s="1557"/>
      <c r="H34" s="1558"/>
      <c r="I34" s="4"/>
      <c r="J34" s="4"/>
      <c r="K34" s="4"/>
    </row>
    <row r="35" spans="1:11" ht="12.75" thickBot="1">
      <c r="A35" s="14"/>
      <c r="B35" s="1530"/>
      <c r="C35" s="1532"/>
      <c r="D35" s="1532"/>
      <c r="E35" s="15" t="s">
        <v>314</v>
      </c>
      <c r="F35" s="15" t="s">
        <v>315</v>
      </c>
      <c r="G35" s="15" t="s">
        <v>316</v>
      </c>
      <c r="H35" s="16" t="s">
        <v>317</v>
      </c>
      <c r="I35" s="4"/>
      <c r="J35" s="4"/>
      <c r="K35" s="4"/>
    </row>
    <row r="36" spans="1:11" ht="15" customHeight="1">
      <c r="A36" s="14"/>
      <c r="B36" s="17" t="s">
        <v>323</v>
      </c>
      <c r="C36" s="1531" t="s">
        <v>318</v>
      </c>
      <c r="D36" s="18">
        <v>121</v>
      </c>
      <c r="E36" s="23"/>
      <c r="F36" s="23"/>
      <c r="G36" s="23"/>
      <c r="H36" s="944">
        <v>100</v>
      </c>
      <c r="I36" s="4"/>
      <c r="J36" s="4"/>
      <c r="K36" s="4"/>
    </row>
    <row r="37" spans="1:16" ht="15" customHeight="1">
      <c r="A37" s="14"/>
      <c r="B37" s="19" t="s">
        <v>341</v>
      </c>
      <c r="C37" s="1560"/>
      <c r="D37" s="20">
        <v>2952</v>
      </c>
      <c r="E37" s="945">
        <v>61</v>
      </c>
      <c r="F37" s="945">
        <v>34</v>
      </c>
      <c r="G37" s="945">
        <v>4.6</v>
      </c>
      <c r="H37" s="946">
        <v>0.8</v>
      </c>
      <c r="I37" s="4"/>
      <c r="J37" s="4"/>
      <c r="K37" s="4"/>
      <c r="M37" s="4">
        <v>1800</v>
      </c>
      <c r="N37" s="4">
        <v>1004</v>
      </c>
      <c r="O37" s="4">
        <v>148</v>
      </c>
      <c r="P37" s="1">
        <v>30</v>
      </c>
    </row>
    <row r="38" spans="1:15" ht="15" customHeight="1" thickBot="1">
      <c r="A38" s="14"/>
      <c r="B38" s="27" t="s">
        <v>342</v>
      </c>
      <c r="C38" s="1561"/>
      <c r="D38" s="28">
        <v>2810</v>
      </c>
      <c r="E38" s="947">
        <v>78</v>
      </c>
      <c r="F38" s="947">
        <v>21</v>
      </c>
      <c r="G38" s="947">
        <v>1</v>
      </c>
      <c r="H38" s="948"/>
      <c r="I38" s="4"/>
      <c r="J38" s="4"/>
      <c r="K38" s="4"/>
      <c r="M38" s="4">
        <v>2192</v>
      </c>
      <c r="N38" s="4">
        <v>590</v>
      </c>
      <c r="O38" s="4">
        <v>28</v>
      </c>
    </row>
    <row r="39" spans="1:16" ht="25.5" thickBot="1" thickTop="1">
      <c r="A39" s="14"/>
      <c r="B39" s="1555" t="s">
        <v>584</v>
      </c>
      <c r="C39" s="1556"/>
      <c r="D39" s="30">
        <v>5931</v>
      </c>
      <c r="E39" s="32" t="s">
        <v>732</v>
      </c>
      <c r="F39" s="32" t="s">
        <v>733</v>
      </c>
      <c r="G39" s="32" t="s">
        <v>734</v>
      </c>
      <c r="H39" s="34" t="s">
        <v>736</v>
      </c>
      <c r="I39" s="4"/>
      <c r="J39" s="4"/>
      <c r="K39" s="4"/>
      <c r="M39" s="4">
        <f>SUM(M37:M38)</f>
        <v>3992</v>
      </c>
      <c r="N39" s="4">
        <f>SUM(N37:N38)</f>
        <v>1594</v>
      </c>
      <c r="O39" s="4">
        <f>SUM(O37:O38)</f>
        <v>176</v>
      </c>
      <c r="P39" s="1">
        <f>SUM(P37:P38)</f>
        <v>30</v>
      </c>
    </row>
    <row r="40" spans="1:15" ht="12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  <c r="O40" s="4"/>
    </row>
    <row r="41" spans="1:11" ht="12.75" thickBot="1">
      <c r="A41" s="1534" t="s">
        <v>583</v>
      </c>
      <c r="B41" s="1534"/>
      <c r="C41" s="1534"/>
      <c r="D41" s="4"/>
      <c r="E41" s="4"/>
      <c r="F41" s="4"/>
      <c r="G41" s="4"/>
      <c r="H41" s="4"/>
      <c r="I41" s="4"/>
      <c r="J41" s="4"/>
      <c r="K41" s="4"/>
    </row>
    <row r="42" spans="1:11" ht="12">
      <c r="A42" s="14"/>
      <c r="B42" s="1528" t="s">
        <v>344</v>
      </c>
      <c r="C42" s="1531" t="s">
        <v>345</v>
      </c>
      <c r="D42" s="1533" t="s">
        <v>570</v>
      </c>
      <c r="E42" s="1538" t="s">
        <v>567</v>
      </c>
      <c r="F42" s="1557"/>
      <c r="G42" s="1557"/>
      <c r="H42" s="1557"/>
      <c r="I42" s="1557"/>
      <c r="J42" s="1558"/>
      <c r="K42" s="939"/>
    </row>
    <row r="43" spans="1:11" ht="12">
      <c r="A43" s="14"/>
      <c r="B43" s="1529"/>
      <c r="C43" s="1563"/>
      <c r="D43" s="1563"/>
      <c r="E43" s="24" t="s">
        <v>325</v>
      </c>
      <c r="F43" s="24" t="s">
        <v>326</v>
      </c>
      <c r="G43" s="24" t="s">
        <v>314</v>
      </c>
      <c r="H43" s="24" t="s">
        <v>315</v>
      </c>
      <c r="I43" s="24" t="s">
        <v>316</v>
      </c>
      <c r="J43" s="25" t="s">
        <v>317</v>
      </c>
      <c r="K43" s="939"/>
    </row>
    <row r="44" spans="1:11" ht="15" customHeight="1">
      <c r="A44" s="14"/>
      <c r="B44" s="19" t="s">
        <v>324</v>
      </c>
      <c r="C44" s="1562" t="s">
        <v>318</v>
      </c>
      <c r="D44" s="20">
        <v>684</v>
      </c>
      <c r="E44" s="21"/>
      <c r="F44" s="21">
        <v>0.7</v>
      </c>
      <c r="G44" s="21">
        <v>86.5</v>
      </c>
      <c r="H44" s="21">
        <v>11.5</v>
      </c>
      <c r="I44" s="21">
        <v>1.3</v>
      </c>
      <c r="J44" s="22"/>
      <c r="K44" s="942"/>
    </row>
    <row r="45" spans="1:11" ht="15" customHeight="1">
      <c r="A45" s="14"/>
      <c r="B45" s="19" t="s">
        <v>327</v>
      </c>
      <c r="C45" s="1560"/>
      <c r="D45" s="20">
        <v>131</v>
      </c>
      <c r="E45" s="21"/>
      <c r="F45" s="21"/>
      <c r="G45" s="20">
        <v>87.3</v>
      </c>
      <c r="H45" s="20">
        <v>8</v>
      </c>
      <c r="I45" s="21">
        <v>5</v>
      </c>
      <c r="J45" s="22">
        <v>0</v>
      </c>
      <c r="K45" s="942"/>
    </row>
    <row r="46" spans="1:11" ht="15" customHeight="1">
      <c r="A46" s="14"/>
      <c r="B46" s="19" t="s">
        <v>328</v>
      </c>
      <c r="C46" s="1560"/>
      <c r="D46" s="20">
        <v>135</v>
      </c>
      <c r="E46" s="21"/>
      <c r="F46" s="21"/>
      <c r="G46" s="20">
        <v>23</v>
      </c>
      <c r="H46" s="21">
        <v>71</v>
      </c>
      <c r="I46" s="21">
        <v>7</v>
      </c>
      <c r="J46" s="22"/>
      <c r="K46" s="942"/>
    </row>
    <row r="47" spans="1:11" ht="15" customHeight="1" thickBot="1">
      <c r="A47" s="14"/>
      <c r="B47" s="27" t="s">
        <v>329</v>
      </c>
      <c r="C47" s="1561"/>
      <c r="D47" s="28">
        <v>385</v>
      </c>
      <c r="E47" s="31"/>
      <c r="F47" s="21">
        <v>0</v>
      </c>
      <c r="G47" s="28">
        <v>67</v>
      </c>
      <c r="H47" s="31">
        <v>30</v>
      </c>
      <c r="I47" s="31">
        <v>3</v>
      </c>
      <c r="J47" s="29"/>
      <c r="K47" s="942"/>
    </row>
    <row r="48" spans="2:11" ht="25.5" thickBot="1" thickTop="1">
      <c r="B48" s="1555" t="s">
        <v>584</v>
      </c>
      <c r="C48" s="1556"/>
      <c r="D48" s="30">
        <v>1372</v>
      </c>
      <c r="E48" s="33"/>
      <c r="F48" s="32" t="s">
        <v>684</v>
      </c>
      <c r="G48" s="32" t="s">
        <v>685</v>
      </c>
      <c r="H48" s="32" t="s">
        <v>686</v>
      </c>
      <c r="I48" s="32" t="s">
        <v>687</v>
      </c>
      <c r="J48" s="34" t="s">
        <v>735</v>
      </c>
      <c r="K48" s="943"/>
    </row>
    <row r="50" spans="2:11" ht="30" customHeight="1">
      <c r="B50" s="1559" t="s">
        <v>727</v>
      </c>
      <c r="C50" s="1559"/>
      <c r="D50" s="1559"/>
      <c r="E50" s="1559"/>
      <c r="F50" s="1559"/>
      <c r="G50" s="1559"/>
      <c r="H50" s="1559"/>
      <c r="I50" s="1559"/>
      <c r="J50" s="1559"/>
      <c r="K50" s="929"/>
    </row>
  </sheetData>
  <sheetProtection/>
  <mergeCells count="43">
    <mergeCell ref="B50:J50"/>
    <mergeCell ref="C14:C30"/>
    <mergeCell ref="C36:C38"/>
    <mergeCell ref="C44:C47"/>
    <mergeCell ref="E34:H34"/>
    <mergeCell ref="B31:C31"/>
    <mergeCell ref="C42:C43"/>
    <mergeCell ref="D42:D43"/>
    <mergeCell ref="E42:J42"/>
    <mergeCell ref="E7:F7"/>
    <mergeCell ref="G7:H7"/>
    <mergeCell ref="E6:F6"/>
    <mergeCell ref="B39:C39"/>
    <mergeCell ref="E12:H12"/>
    <mergeCell ref="B48:C48"/>
    <mergeCell ref="E5:F5"/>
    <mergeCell ref="A33:C33"/>
    <mergeCell ref="A11:C11"/>
    <mergeCell ref="A3:C3"/>
    <mergeCell ref="C8:J8"/>
    <mergeCell ref="A10:C10"/>
    <mergeCell ref="I3:J3"/>
    <mergeCell ref="G5:H5"/>
    <mergeCell ref="I5:J5"/>
    <mergeCell ref="I6:J6"/>
    <mergeCell ref="A1:J1"/>
    <mergeCell ref="I7:J7"/>
    <mergeCell ref="C4:D4"/>
    <mergeCell ref="C5:D5"/>
    <mergeCell ref="C6:D6"/>
    <mergeCell ref="C7:D7"/>
    <mergeCell ref="G4:H4"/>
    <mergeCell ref="E4:F4"/>
    <mergeCell ref="G6:H6"/>
    <mergeCell ref="I4:J4"/>
    <mergeCell ref="B42:B43"/>
    <mergeCell ref="B12:B13"/>
    <mergeCell ref="C12:C13"/>
    <mergeCell ref="D12:D13"/>
    <mergeCell ref="B34:B35"/>
    <mergeCell ref="C34:C35"/>
    <mergeCell ref="D34:D35"/>
    <mergeCell ref="A41:C41"/>
  </mergeCells>
  <printOptions horizontalCentered="1"/>
  <pageMargins left="0.61" right="0.2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98"/>
  <sheetViews>
    <sheetView view="pageBreakPreview" zoomScaleNormal="75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7" sqref="I7"/>
    </sheetView>
  </sheetViews>
  <sheetFormatPr defaultColWidth="12.125" defaultRowHeight="13.5"/>
  <cols>
    <col min="1" max="1" width="4.50390625" style="191" bestFit="1" customWidth="1"/>
    <col min="2" max="2" width="12.75390625" style="191" bestFit="1" customWidth="1"/>
    <col min="3" max="15" width="10.25390625" style="45" customWidth="1"/>
    <col min="16" max="16384" width="12.125" style="45" customWidth="1"/>
  </cols>
  <sheetData>
    <row r="1" spans="1:15" ht="27" customHeight="1">
      <c r="A1" s="1584" t="s">
        <v>623</v>
      </c>
      <c r="B1" s="1584"/>
      <c r="C1" s="1584"/>
      <c r="D1" s="1584"/>
      <c r="E1" s="1584"/>
      <c r="F1" s="1584"/>
      <c r="G1" s="1584"/>
      <c r="H1" s="1584"/>
      <c r="I1" s="1585" t="s">
        <v>624</v>
      </c>
      <c r="J1" s="1585"/>
      <c r="K1" s="1585"/>
      <c r="L1" s="1585"/>
      <c r="M1" s="1585"/>
      <c r="N1" s="1585"/>
      <c r="O1" s="1585"/>
    </row>
    <row r="2" spans="1:15" ht="18" thickBot="1">
      <c r="A2" s="116"/>
      <c r="B2" s="116"/>
      <c r="C2" s="47"/>
      <c r="D2" s="47"/>
      <c r="E2" s="47"/>
      <c r="F2" s="47"/>
      <c r="G2" s="47"/>
      <c r="H2" s="47"/>
      <c r="I2" s="117"/>
      <c r="J2" s="117"/>
      <c r="K2" s="117"/>
      <c r="L2" s="117"/>
      <c r="M2" s="117"/>
      <c r="N2" s="1587" t="s">
        <v>585</v>
      </c>
      <c r="O2" s="1587"/>
    </row>
    <row r="3" spans="1:15" ht="24.75" thickBot="1">
      <c r="A3" s="1590" t="s">
        <v>159</v>
      </c>
      <c r="B3" s="1591"/>
      <c r="C3" s="118" t="s">
        <v>558</v>
      </c>
      <c r="D3" s="119" t="s">
        <v>628</v>
      </c>
      <c r="E3" s="120" t="s">
        <v>629</v>
      </c>
      <c r="F3" s="121" t="s">
        <v>630</v>
      </c>
      <c r="G3" s="120" t="s">
        <v>631</v>
      </c>
      <c r="H3" s="121" t="s">
        <v>632</v>
      </c>
      <c r="I3" s="121" t="s">
        <v>633</v>
      </c>
      <c r="J3" s="120" t="s">
        <v>634</v>
      </c>
      <c r="K3" s="122" t="s">
        <v>553</v>
      </c>
      <c r="L3" s="122" t="s">
        <v>554</v>
      </c>
      <c r="M3" s="122" t="s">
        <v>555</v>
      </c>
      <c r="N3" s="122" t="s">
        <v>635</v>
      </c>
      <c r="O3" s="123" t="s">
        <v>636</v>
      </c>
    </row>
    <row r="4" spans="1:15" s="44" customFormat="1" ht="19.5" customHeight="1" thickBot="1">
      <c r="A4" s="1588" t="s">
        <v>433</v>
      </c>
      <c r="B4" s="1589"/>
      <c r="C4" s="124">
        <f>SUM(C5:C7)</f>
        <v>2520760</v>
      </c>
      <c r="D4" s="124">
        <f aca="true" t="shared" si="0" ref="D4:O4">SUM(D5:D7)</f>
        <v>1577780</v>
      </c>
      <c r="E4" s="124">
        <f t="shared" si="0"/>
        <v>650020</v>
      </c>
      <c r="F4" s="124">
        <f t="shared" si="0"/>
        <v>14900</v>
      </c>
      <c r="G4" s="124">
        <f t="shared" si="0"/>
        <v>83560</v>
      </c>
      <c r="H4" s="124">
        <f t="shared" si="0"/>
        <v>77900</v>
      </c>
      <c r="I4" s="124">
        <f t="shared" si="0"/>
        <v>5520</v>
      </c>
      <c r="J4" s="124">
        <f t="shared" si="0"/>
        <v>7320</v>
      </c>
      <c r="K4" s="124">
        <f t="shared" si="0"/>
        <v>2520</v>
      </c>
      <c r="L4" s="124">
        <f t="shared" si="0"/>
        <v>4680</v>
      </c>
      <c r="M4" s="124">
        <f t="shared" si="0"/>
        <v>420</v>
      </c>
      <c r="N4" s="124">
        <f t="shared" si="0"/>
        <v>69060</v>
      </c>
      <c r="O4" s="125">
        <f t="shared" si="0"/>
        <v>27080</v>
      </c>
    </row>
    <row r="5" spans="1:15" s="44" customFormat="1" ht="19.5" customHeight="1">
      <c r="A5" s="1594" t="s">
        <v>160</v>
      </c>
      <c r="B5" s="1595"/>
      <c r="C5" s="126">
        <f>SUM(C8:C10)</f>
        <v>1263100</v>
      </c>
      <c r="D5" s="126">
        <f aca="true" t="shared" si="1" ref="D5:O5">SUM(D8:D10)</f>
        <v>800580</v>
      </c>
      <c r="E5" s="126">
        <f t="shared" si="1"/>
        <v>305060</v>
      </c>
      <c r="F5" s="126">
        <f t="shared" si="1"/>
        <v>7680</v>
      </c>
      <c r="G5" s="126">
        <f t="shared" si="1"/>
        <v>22860</v>
      </c>
      <c r="H5" s="126">
        <f t="shared" si="1"/>
        <v>75140</v>
      </c>
      <c r="I5" s="126">
        <f t="shared" si="1"/>
        <v>3000</v>
      </c>
      <c r="J5" s="126">
        <f t="shared" si="1"/>
        <v>2320</v>
      </c>
      <c r="K5" s="126">
        <f t="shared" si="1"/>
        <v>360</v>
      </c>
      <c r="L5" s="126">
        <f t="shared" si="1"/>
        <v>360</v>
      </c>
      <c r="M5" s="126"/>
      <c r="N5" s="126">
        <f t="shared" si="1"/>
        <v>41200</v>
      </c>
      <c r="O5" s="127">
        <f t="shared" si="1"/>
        <v>4540</v>
      </c>
    </row>
    <row r="6" spans="1:15" s="44" customFormat="1" ht="19.5" customHeight="1">
      <c r="A6" s="1596" t="s">
        <v>434</v>
      </c>
      <c r="B6" s="1522"/>
      <c r="C6" s="129">
        <f>SUM(C11:C12)</f>
        <v>709200</v>
      </c>
      <c r="D6" s="129">
        <f aca="true" t="shared" si="2" ref="D6:O6">SUM(D11:D12)</f>
        <v>433080</v>
      </c>
      <c r="E6" s="129">
        <f t="shared" si="2"/>
        <v>198420</v>
      </c>
      <c r="F6" s="129">
        <f t="shared" si="2"/>
        <v>600</v>
      </c>
      <c r="G6" s="129">
        <f t="shared" si="2"/>
        <v>35060</v>
      </c>
      <c r="H6" s="129">
        <f t="shared" si="2"/>
        <v>1420</v>
      </c>
      <c r="I6" s="129">
        <f t="shared" si="2"/>
        <v>2180</v>
      </c>
      <c r="J6" s="129">
        <f t="shared" si="2"/>
        <v>4040</v>
      </c>
      <c r="K6" s="129">
        <f t="shared" si="2"/>
        <v>2060</v>
      </c>
      <c r="L6" s="129">
        <f t="shared" si="2"/>
        <v>4280</v>
      </c>
      <c r="M6" s="129">
        <f t="shared" si="2"/>
        <v>420</v>
      </c>
      <c r="N6" s="129">
        <f t="shared" si="2"/>
        <v>11320</v>
      </c>
      <c r="O6" s="130">
        <f t="shared" si="2"/>
        <v>16320</v>
      </c>
    </row>
    <row r="7" spans="1:15" s="44" customFormat="1" ht="19.5" customHeight="1" thickBot="1">
      <c r="A7" s="1597" t="s">
        <v>161</v>
      </c>
      <c r="B7" s="1598"/>
      <c r="C7" s="131">
        <f>SUM(C13:C14)</f>
        <v>548460</v>
      </c>
      <c r="D7" s="131">
        <f aca="true" t="shared" si="3" ref="D7:O7">SUM(D13:D14)</f>
        <v>344120</v>
      </c>
      <c r="E7" s="131">
        <f t="shared" si="3"/>
        <v>146540</v>
      </c>
      <c r="F7" s="131">
        <f t="shared" si="3"/>
        <v>6620</v>
      </c>
      <c r="G7" s="131">
        <f t="shared" si="3"/>
        <v>25640</v>
      </c>
      <c r="H7" s="131">
        <f t="shared" si="3"/>
        <v>1340</v>
      </c>
      <c r="I7" s="131">
        <f t="shared" si="3"/>
        <v>340</v>
      </c>
      <c r="J7" s="131">
        <f t="shared" si="3"/>
        <v>960</v>
      </c>
      <c r="K7" s="131">
        <f t="shared" si="3"/>
        <v>100</v>
      </c>
      <c r="L7" s="131">
        <f t="shared" si="3"/>
        <v>40</v>
      </c>
      <c r="M7" s="131"/>
      <c r="N7" s="131">
        <f t="shared" si="3"/>
        <v>16540</v>
      </c>
      <c r="O7" s="132">
        <f t="shared" si="3"/>
        <v>6220</v>
      </c>
    </row>
    <row r="8" spans="1:15" s="44" customFormat="1" ht="19.5" customHeight="1">
      <c r="A8" s="1592" t="s">
        <v>282</v>
      </c>
      <c r="B8" s="133" t="s">
        <v>435</v>
      </c>
      <c r="C8" s="134">
        <f>SUM(C18,C22,C26)</f>
        <v>309760</v>
      </c>
      <c r="D8" s="134">
        <f aca="true" t="shared" si="4" ref="D8:O8">SUM(D18,D22,D26)</f>
        <v>251940</v>
      </c>
      <c r="E8" s="134">
        <f t="shared" si="4"/>
        <v>32760</v>
      </c>
      <c r="F8" s="134">
        <f t="shared" si="4"/>
        <v>880</v>
      </c>
      <c r="G8" s="134">
        <f t="shared" si="4"/>
        <v>3440</v>
      </c>
      <c r="H8" s="134">
        <f t="shared" si="4"/>
        <v>6720</v>
      </c>
      <c r="I8" s="134">
        <f t="shared" si="4"/>
        <v>180</v>
      </c>
      <c r="J8" s="134">
        <f t="shared" si="4"/>
        <v>20</v>
      </c>
      <c r="K8" s="134">
        <f t="shared" si="4"/>
        <v>100</v>
      </c>
      <c r="L8" s="134">
        <f t="shared" si="4"/>
        <v>200</v>
      </c>
      <c r="M8" s="134"/>
      <c r="N8" s="134">
        <f t="shared" si="4"/>
        <v>12660</v>
      </c>
      <c r="O8" s="135">
        <f t="shared" si="4"/>
        <v>860</v>
      </c>
    </row>
    <row r="9" spans="1:15" s="44" customFormat="1" ht="19.5" customHeight="1">
      <c r="A9" s="1576"/>
      <c r="B9" s="128" t="s">
        <v>436</v>
      </c>
      <c r="C9" s="136">
        <f>SUM(C27,C31,C40)</f>
        <v>643400</v>
      </c>
      <c r="D9" s="136">
        <f aca="true" t="shared" si="5" ref="D9:O9">SUM(D27,D31,D40)</f>
        <v>341500</v>
      </c>
      <c r="E9" s="136">
        <f t="shared" si="5"/>
        <v>191500</v>
      </c>
      <c r="F9" s="136">
        <f t="shared" si="5"/>
        <v>4680</v>
      </c>
      <c r="G9" s="136">
        <f t="shared" si="5"/>
        <v>18060</v>
      </c>
      <c r="H9" s="136">
        <f t="shared" si="5"/>
        <v>60400</v>
      </c>
      <c r="I9" s="136">
        <f t="shared" si="5"/>
        <v>2820</v>
      </c>
      <c r="J9" s="136">
        <f t="shared" si="5"/>
        <v>1140</v>
      </c>
      <c r="K9" s="136">
        <f t="shared" si="5"/>
        <v>220</v>
      </c>
      <c r="L9" s="136">
        <f t="shared" si="5"/>
        <v>160</v>
      </c>
      <c r="M9" s="136"/>
      <c r="N9" s="136">
        <f t="shared" si="5"/>
        <v>19720</v>
      </c>
      <c r="O9" s="137">
        <f t="shared" si="5"/>
        <v>3200</v>
      </c>
    </row>
    <row r="10" spans="1:15" s="44" customFormat="1" ht="19.5" customHeight="1">
      <c r="A10" s="1576"/>
      <c r="B10" s="128" t="s">
        <v>437</v>
      </c>
      <c r="C10" s="136">
        <f>SUM(C50)</f>
        <v>309940</v>
      </c>
      <c r="D10" s="136">
        <f aca="true" t="shared" si="6" ref="D10:O10">SUM(D50)</f>
        <v>207140</v>
      </c>
      <c r="E10" s="136">
        <f t="shared" si="6"/>
        <v>80800</v>
      </c>
      <c r="F10" s="136">
        <f t="shared" si="6"/>
        <v>2120</v>
      </c>
      <c r="G10" s="136">
        <f t="shared" si="6"/>
        <v>1360</v>
      </c>
      <c r="H10" s="136">
        <f t="shared" si="6"/>
        <v>8020</v>
      </c>
      <c r="I10" s="136"/>
      <c r="J10" s="136">
        <f t="shared" si="6"/>
        <v>1160</v>
      </c>
      <c r="K10" s="136">
        <f t="shared" si="6"/>
        <v>40</v>
      </c>
      <c r="L10" s="136"/>
      <c r="M10" s="136"/>
      <c r="N10" s="136">
        <f t="shared" si="6"/>
        <v>8820</v>
      </c>
      <c r="O10" s="137">
        <f t="shared" si="6"/>
        <v>480</v>
      </c>
    </row>
    <row r="11" spans="1:15" s="44" customFormat="1" ht="19.5" customHeight="1">
      <c r="A11" s="1576"/>
      <c r="B11" s="128" t="s">
        <v>434</v>
      </c>
      <c r="C11" s="136">
        <f>SUM(C54,C58,C66)</f>
        <v>649640</v>
      </c>
      <c r="D11" s="136">
        <f aca="true" t="shared" si="7" ref="D11:O11">SUM(D54,D58,D66)</f>
        <v>421320</v>
      </c>
      <c r="E11" s="136">
        <f t="shared" si="7"/>
        <v>166120</v>
      </c>
      <c r="F11" s="136">
        <f t="shared" si="7"/>
        <v>600</v>
      </c>
      <c r="G11" s="136">
        <f t="shared" si="7"/>
        <v>27800</v>
      </c>
      <c r="H11" s="136">
        <f t="shared" si="7"/>
        <v>1260</v>
      </c>
      <c r="I11" s="136">
        <f t="shared" si="7"/>
        <v>1960</v>
      </c>
      <c r="J11" s="136">
        <f t="shared" si="7"/>
        <v>1780</v>
      </c>
      <c r="K11" s="136">
        <f t="shared" si="7"/>
        <v>1240</v>
      </c>
      <c r="L11" s="136">
        <f t="shared" si="7"/>
        <v>4280</v>
      </c>
      <c r="M11" s="136">
        <f t="shared" si="7"/>
        <v>420</v>
      </c>
      <c r="N11" s="136">
        <f t="shared" si="7"/>
        <v>9400</v>
      </c>
      <c r="O11" s="137">
        <f t="shared" si="7"/>
        <v>13460</v>
      </c>
    </row>
    <row r="12" spans="1:15" s="44" customFormat="1" ht="19.5" customHeight="1">
      <c r="A12" s="1576"/>
      <c r="B12" s="128" t="s">
        <v>163</v>
      </c>
      <c r="C12" s="136">
        <f>SUM(C70)</f>
        <v>59560</v>
      </c>
      <c r="D12" s="136">
        <f aca="true" t="shared" si="8" ref="D12:O12">SUM(D70)</f>
        <v>11760</v>
      </c>
      <c r="E12" s="136">
        <f t="shared" si="8"/>
        <v>32300</v>
      </c>
      <c r="F12" s="136"/>
      <c r="G12" s="136">
        <f t="shared" si="8"/>
        <v>7260</v>
      </c>
      <c r="H12" s="136">
        <f t="shared" si="8"/>
        <v>160</v>
      </c>
      <c r="I12" s="136">
        <f t="shared" si="8"/>
        <v>220</v>
      </c>
      <c r="J12" s="136">
        <f t="shared" si="8"/>
        <v>2260</v>
      </c>
      <c r="K12" s="136">
        <f t="shared" si="8"/>
        <v>820</v>
      </c>
      <c r="L12" s="136"/>
      <c r="M12" s="136"/>
      <c r="N12" s="136">
        <f t="shared" si="8"/>
        <v>1920</v>
      </c>
      <c r="O12" s="137">
        <f t="shared" si="8"/>
        <v>2860</v>
      </c>
    </row>
    <row r="13" spans="1:15" s="44" customFormat="1" ht="19.5" customHeight="1">
      <c r="A13" s="1576"/>
      <c r="B13" s="128" t="s">
        <v>438</v>
      </c>
      <c r="C13" s="136">
        <f>SUM(C75,C84)</f>
        <v>403100</v>
      </c>
      <c r="D13" s="136">
        <f aca="true" t="shared" si="9" ref="D13:O13">SUM(D75,D84)</f>
        <v>224100</v>
      </c>
      <c r="E13" s="136">
        <f t="shared" si="9"/>
        <v>133680</v>
      </c>
      <c r="F13" s="136">
        <f t="shared" si="9"/>
        <v>400</v>
      </c>
      <c r="G13" s="136">
        <f t="shared" si="9"/>
        <v>25240</v>
      </c>
      <c r="H13" s="136">
        <f t="shared" si="9"/>
        <v>800</v>
      </c>
      <c r="I13" s="136">
        <f t="shared" si="9"/>
        <v>180</v>
      </c>
      <c r="J13" s="136">
        <f t="shared" si="9"/>
        <v>620</v>
      </c>
      <c r="K13" s="136">
        <f t="shared" si="9"/>
        <v>100</v>
      </c>
      <c r="L13" s="136">
        <f t="shared" si="9"/>
        <v>40</v>
      </c>
      <c r="M13" s="136"/>
      <c r="N13" s="136">
        <f t="shared" si="9"/>
        <v>12060</v>
      </c>
      <c r="O13" s="137">
        <f t="shared" si="9"/>
        <v>5880</v>
      </c>
    </row>
    <row r="14" spans="1:15" s="44" customFormat="1" ht="19.5" customHeight="1" thickBot="1">
      <c r="A14" s="1593"/>
      <c r="B14" s="138" t="s">
        <v>637</v>
      </c>
      <c r="C14" s="139">
        <f>SUM(C85)</f>
        <v>145360</v>
      </c>
      <c r="D14" s="139">
        <f aca="true" t="shared" si="10" ref="D14:O14">SUM(D85)</f>
        <v>120020</v>
      </c>
      <c r="E14" s="139">
        <f t="shared" si="10"/>
        <v>12860</v>
      </c>
      <c r="F14" s="139">
        <f t="shared" si="10"/>
        <v>6220</v>
      </c>
      <c r="G14" s="139">
        <f t="shared" si="10"/>
        <v>400</v>
      </c>
      <c r="H14" s="139">
        <f t="shared" si="10"/>
        <v>540</v>
      </c>
      <c r="I14" s="139">
        <f t="shared" si="10"/>
        <v>160</v>
      </c>
      <c r="J14" s="139">
        <f t="shared" si="10"/>
        <v>340</v>
      </c>
      <c r="K14" s="139"/>
      <c r="L14" s="139"/>
      <c r="M14" s="139"/>
      <c r="N14" s="139">
        <f t="shared" si="10"/>
        <v>4480</v>
      </c>
      <c r="O14" s="140">
        <f t="shared" si="10"/>
        <v>340</v>
      </c>
    </row>
    <row r="15" spans="1:15" s="44" customFormat="1" ht="19.5" customHeight="1">
      <c r="A15" s="1575" t="s">
        <v>541</v>
      </c>
      <c r="B15" s="141" t="s">
        <v>638</v>
      </c>
      <c r="C15" s="126">
        <f>SUM(D15:O15)</f>
        <v>84780</v>
      </c>
      <c r="D15" s="142">
        <v>66800</v>
      </c>
      <c r="E15" s="126">
        <v>10660</v>
      </c>
      <c r="F15" s="142">
        <v>420</v>
      </c>
      <c r="G15" s="142">
        <v>200</v>
      </c>
      <c r="H15" s="142">
        <v>2520</v>
      </c>
      <c r="I15" s="142"/>
      <c r="J15" s="142"/>
      <c r="K15" s="143">
        <v>80</v>
      </c>
      <c r="L15" s="143">
        <v>160</v>
      </c>
      <c r="M15" s="143"/>
      <c r="N15" s="143">
        <v>3940</v>
      </c>
      <c r="O15" s="144"/>
    </row>
    <row r="16" spans="1:15" s="44" customFormat="1" ht="19.5" customHeight="1">
      <c r="A16" s="1576"/>
      <c r="B16" s="145" t="s">
        <v>639</v>
      </c>
      <c r="C16" s="1564">
        <f>SUM(D16:O17)</f>
        <v>13820</v>
      </c>
      <c r="D16" s="1566">
        <v>6000</v>
      </c>
      <c r="E16" s="1564">
        <v>3860</v>
      </c>
      <c r="F16" s="1566"/>
      <c r="G16" s="1566">
        <v>2260</v>
      </c>
      <c r="H16" s="1566"/>
      <c r="I16" s="1566">
        <v>140</v>
      </c>
      <c r="J16" s="1566">
        <v>20</v>
      </c>
      <c r="K16" s="1570"/>
      <c r="L16" s="1570"/>
      <c r="M16" s="1570"/>
      <c r="N16" s="1570">
        <v>760</v>
      </c>
      <c r="O16" s="1573">
        <v>780</v>
      </c>
    </row>
    <row r="17" spans="1:15" s="44" customFormat="1" ht="19.5" customHeight="1" thickBot="1">
      <c r="A17" s="1576"/>
      <c r="B17" s="148" t="s">
        <v>640</v>
      </c>
      <c r="C17" s="1565"/>
      <c r="D17" s="1567"/>
      <c r="E17" s="1565"/>
      <c r="F17" s="1567"/>
      <c r="G17" s="1567"/>
      <c r="H17" s="1567"/>
      <c r="I17" s="1567"/>
      <c r="J17" s="1567"/>
      <c r="K17" s="1571"/>
      <c r="L17" s="1571"/>
      <c r="M17" s="1571"/>
      <c r="N17" s="1571"/>
      <c r="O17" s="1574"/>
    </row>
    <row r="18" spans="1:15" s="44" customFormat="1" ht="19.5" customHeight="1" thickBot="1" thickTop="1">
      <c r="A18" s="1577"/>
      <c r="B18" s="152" t="s">
        <v>5</v>
      </c>
      <c r="C18" s="153">
        <f>SUM(C15:C17)</f>
        <v>98600</v>
      </c>
      <c r="D18" s="153">
        <f aca="true" t="shared" si="11" ref="D18:O18">SUM(D15:D17)</f>
        <v>72800</v>
      </c>
      <c r="E18" s="153">
        <f t="shared" si="11"/>
        <v>14520</v>
      </c>
      <c r="F18" s="153">
        <f t="shared" si="11"/>
        <v>420</v>
      </c>
      <c r="G18" s="153">
        <f t="shared" si="11"/>
        <v>2460</v>
      </c>
      <c r="H18" s="153">
        <f t="shared" si="11"/>
        <v>2520</v>
      </c>
      <c r="I18" s="153">
        <f>SUM(I15:I17)</f>
        <v>140</v>
      </c>
      <c r="J18" s="153">
        <f>SUM(J15:J17)</f>
        <v>20</v>
      </c>
      <c r="K18" s="153">
        <f t="shared" si="11"/>
        <v>80</v>
      </c>
      <c r="L18" s="153">
        <f t="shared" si="11"/>
        <v>160</v>
      </c>
      <c r="M18" s="153"/>
      <c r="N18" s="153">
        <f t="shared" si="11"/>
        <v>4700</v>
      </c>
      <c r="O18" s="154">
        <f t="shared" si="11"/>
        <v>780</v>
      </c>
    </row>
    <row r="19" spans="1:15" ht="19.5" customHeight="1">
      <c r="A19" s="1592" t="s">
        <v>498</v>
      </c>
      <c r="B19" s="155" t="s">
        <v>296</v>
      </c>
      <c r="C19" s="156">
        <f>SUM(D19:O19)</f>
        <v>42040</v>
      </c>
      <c r="D19" s="134">
        <v>39540</v>
      </c>
      <c r="E19" s="156">
        <v>700</v>
      </c>
      <c r="F19" s="134">
        <v>380</v>
      </c>
      <c r="G19" s="134">
        <v>140</v>
      </c>
      <c r="H19" s="134"/>
      <c r="I19" s="134"/>
      <c r="J19" s="134"/>
      <c r="K19" s="157"/>
      <c r="L19" s="157"/>
      <c r="M19" s="157"/>
      <c r="N19" s="157">
        <v>1260</v>
      </c>
      <c r="O19" s="158">
        <v>20</v>
      </c>
    </row>
    <row r="20" spans="1:15" ht="19.5" customHeight="1">
      <c r="A20" s="1576"/>
      <c r="B20" s="145" t="s">
        <v>621</v>
      </c>
      <c r="C20" s="129">
        <f>SUM(D20:O20)</f>
        <v>12640</v>
      </c>
      <c r="D20" s="136">
        <v>12000</v>
      </c>
      <c r="E20" s="129">
        <v>220</v>
      </c>
      <c r="F20" s="136">
        <v>80</v>
      </c>
      <c r="G20" s="136"/>
      <c r="H20" s="136"/>
      <c r="I20" s="136"/>
      <c r="J20" s="136"/>
      <c r="K20" s="146"/>
      <c r="L20" s="146"/>
      <c r="M20" s="146"/>
      <c r="N20" s="146">
        <v>340</v>
      </c>
      <c r="O20" s="147"/>
    </row>
    <row r="21" spans="1:15" ht="19.5" customHeight="1" thickBot="1">
      <c r="A21" s="1576"/>
      <c r="B21" s="159" t="s">
        <v>622</v>
      </c>
      <c r="C21" s="131">
        <f>SUM(D21:O21)</f>
        <v>9780</v>
      </c>
      <c r="D21" s="160">
        <v>8940</v>
      </c>
      <c r="E21" s="161">
        <v>600</v>
      </c>
      <c r="F21" s="160"/>
      <c r="G21" s="160"/>
      <c r="H21" s="160"/>
      <c r="I21" s="160"/>
      <c r="J21" s="160"/>
      <c r="K21" s="162"/>
      <c r="L21" s="162"/>
      <c r="M21" s="162"/>
      <c r="N21" s="162">
        <v>240</v>
      </c>
      <c r="O21" s="163"/>
    </row>
    <row r="22" spans="1:15" s="44" customFormat="1" ht="19.5" customHeight="1" thickBot="1" thickTop="1">
      <c r="A22" s="1593"/>
      <c r="B22" s="164" t="s">
        <v>5</v>
      </c>
      <c r="C22" s="165">
        <f>SUM(C19:C21)</f>
        <v>64460</v>
      </c>
      <c r="D22" s="165">
        <f aca="true" t="shared" si="12" ref="D22:O22">SUM(D19:D21)</f>
        <v>60480</v>
      </c>
      <c r="E22" s="165">
        <f t="shared" si="12"/>
        <v>1520</v>
      </c>
      <c r="F22" s="165">
        <f t="shared" si="12"/>
        <v>460</v>
      </c>
      <c r="G22" s="165">
        <f t="shared" si="12"/>
        <v>140</v>
      </c>
      <c r="H22" s="165"/>
      <c r="I22" s="165"/>
      <c r="J22" s="165"/>
      <c r="K22" s="165"/>
      <c r="L22" s="165"/>
      <c r="M22" s="165"/>
      <c r="N22" s="165">
        <f t="shared" si="12"/>
        <v>1840</v>
      </c>
      <c r="O22" s="166">
        <f t="shared" si="12"/>
        <v>20</v>
      </c>
    </row>
    <row r="23" spans="1:15" s="44" customFormat="1" ht="19.5" customHeight="1">
      <c r="A23" s="1575" t="s">
        <v>499</v>
      </c>
      <c r="B23" s="141" t="s">
        <v>641</v>
      </c>
      <c r="C23" s="126">
        <f>SUM(D23:O23)</f>
        <v>76920</v>
      </c>
      <c r="D23" s="142">
        <v>58140</v>
      </c>
      <c r="E23" s="126">
        <v>10720</v>
      </c>
      <c r="F23" s="142"/>
      <c r="G23" s="142">
        <v>840</v>
      </c>
      <c r="H23" s="142">
        <v>2340</v>
      </c>
      <c r="I23" s="142"/>
      <c r="J23" s="142"/>
      <c r="K23" s="143">
        <v>20</v>
      </c>
      <c r="L23" s="143">
        <v>40</v>
      </c>
      <c r="M23" s="143"/>
      <c r="N23" s="143">
        <v>4820</v>
      </c>
      <c r="O23" s="144"/>
    </row>
    <row r="24" spans="1:15" ht="19.5" customHeight="1">
      <c r="A24" s="1576"/>
      <c r="B24" s="145" t="s">
        <v>309</v>
      </c>
      <c r="C24" s="126">
        <f>SUM(D24:O24)</f>
        <v>41140</v>
      </c>
      <c r="D24" s="136">
        <v>35860</v>
      </c>
      <c r="E24" s="129">
        <v>2800</v>
      </c>
      <c r="F24" s="136"/>
      <c r="G24" s="136"/>
      <c r="H24" s="136">
        <v>1580</v>
      </c>
      <c r="I24" s="136">
        <v>20</v>
      </c>
      <c r="J24" s="136"/>
      <c r="K24" s="146"/>
      <c r="L24" s="146"/>
      <c r="M24" s="146"/>
      <c r="N24" s="146">
        <v>880</v>
      </c>
      <c r="O24" s="147"/>
    </row>
    <row r="25" spans="1:15" s="44" customFormat="1" ht="19.5" customHeight="1" thickBot="1">
      <c r="A25" s="1576"/>
      <c r="B25" s="148" t="s">
        <v>642</v>
      </c>
      <c r="C25" s="126">
        <f>SUM(D25:O25)</f>
        <v>28640</v>
      </c>
      <c r="D25" s="149">
        <v>24660</v>
      </c>
      <c r="E25" s="131">
        <v>3200</v>
      </c>
      <c r="F25" s="149"/>
      <c r="G25" s="149"/>
      <c r="H25" s="149">
        <v>280</v>
      </c>
      <c r="I25" s="149">
        <v>20</v>
      </c>
      <c r="J25" s="149"/>
      <c r="K25" s="150"/>
      <c r="L25" s="150"/>
      <c r="M25" s="150"/>
      <c r="N25" s="150">
        <v>420</v>
      </c>
      <c r="O25" s="151">
        <v>60</v>
      </c>
    </row>
    <row r="26" spans="1:15" s="44" customFormat="1" ht="19.5" customHeight="1" thickBot="1" thickTop="1">
      <c r="A26" s="1577"/>
      <c r="B26" s="167" t="s">
        <v>5</v>
      </c>
      <c r="C26" s="165">
        <f>SUM(C23:C25)</f>
        <v>146700</v>
      </c>
      <c r="D26" s="165">
        <f aca="true" t="shared" si="13" ref="D26:O26">SUM(D23:D25)</f>
        <v>118660</v>
      </c>
      <c r="E26" s="165">
        <f t="shared" si="13"/>
        <v>16720</v>
      </c>
      <c r="F26" s="165"/>
      <c r="G26" s="165">
        <f t="shared" si="13"/>
        <v>840</v>
      </c>
      <c r="H26" s="165">
        <f t="shared" si="13"/>
        <v>4200</v>
      </c>
      <c r="I26" s="165">
        <f t="shared" si="13"/>
        <v>40</v>
      </c>
      <c r="J26" s="165"/>
      <c r="K26" s="165">
        <f t="shared" si="13"/>
        <v>20</v>
      </c>
      <c r="L26" s="165">
        <f t="shared" si="13"/>
        <v>40</v>
      </c>
      <c r="M26" s="165"/>
      <c r="N26" s="165">
        <f t="shared" si="13"/>
        <v>6120</v>
      </c>
      <c r="O26" s="166">
        <f t="shared" si="13"/>
        <v>60</v>
      </c>
    </row>
    <row r="27" spans="1:15" ht="19.5" customHeight="1" thickBot="1">
      <c r="A27" s="168" t="s">
        <v>556</v>
      </c>
      <c r="B27" s="169" t="s">
        <v>557</v>
      </c>
      <c r="C27" s="170">
        <f>SUM(D27:O27)</f>
        <v>233100</v>
      </c>
      <c r="D27" s="124">
        <v>126680</v>
      </c>
      <c r="E27" s="170">
        <v>75300</v>
      </c>
      <c r="F27" s="170">
        <v>1000</v>
      </c>
      <c r="G27" s="170">
        <v>14580</v>
      </c>
      <c r="H27" s="170">
        <v>3560</v>
      </c>
      <c r="I27" s="170">
        <v>2720</v>
      </c>
      <c r="J27" s="170">
        <v>20</v>
      </c>
      <c r="K27" s="171">
        <v>40</v>
      </c>
      <c r="L27" s="171">
        <v>160</v>
      </c>
      <c r="M27" s="171"/>
      <c r="N27" s="171">
        <v>7780</v>
      </c>
      <c r="O27" s="172">
        <v>1260</v>
      </c>
    </row>
    <row r="28" spans="1:15" ht="19.5" customHeight="1">
      <c r="A28" s="1575" t="s">
        <v>542</v>
      </c>
      <c r="B28" s="141" t="s">
        <v>265</v>
      </c>
      <c r="C28" s="126">
        <f>SUM(D28:O28)</f>
        <v>92640</v>
      </c>
      <c r="D28" s="142">
        <v>7480</v>
      </c>
      <c r="E28" s="126">
        <v>51880</v>
      </c>
      <c r="F28" s="142">
        <v>2120</v>
      </c>
      <c r="G28" s="142">
        <v>2840</v>
      </c>
      <c r="H28" s="142">
        <v>22580</v>
      </c>
      <c r="I28" s="142">
        <v>60</v>
      </c>
      <c r="J28" s="142">
        <v>1040</v>
      </c>
      <c r="K28" s="143">
        <v>40</v>
      </c>
      <c r="L28" s="143"/>
      <c r="M28" s="143"/>
      <c r="N28" s="143">
        <v>3500</v>
      </c>
      <c r="O28" s="144">
        <v>1100</v>
      </c>
    </row>
    <row r="29" spans="1:15" ht="19.5" customHeight="1">
      <c r="A29" s="1576"/>
      <c r="B29" s="145" t="s">
        <v>266</v>
      </c>
      <c r="C29" s="129">
        <f>SUM(D29:O29)</f>
        <v>13860</v>
      </c>
      <c r="D29" s="136">
        <v>10640</v>
      </c>
      <c r="E29" s="129">
        <v>2260</v>
      </c>
      <c r="F29" s="136">
        <v>40</v>
      </c>
      <c r="G29" s="136"/>
      <c r="H29" s="136">
        <v>60</v>
      </c>
      <c r="I29" s="136"/>
      <c r="J29" s="136"/>
      <c r="K29" s="146"/>
      <c r="L29" s="146"/>
      <c r="M29" s="146"/>
      <c r="N29" s="146">
        <v>840</v>
      </c>
      <c r="O29" s="147">
        <v>20</v>
      </c>
    </row>
    <row r="30" spans="1:15" ht="19.5" customHeight="1" thickBot="1">
      <c r="A30" s="1576"/>
      <c r="B30" s="148"/>
      <c r="C30" s="131"/>
      <c r="D30" s="149"/>
      <c r="E30" s="131"/>
      <c r="F30" s="149"/>
      <c r="G30" s="149"/>
      <c r="H30" s="149"/>
      <c r="I30" s="149"/>
      <c r="J30" s="149"/>
      <c r="K30" s="150"/>
      <c r="L30" s="150"/>
      <c r="M30" s="150"/>
      <c r="N30" s="150"/>
      <c r="O30" s="151"/>
    </row>
    <row r="31" spans="1:15" ht="19.5" customHeight="1" thickBot="1" thickTop="1">
      <c r="A31" s="1577"/>
      <c r="B31" s="152" t="s">
        <v>5</v>
      </c>
      <c r="C31" s="153">
        <f>SUM(C28:C30)</f>
        <v>106500</v>
      </c>
      <c r="D31" s="153">
        <f aca="true" t="shared" si="14" ref="D31:O31">SUM(D28:D30)</f>
        <v>18120</v>
      </c>
      <c r="E31" s="153">
        <f t="shared" si="14"/>
        <v>54140</v>
      </c>
      <c r="F31" s="153">
        <f t="shared" si="14"/>
        <v>2160</v>
      </c>
      <c r="G31" s="153">
        <f t="shared" si="14"/>
        <v>2840</v>
      </c>
      <c r="H31" s="153">
        <f t="shared" si="14"/>
        <v>22640</v>
      </c>
      <c r="I31" s="153">
        <f t="shared" si="14"/>
        <v>60</v>
      </c>
      <c r="J31" s="153">
        <f t="shared" si="14"/>
        <v>1040</v>
      </c>
      <c r="K31" s="153">
        <f t="shared" si="14"/>
        <v>40</v>
      </c>
      <c r="L31" s="153"/>
      <c r="M31" s="153"/>
      <c r="N31" s="153">
        <f t="shared" si="14"/>
        <v>4340</v>
      </c>
      <c r="O31" s="154">
        <f t="shared" si="14"/>
        <v>1120</v>
      </c>
    </row>
    <row r="32" spans="1:15" ht="19.5" customHeight="1">
      <c r="A32" s="1578" t="s">
        <v>543</v>
      </c>
      <c r="B32" s="155" t="s">
        <v>643</v>
      </c>
      <c r="C32" s="1581">
        <f>SUM(D32:O34)</f>
        <v>192060</v>
      </c>
      <c r="D32" s="1568">
        <v>140240</v>
      </c>
      <c r="E32" s="1582">
        <v>42300</v>
      </c>
      <c r="F32" s="1568">
        <v>620</v>
      </c>
      <c r="G32" s="1568">
        <v>580</v>
      </c>
      <c r="H32" s="1568">
        <v>3200</v>
      </c>
      <c r="I32" s="1568"/>
      <c r="J32" s="1568"/>
      <c r="K32" s="1572">
        <v>140</v>
      </c>
      <c r="L32" s="1572"/>
      <c r="M32" s="1572"/>
      <c r="N32" s="1572">
        <v>4800</v>
      </c>
      <c r="O32" s="1586">
        <v>180</v>
      </c>
    </row>
    <row r="33" spans="1:15" ht="19.5" customHeight="1">
      <c r="A33" s="1579"/>
      <c r="B33" s="145" t="s">
        <v>268</v>
      </c>
      <c r="C33" s="1564"/>
      <c r="D33" s="1569"/>
      <c r="E33" s="1583"/>
      <c r="F33" s="1569"/>
      <c r="G33" s="1569"/>
      <c r="H33" s="1569"/>
      <c r="I33" s="1569"/>
      <c r="J33" s="1569"/>
      <c r="K33" s="1570"/>
      <c r="L33" s="1570"/>
      <c r="M33" s="1570"/>
      <c r="N33" s="1570"/>
      <c r="O33" s="1573"/>
    </row>
    <row r="34" spans="1:15" ht="19.5" customHeight="1">
      <c r="A34" s="1579"/>
      <c r="B34" s="145" t="s">
        <v>269</v>
      </c>
      <c r="C34" s="1564"/>
      <c r="D34" s="1569"/>
      <c r="E34" s="1583"/>
      <c r="F34" s="1569"/>
      <c r="G34" s="1569"/>
      <c r="H34" s="1569"/>
      <c r="I34" s="1569"/>
      <c r="J34" s="1569"/>
      <c r="K34" s="1570"/>
      <c r="L34" s="1570"/>
      <c r="M34" s="1570"/>
      <c r="N34" s="1570"/>
      <c r="O34" s="1573"/>
    </row>
    <row r="35" spans="1:15" ht="19.5" customHeight="1">
      <c r="A35" s="1579"/>
      <c r="B35" s="145" t="s">
        <v>270</v>
      </c>
      <c r="C35" s="129">
        <f>SUM(D35:O35)</f>
        <v>40940</v>
      </c>
      <c r="D35" s="174">
        <v>25460</v>
      </c>
      <c r="E35" s="175">
        <v>6760</v>
      </c>
      <c r="F35" s="174">
        <v>200</v>
      </c>
      <c r="G35" s="174"/>
      <c r="H35" s="174">
        <v>7360</v>
      </c>
      <c r="I35" s="174"/>
      <c r="J35" s="174"/>
      <c r="K35" s="146"/>
      <c r="L35" s="146"/>
      <c r="M35" s="146"/>
      <c r="N35" s="146">
        <v>1040</v>
      </c>
      <c r="O35" s="147">
        <v>120</v>
      </c>
    </row>
    <row r="36" spans="1:15" ht="19.5" customHeight="1">
      <c r="A36" s="1579"/>
      <c r="B36" s="145" t="s">
        <v>271</v>
      </c>
      <c r="C36" s="129">
        <f>SUM(D36:O36)</f>
        <v>14980</v>
      </c>
      <c r="D36" s="174">
        <v>12580</v>
      </c>
      <c r="E36" s="175">
        <v>1400</v>
      </c>
      <c r="F36" s="174">
        <v>80</v>
      </c>
      <c r="G36" s="174"/>
      <c r="H36" s="174">
        <v>460</v>
      </c>
      <c r="I36" s="174"/>
      <c r="J36" s="174"/>
      <c r="K36" s="146"/>
      <c r="L36" s="146"/>
      <c r="M36" s="146"/>
      <c r="N36" s="146">
        <v>440</v>
      </c>
      <c r="O36" s="147">
        <v>20</v>
      </c>
    </row>
    <row r="37" spans="1:15" ht="19.5" customHeight="1">
      <c r="A37" s="1579"/>
      <c r="B37" s="145" t="s">
        <v>272</v>
      </c>
      <c r="C37" s="129">
        <f>SUM(D37:O37)</f>
        <v>24200</v>
      </c>
      <c r="D37" s="174">
        <v>260</v>
      </c>
      <c r="E37" s="175">
        <v>5460</v>
      </c>
      <c r="F37" s="174">
        <v>280</v>
      </c>
      <c r="G37" s="174"/>
      <c r="H37" s="174">
        <v>17460</v>
      </c>
      <c r="I37" s="174"/>
      <c r="J37" s="174"/>
      <c r="K37" s="146"/>
      <c r="L37" s="146"/>
      <c r="M37" s="146"/>
      <c r="N37" s="146">
        <v>320</v>
      </c>
      <c r="O37" s="147">
        <v>420</v>
      </c>
    </row>
    <row r="38" spans="1:15" ht="19.5" customHeight="1">
      <c r="A38" s="1579"/>
      <c r="B38" s="145" t="s">
        <v>273</v>
      </c>
      <c r="C38" s="129">
        <f>SUM(D38:O38)</f>
        <v>25720</v>
      </c>
      <c r="D38" s="174">
        <v>16560</v>
      </c>
      <c r="E38" s="175">
        <v>5020</v>
      </c>
      <c r="F38" s="174">
        <v>140</v>
      </c>
      <c r="G38" s="174">
        <v>60</v>
      </c>
      <c r="H38" s="174">
        <v>2960</v>
      </c>
      <c r="I38" s="174">
        <v>40</v>
      </c>
      <c r="J38" s="174">
        <v>60</v>
      </c>
      <c r="K38" s="146"/>
      <c r="L38" s="146"/>
      <c r="M38" s="146"/>
      <c r="N38" s="146">
        <v>840</v>
      </c>
      <c r="O38" s="147">
        <v>40</v>
      </c>
    </row>
    <row r="39" spans="1:15" ht="19.5" customHeight="1" thickBot="1">
      <c r="A39" s="1579"/>
      <c r="B39" s="159" t="s">
        <v>274</v>
      </c>
      <c r="C39" s="161">
        <f>SUM(D39:O39)</f>
        <v>5900</v>
      </c>
      <c r="D39" s="176">
        <v>1600</v>
      </c>
      <c r="E39" s="177">
        <v>1120</v>
      </c>
      <c r="F39" s="176">
        <v>200</v>
      </c>
      <c r="G39" s="176"/>
      <c r="H39" s="176">
        <v>2760</v>
      </c>
      <c r="I39" s="176"/>
      <c r="J39" s="176">
        <v>20</v>
      </c>
      <c r="K39" s="162"/>
      <c r="L39" s="162"/>
      <c r="M39" s="162"/>
      <c r="N39" s="162">
        <v>160</v>
      </c>
      <c r="O39" s="163">
        <v>40</v>
      </c>
    </row>
    <row r="40" spans="1:15" ht="19.5" customHeight="1" thickBot="1" thickTop="1">
      <c r="A40" s="1580"/>
      <c r="B40" s="164" t="s">
        <v>5</v>
      </c>
      <c r="C40" s="178">
        <f>SUM(C32:C39)</f>
        <v>303800</v>
      </c>
      <c r="D40" s="178">
        <f aca="true" t="shared" si="15" ref="D40:O40">SUM(D32:D39)</f>
        <v>196700</v>
      </c>
      <c r="E40" s="178">
        <f t="shared" si="15"/>
        <v>62060</v>
      </c>
      <c r="F40" s="178">
        <f t="shared" si="15"/>
        <v>1520</v>
      </c>
      <c r="G40" s="178">
        <f t="shared" si="15"/>
        <v>640</v>
      </c>
      <c r="H40" s="178">
        <f t="shared" si="15"/>
        <v>34200</v>
      </c>
      <c r="I40" s="178">
        <f t="shared" si="15"/>
        <v>40</v>
      </c>
      <c r="J40" s="178">
        <f t="shared" si="15"/>
        <v>80</v>
      </c>
      <c r="K40" s="178">
        <f t="shared" si="15"/>
        <v>140</v>
      </c>
      <c r="L40" s="178"/>
      <c r="M40" s="178"/>
      <c r="N40" s="178">
        <f t="shared" si="15"/>
        <v>7600</v>
      </c>
      <c r="O40" s="179">
        <f t="shared" si="15"/>
        <v>820</v>
      </c>
    </row>
    <row r="41" spans="1:15" ht="18.75" customHeight="1">
      <c r="A41" s="1592" t="s">
        <v>500</v>
      </c>
      <c r="B41" s="155" t="s">
        <v>644</v>
      </c>
      <c r="C41" s="156">
        <f>SUM(D41:O41)</f>
        <v>129520</v>
      </c>
      <c r="D41" s="134">
        <v>86820</v>
      </c>
      <c r="E41" s="156">
        <v>38420</v>
      </c>
      <c r="F41" s="134">
        <v>360</v>
      </c>
      <c r="G41" s="134">
        <v>700</v>
      </c>
      <c r="H41" s="134">
        <v>120</v>
      </c>
      <c r="I41" s="134"/>
      <c r="J41" s="134"/>
      <c r="K41" s="157">
        <v>20</v>
      </c>
      <c r="L41" s="157"/>
      <c r="M41" s="157"/>
      <c r="N41" s="157">
        <v>2960</v>
      </c>
      <c r="O41" s="158">
        <v>120</v>
      </c>
    </row>
    <row r="42" spans="1:15" ht="20.25" customHeight="1">
      <c r="A42" s="1576"/>
      <c r="B42" s="180" t="s">
        <v>645</v>
      </c>
      <c r="C42" s="129">
        <f aca="true" t="shared" si="16" ref="C42:C48">SUM(D42:O42)</f>
        <v>28620</v>
      </c>
      <c r="D42" s="136">
        <v>6060</v>
      </c>
      <c r="E42" s="129">
        <v>19300</v>
      </c>
      <c r="F42" s="136">
        <v>120</v>
      </c>
      <c r="G42" s="136">
        <v>300</v>
      </c>
      <c r="H42" s="136">
        <v>1000</v>
      </c>
      <c r="I42" s="136"/>
      <c r="J42" s="136"/>
      <c r="K42" s="146"/>
      <c r="L42" s="146"/>
      <c r="M42" s="146"/>
      <c r="N42" s="146">
        <v>1840</v>
      </c>
      <c r="O42" s="147"/>
    </row>
    <row r="43" spans="1:15" ht="19.5" customHeight="1">
      <c r="A43" s="1576"/>
      <c r="B43" s="145" t="s">
        <v>646</v>
      </c>
      <c r="C43" s="129">
        <f t="shared" si="16"/>
        <v>19140</v>
      </c>
      <c r="D43" s="136">
        <v>13620</v>
      </c>
      <c r="E43" s="129">
        <v>5080</v>
      </c>
      <c r="F43" s="136">
        <v>40</v>
      </c>
      <c r="G43" s="136"/>
      <c r="H43" s="136">
        <v>40</v>
      </c>
      <c r="I43" s="136"/>
      <c r="J43" s="136"/>
      <c r="K43" s="146">
        <v>20</v>
      </c>
      <c r="L43" s="146"/>
      <c r="M43" s="146"/>
      <c r="N43" s="146">
        <v>340</v>
      </c>
      <c r="O43" s="147"/>
    </row>
    <row r="44" spans="1:15" ht="19.5" customHeight="1">
      <c r="A44" s="1576"/>
      <c r="B44" s="145" t="s">
        <v>647</v>
      </c>
      <c r="C44" s="129">
        <f t="shared" si="16"/>
        <v>18100</v>
      </c>
      <c r="D44" s="136">
        <v>14120</v>
      </c>
      <c r="E44" s="129">
        <v>3620</v>
      </c>
      <c r="F44" s="136">
        <v>40</v>
      </c>
      <c r="G44" s="136"/>
      <c r="H44" s="136">
        <v>40</v>
      </c>
      <c r="I44" s="136"/>
      <c r="J44" s="136"/>
      <c r="K44" s="146"/>
      <c r="L44" s="146"/>
      <c r="M44" s="146"/>
      <c r="N44" s="146">
        <v>280</v>
      </c>
      <c r="O44" s="147"/>
    </row>
    <row r="45" spans="1:15" ht="19.5" customHeight="1">
      <c r="A45" s="1576"/>
      <c r="B45" s="145" t="s">
        <v>648</v>
      </c>
      <c r="C45" s="129">
        <f t="shared" si="16"/>
        <v>42980</v>
      </c>
      <c r="D45" s="136">
        <v>34500</v>
      </c>
      <c r="E45" s="129">
        <v>7220</v>
      </c>
      <c r="F45" s="136">
        <v>20</v>
      </c>
      <c r="G45" s="136"/>
      <c r="H45" s="136">
        <v>80</v>
      </c>
      <c r="I45" s="136"/>
      <c r="J45" s="136"/>
      <c r="K45" s="146"/>
      <c r="L45" s="146"/>
      <c r="M45" s="146"/>
      <c r="N45" s="146">
        <v>1160</v>
      </c>
      <c r="O45" s="147"/>
    </row>
    <row r="46" spans="1:15" ht="19.5" customHeight="1">
      <c r="A46" s="1576"/>
      <c r="B46" s="145" t="s">
        <v>649</v>
      </c>
      <c r="C46" s="129">
        <f t="shared" si="16"/>
        <v>28280</v>
      </c>
      <c r="D46" s="136">
        <v>25400</v>
      </c>
      <c r="E46" s="129">
        <v>2020</v>
      </c>
      <c r="F46" s="136">
        <v>60</v>
      </c>
      <c r="G46" s="136">
        <v>20</v>
      </c>
      <c r="H46" s="136"/>
      <c r="I46" s="136"/>
      <c r="J46" s="136">
        <v>40</v>
      </c>
      <c r="K46" s="146"/>
      <c r="L46" s="146"/>
      <c r="M46" s="146"/>
      <c r="N46" s="146">
        <v>740</v>
      </c>
      <c r="O46" s="147"/>
    </row>
    <row r="47" spans="1:15" ht="19.5" customHeight="1">
      <c r="A47" s="1576"/>
      <c r="B47" s="145" t="s">
        <v>650</v>
      </c>
      <c r="C47" s="129">
        <f t="shared" si="16"/>
        <v>10760</v>
      </c>
      <c r="D47" s="136">
        <v>9560</v>
      </c>
      <c r="E47" s="129">
        <v>520</v>
      </c>
      <c r="F47" s="136"/>
      <c r="G47" s="136"/>
      <c r="H47" s="136">
        <v>240</v>
      </c>
      <c r="I47" s="136"/>
      <c r="J47" s="136">
        <v>100</v>
      </c>
      <c r="K47" s="146"/>
      <c r="L47" s="146"/>
      <c r="M47" s="146"/>
      <c r="N47" s="146">
        <v>340</v>
      </c>
      <c r="O47" s="147"/>
    </row>
    <row r="48" spans="1:15" ht="19.5" customHeight="1">
      <c r="A48" s="1576"/>
      <c r="B48" s="145" t="s">
        <v>651</v>
      </c>
      <c r="C48" s="129">
        <f t="shared" si="16"/>
        <v>27080</v>
      </c>
      <c r="D48" s="136">
        <v>15780</v>
      </c>
      <c r="E48" s="129">
        <v>3760</v>
      </c>
      <c r="F48" s="136">
        <v>880</v>
      </c>
      <c r="G48" s="136">
        <v>300</v>
      </c>
      <c r="H48" s="136">
        <v>4200</v>
      </c>
      <c r="I48" s="136"/>
      <c r="J48" s="136">
        <v>900</v>
      </c>
      <c r="K48" s="146"/>
      <c r="L48" s="146"/>
      <c r="M48" s="146"/>
      <c r="N48" s="146">
        <v>980</v>
      </c>
      <c r="O48" s="147">
        <v>280</v>
      </c>
    </row>
    <row r="49" spans="1:15" ht="19.5" customHeight="1" thickBot="1">
      <c r="A49" s="1576"/>
      <c r="B49" s="148" t="s">
        <v>652</v>
      </c>
      <c r="C49" s="161">
        <f>SUM(D49:O49)</f>
        <v>5460</v>
      </c>
      <c r="D49" s="149">
        <v>1280</v>
      </c>
      <c r="E49" s="131">
        <v>860</v>
      </c>
      <c r="F49" s="149">
        <v>600</v>
      </c>
      <c r="G49" s="149">
        <v>40</v>
      </c>
      <c r="H49" s="149">
        <v>2300</v>
      </c>
      <c r="I49" s="149"/>
      <c r="J49" s="149">
        <v>120</v>
      </c>
      <c r="K49" s="150"/>
      <c r="L49" s="150"/>
      <c r="M49" s="150"/>
      <c r="N49" s="150">
        <v>180</v>
      </c>
      <c r="O49" s="151">
        <v>80</v>
      </c>
    </row>
    <row r="50" spans="1:15" ht="19.5" customHeight="1" thickBot="1" thickTop="1">
      <c r="A50" s="1593"/>
      <c r="B50" s="167" t="s">
        <v>5</v>
      </c>
      <c r="C50" s="165">
        <f>SUM(C41:C49)</f>
        <v>309940</v>
      </c>
      <c r="D50" s="165">
        <f aca="true" t="shared" si="17" ref="D50:O50">SUM(D41:D49)</f>
        <v>207140</v>
      </c>
      <c r="E50" s="165">
        <f t="shared" si="17"/>
        <v>80800</v>
      </c>
      <c r="F50" s="165">
        <f t="shared" si="17"/>
        <v>2120</v>
      </c>
      <c r="G50" s="165">
        <f t="shared" si="17"/>
        <v>1360</v>
      </c>
      <c r="H50" s="165">
        <f t="shared" si="17"/>
        <v>8020</v>
      </c>
      <c r="I50" s="165"/>
      <c r="J50" s="165">
        <f t="shared" si="17"/>
        <v>1160</v>
      </c>
      <c r="K50" s="165">
        <f t="shared" si="17"/>
        <v>40</v>
      </c>
      <c r="L50" s="165"/>
      <c r="M50" s="165"/>
      <c r="N50" s="165">
        <f t="shared" si="17"/>
        <v>8820</v>
      </c>
      <c r="O50" s="166">
        <f t="shared" si="17"/>
        <v>480</v>
      </c>
    </row>
    <row r="51" spans="1:15" ht="19.5" customHeight="1">
      <c r="A51" s="1592" t="s">
        <v>501</v>
      </c>
      <c r="B51" s="155" t="s">
        <v>653</v>
      </c>
      <c r="C51" s="156">
        <f>SUM(D51:O51)</f>
        <v>166600</v>
      </c>
      <c r="D51" s="134">
        <v>104120</v>
      </c>
      <c r="E51" s="156">
        <v>38300</v>
      </c>
      <c r="F51" s="134">
        <v>80</v>
      </c>
      <c r="G51" s="134">
        <v>16640</v>
      </c>
      <c r="H51" s="134">
        <v>100</v>
      </c>
      <c r="I51" s="134">
        <v>840</v>
      </c>
      <c r="J51" s="134">
        <v>1600</v>
      </c>
      <c r="K51" s="157">
        <v>900</v>
      </c>
      <c r="L51" s="157">
        <v>740</v>
      </c>
      <c r="M51" s="157">
        <v>100</v>
      </c>
      <c r="N51" s="157">
        <v>1900</v>
      </c>
      <c r="O51" s="158">
        <v>1280</v>
      </c>
    </row>
    <row r="52" spans="1:15" ht="19.5" customHeight="1">
      <c r="A52" s="1576"/>
      <c r="B52" s="145" t="s">
        <v>654</v>
      </c>
      <c r="C52" s="129"/>
      <c r="D52" s="136"/>
      <c r="E52" s="129"/>
      <c r="F52" s="136"/>
      <c r="G52" s="136"/>
      <c r="H52" s="136"/>
      <c r="I52" s="136"/>
      <c r="J52" s="136"/>
      <c r="K52" s="146"/>
      <c r="L52" s="146"/>
      <c r="M52" s="146"/>
      <c r="N52" s="146"/>
      <c r="O52" s="147"/>
    </row>
    <row r="53" spans="1:15" ht="19.5" customHeight="1" thickBot="1">
      <c r="A53" s="1576"/>
      <c r="B53" s="159" t="s">
        <v>655</v>
      </c>
      <c r="C53" s="161">
        <f>SUM(D53:O53)</f>
        <v>84680</v>
      </c>
      <c r="D53" s="160">
        <v>3540</v>
      </c>
      <c r="E53" s="161">
        <v>56520</v>
      </c>
      <c r="F53" s="160"/>
      <c r="G53" s="160">
        <v>9960</v>
      </c>
      <c r="H53" s="160">
        <v>620</v>
      </c>
      <c r="I53" s="160">
        <v>1100</v>
      </c>
      <c r="J53" s="160"/>
      <c r="K53" s="162"/>
      <c r="L53" s="162"/>
      <c r="M53" s="162"/>
      <c r="N53" s="162">
        <v>1260</v>
      </c>
      <c r="O53" s="163">
        <v>11680</v>
      </c>
    </row>
    <row r="54" spans="1:15" ht="19.5" customHeight="1" thickBot="1" thickTop="1">
      <c r="A54" s="1593"/>
      <c r="B54" s="164" t="s">
        <v>5</v>
      </c>
      <c r="C54" s="178">
        <f>SUM(C51:C53)</f>
        <v>251280</v>
      </c>
      <c r="D54" s="178">
        <f aca="true" t="shared" si="18" ref="D54:O54">SUM(D51:D53)</f>
        <v>107660</v>
      </c>
      <c r="E54" s="178">
        <f t="shared" si="18"/>
        <v>94820</v>
      </c>
      <c r="F54" s="178">
        <f t="shared" si="18"/>
        <v>80</v>
      </c>
      <c r="G54" s="178">
        <f t="shared" si="18"/>
        <v>26600</v>
      </c>
      <c r="H54" s="178">
        <f t="shared" si="18"/>
        <v>720</v>
      </c>
      <c r="I54" s="178">
        <f t="shared" si="18"/>
        <v>1940</v>
      </c>
      <c r="J54" s="178">
        <f t="shared" si="18"/>
        <v>1600</v>
      </c>
      <c r="K54" s="178">
        <f t="shared" si="18"/>
        <v>900</v>
      </c>
      <c r="L54" s="178">
        <f t="shared" si="18"/>
        <v>740</v>
      </c>
      <c r="M54" s="178">
        <f>SUM(M51:M53)</f>
        <v>100</v>
      </c>
      <c r="N54" s="178">
        <f t="shared" si="18"/>
        <v>3160</v>
      </c>
      <c r="O54" s="179">
        <f t="shared" si="18"/>
        <v>12960</v>
      </c>
    </row>
    <row r="55" spans="1:15" ht="19.5" customHeight="1">
      <c r="A55" s="1607" t="s">
        <v>550</v>
      </c>
      <c r="B55" s="141" t="s">
        <v>656</v>
      </c>
      <c r="C55" s="126">
        <f>SUM(D55:O55)</f>
        <v>172600</v>
      </c>
      <c r="D55" s="142">
        <v>133960</v>
      </c>
      <c r="E55" s="126">
        <v>31880</v>
      </c>
      <c r="F55" s="142">
        <v>480</v>
      </c>
      <c r="G55" s="142">
        <v>460</v>
      </c>
      <c r="H55" s="142">
        <v>300</v>
      </c>
      <c r="I55" s="142">
        <v>20</v>
      </c>
      <c r="J55" s="142"/>
      <c r="K55" s="143">
        <v>260</v>
      </c>
      <c r="L55" s="143">
        <v>2200</v>
      </c>
      <c r="M55" s="143">
        <v>320</v>
      </c>
      <c r="N55" s="143">
        <v>2720</v>
      </c>
      <c r="O55" s="144"/>
    </row>
    <row r="56" spans="1:15" ht="19.5" customHeight="1">
      <c r="A56" s="1608"/>
      <c r="B56" s="180" t="s">
        <v>657</v>
      </c>
      <c r="C56" s="129"/>
      <c r="D56" s="136"/>
      <c r="E56" s="129"/>
      <c r="F56" s="136"/>
      <c r="G56" s="136"/>
      <c r="H56" s="136"/>
      <c r="I56" s="136" t="s">
        <v>731</v>
      </c>
      <c r="J56" s="136"/>
      <c r="K56" s="146"/>
      <c r="L56" s="146"/>
      <c r="M56" s="146"/>
      <c r="N56" s="146"/>
      <c r="O56" s="147"/>
    </row>
    <row r="57" spans="1:15" ht="19.5" customHeight="1" thickBot="1">
      <c r="A57" s="1608"/>
      <c r="B57" s="148" t="s">
        <v>658</v>
      </c>
      <c r="C57" s="131">
        <f>SUM(D57:O57)</f>
        <v>19900</v>
      </c>
      <c r="D57" s="149">
        <v>15600</v>
      </c>
      <c r="E57" s="131">
        <v>3400</v>
      </c>
      <c r="F57" s="149"/>
      <c r="G57" s="149">
        <v>140</v>
      </c>
      <c r="H57" s="149"/>
      <c r="I57" s="149"/>
      <c r="J57" s="149"/>
      <c r="K57" s="150"/>
      <c r="L57" s="150">
        <v>200</v>
      </c>
      <c r="M57" s="150"/>
      <c r="N57" s="150">
        <v>560</v>
      </c>
      <c r="O57" s="151"/>
    </row>
    <row r="58" spans="1:15" ht="19.5" customHeight="1" thickBot="1" thickTop="1">
      <c r="A58" s="1609"/>
      <c r="B58" s="152" t="s">
        <v>5</v>
      </c>
      <c r="C58" s="153">
        <f>SUM(C55:C57)</f>
        <v>192500</v>
      </c>
      <c r="D58" s="153">
        <f aca="true" t="shared" si="19" ref="D58:N58">SUM(D55:D57)</f>
        <v>149560</v>
      </c>
      <c r="E58" s="153">
        <f t="shared" si="19"/>
        <v>35280</v>
      </c>
      <c r="F58" s="153">
        <f t="shared" si="19"/>
        <v>480</v>
      </c>
      <c r="G58" s="153">
        <f t="shared" si="19"/>
        <v>600</v>
      </c>
      <c r="H58" s="153">
        <f t="shared" si="19"/>
        <v>300</v>
      </c>
      <c r="I58" s="153">
        <f t="shared" si="19"/>
        <v>20</v>
      </c>
      <c r="J58" s="153"/>
      <c r="K58" s="153">
        <f t="shared" si="19"/>
        <v>260</v>
      </c>
      <c r="L58" s="153">
        <f t="shared" si="19"/>
        <v>2400</v>
      </c>
      <c r="M58" s="153">
        <f t="shared" si="19"/>
        <v>320</v>
      </c>
      <c r="N58" s="153">
        <f t="shared" si="19"/>
        <v>3280</v>
      </c>
      <c r="O58" s="154"/>
    </row>
    <row r="59" spans="1:15" ht="19.5" customHeight="1">
      <c r="A59" s="1592" t="s">
        <v>544</v>
      </c>
      <c r="B59" s="155" t="s">
        <v>526</v>
      </c>
      <c r="C59" s="156">
        <f>SUM(D59:O59)</f>
        <v>76620</v>
      </c>
      <c r="D59" s="134">
        <v>64500</v>
      </c>
      <c r="E59" s="156">
        <v>10280</v>
      </c>
      <c r="F59" s="134"/>
      <c r="G59" s="134"/>
      <c r="H59" s="134"/>
      <c r="I59" s="134"/>
      <c r="J59" s="134"/>
      <c r="K59" s="157"/>
      <c r="L59" s="157">
        <v>980</v>
      </c>
      <c r="M59" s="157"/>
      <c r="N59" s="157">
        <v>620</v>
      </c>
      <c r="O59" s="158">
        <v>240</v>
      </c>
    </row>
    <row r="60" spans="1:15" ht="19.5" customHeight="1">
      <c r="A60" s="1576"/>
      <c r="B60" s="145" t="s">
        <v>659</v>
      </c>
      <c r="C60" s="129">
        <f aca="true" t="shared" si="20" ref="C60:C65">SUM(D60:O60)</f>
        <v>22320</v>
      </c>
      <c r="D60" s="136">
        <v>19880</v>
      </c>
      <c r="E60" s="129">
        <v>2340</v>
      </c>
      <c r="F60" s="136"/>
      <c r="G60" s="136"/>
      <c r="H60" s="136"/>
      <c r="I60" s="136"/>
      <c r="J60" s="136"/>
      <c r="K60" s="146"/>
      <c r="L60" s="146"/>
      <c r="M60" s="146"/>
      <c r="N60" s="146">
        <v>100</v>
      </c>
      <c r="O60" s="147"/>
    </row>
    <row r="61" spans="1:15" ht="19.5" customHeight="1">
      <c r="A61" s="1576"/>
      <c r="B61" s="145" t="s">
        <v>660</v>
      </c>
      <c r="C61" s="129">
        <f t="shared" si="20"/>
        <v>9680</v>
      </c>
      <c r="D61" s="136">
        <v>5940</v>
      </c>
      <c r="E61" s="129">
        <v>2920</v>
      </c>
      <c r="F61" s="136"/>
      <c r="G61" s="136">
        <v>220</v>
      </c>
      <c r="H61" s="136"/>
      <c r="I61" s="136"/>
      <c r="J61" s="136">
        <v>20</v>
      </c>
      <c r="K61" s="146"/>
      <c r="L61" s="146"/>
      <c r="M61" s="146"/>
      <c r="N61" s="146">
        <v>540</v>
      </c>
      <c r="O61" s="147">
        <v>40</v>
      </c>
    </row>
    <row r="62" spans="1:15" ht="19.5" customHeight="1">
      <c r="A62" s="1576"/>
      <c r="B62" s="180" t="s">
        <v>661</v>
      </c>
      <c r="C62" s="129">
        <f t="shared" si="20"/>
        <v>940</v>
      </c>
      <c r="D62" s="136">
        <v>360</v>
      </c>
      <c r="E62" s="129">
        <v>440</v>
      </c>
      <c r="F62" s="136"/>
      <c r="G62" s="136"/>
      <c r="H62" s="136"/>
      <c r="I62" s="136"/>
      <c r="J62" s="136"/>
      <c r="K62" s="146"/>
      <c r="L62" s="146"/>
      <c r="M62" s="146"/>
      <c r="N62" s="146">
        <v>100</v>
      </c>
      <c r="O62" s="147">
        <v>40</v>
      </c>
    </row>
    <row r="63" spans="1:15" ht="19.5" customHeight="1">
      <c r="A63" s="1576"/>
      <c r="B63" s="180" t="s">
        <v>662</v>
      </c>
      <c r="C63" s="129">
        <f t="shared" si="20"/>
        <v>3140</v>
      </c>
      <c r="D63" s="136">
        <v>1360</v>
      </c>
      <c r="E63" s="129">
        <v>1300</v>
      </c>
      <c r="F63" s="136"/>
      <c r="G63" s="136"/>
      <c r="H63" s="136">
        <v>200</v>
      </c>
      <c r="I63" s="136"/>
      <c r="J63" s="136"/>
      <c r="K63" s="146">
        <v>80</v>
      </c>
      <c r="L63" s="146"/>
      <c r="M63" s="146"/>
      <c r="N63" s="146">
        <v>200</v>
      </c>
      <c r="O63" s="147"/>
    </row>
    <row r="64" spans="1:15" ht="19.5" customHeight="1">
      <c r="A64" s="1576"/>
      <c r="B64" s="180" t="s">
        <v>663</v>
      </c>
      <c r="C64" s="129">
        <f t="shared" si="20"/>
        <v>5620</v>
      </c>
      <c r="D64" s="136">
        <v>240</v>
      </c>
      <c r="E64" s="129">
        <v>4640</v>
      </c>
      <c r="F64" s="136">
        <v>40</v>
      </c>
      <c r="G64" s="136">
        <v>360</v>
      </c>
      <c r="H64" s="136"/>
      <c r="I64" s="136"/>
      <c r="J64" s="136">
        <v>160</v>
      </c>
      <c r="K64" s="146"/>
      <c r="L64" s="146"/>
      <c r="M64" s="146"/>
      <c r="N64" s="146">
        <v>120</v>
      </c>
      <c r="O64" s="147">
        <v>60</v>
      </c>
    </row>
    <row r="65" spans="1:15" ht="19.5" customHeight="1" thickBot="1">
      <c r="A65" s="1576"/>
      <c r="B65" s="181" t="s">
        <v>275</v>
      </c>
      <c r="C65" s="161">
        <f t="shared" si="20"/>
        <v>87540</v>
      </c>
      <c r="D65" s="160">
        <v>71820</v>
      </c>
      <c r="E65" s="161">
        <v>14100</v>
      </c>
      <c r="F65" s="160"/>
      <c r="G65" s="160">
        <v>20</v>
      </c>
      <c r="H65" s="160">
        <v>40</v>
      </c>
      <c r="I65" s="160"/>
      <c r="J65" s="160"/>
      <c r="K65" s="162"/>
      <c r="L65" s="162">
        <v>160</v>
      </c>
      <c r="M65" s="162"/>
      <c r="N65" s="162">
        <v>1280</v>
      </c>
      <c r="O65" s="163">
        <v>120</v>
      </c>
    </row>
    <row r="66" spans="1:15" ht="19.5" customHeight="1" thickBot="1" thickTop="1">
      <c r="A66" s="1593"/>
      <c r="B66" s="164" t="s">
        <v>5</v>
      </c>
      <c r="C66" s="178">
        <f>SUM(C59:C65)</f>
        <v>205860</v>
      </c>
      <c r="D66" s="178">
        <f aca="true" t="shared" si="21" ref="D66:O66">SUM(D59:D65)</f>
        <v>164100</v>
      </c>
      <c r="E66" s="178">
        <f t="shared" si="21"/>
        <v>36020</v>
      </c>
      <c r="F66" s="178">
        <f t="shared" si="21"/>
        <v>40</v>
      </c>
      <c r="G66" s="178">
        <f t="shared" si="21"/>
        <v>600</v>
      </c>
      <c r="H66" s="178">
        <f t="shared" si="21"/>
        <v>240</v>
      </c>
      <c r="I66" s="178"/>
      <c r="J66" s="178">
        <f t="shared" si="21"/>
        <v>180</v>
      </c>
      <c r="K66" s="178">
        <f t="shared" si="21"/>
        <v>80</v>
      </c>
      <c r="L66" s="178">
        <f t="shared" si="21"/>
        <v>1140</v>
      </c>
      <c r="M66" s="178"/>
      <c r="N66" s="178">
        <f t="shared" si="21"/>
        <v>2960</v>
      </c>
      <c r="O66" s="179">
        <f t="shared" si="21"/>
        <v>500</v>
      </c>
    </row>
    <row r="67" spans="1:15" ht="19.5" customHeight="1">
      <c r="A67" s="1592" t="s">
        <v>551</v>
      </c>
      <c r="B67" s="155" t="s">
        <v>664</v>
      </c>
      <c r="C67" s="156">
        <f>SUM(D67:O67)</f>
        <v>16520</v>
      </c>
      <c r="D67" s="134">
        <v>1800</v>
      </c>
      <c r="E67" s="156">
        <v>9240</v>
      </c>
      <c r="F67" s="134"/>
      <c r="G67" s="134">
        <v>2220</v>
      </c>
      <c r="H67" s="134"/>
      <c r="I67" s="134"/>
      <c r="J67" s="134">
        <v>600</v>
      </c>
      <c r="K67" s="157">
        <v>460</v>
      </c>
      <c r="L67" s="157"/>
      <c r="M67" s="157"/>
      <c r="N67" s="157">
        <v>300</v>
      </c>
      <c r="O67" s="158">
        <v>1900</v>
      </c>
    </row>
    <row r="68" spans="1:15" ht="19.5" customHeight="1">
      <c r="A68" s="1576"/>
      <c r="B68" s="145" t="s">
        <v>665</v>
      </c>
      <c r="C68" s="129">
        <f>SUM(D68:O68)</f>
        <v>13020</v>
      </c>
      <c r="D68" s="136">
        <v>6600</v>
      </c>
      <c r="E68" s="129">
        <v>5000</v>
      </c>
      <c r="F68" s="136"/>
      <c r="G68" s="136">
        <v>280</v>
      </c>
      <c r="H68" s="136"/>
      <c r="I68" s="136"/>
      <c r="J68" s="136"/>
      <c r="K68" s="146">
        <v>100</v>
      </c>
      <c r="L68" s="146"/>
      <c r="M68" s="146"/>
      <c r="N68" s="146">
        <v>800</v>
      </c>
      <c r="O68" s="147">
        <v>240</v>
      </c>
    </row>
    <row r="69" spans="1:15" ht="19.5" customHeight="1" thickBot="1">
      <c r="A69" s="1576"/>
      <c r="B69" s="182" t="s">
        <v>276</v>
      </c>
      <c r="C69" s="131">
        <f>SUM(D69:O69)</f>
        <v>30020</v>
      </c>
      <c r="D69" s="149">
        <v>3360</v>
      </c>
      <c r="E69" s="131">
        <v>18060</v>
      </c>
      <c r="F69" s="149"/>
      <c r="G69" s="149">
        <v>4760</v>
      </c>
      <c r="H69" s="149">
        <v>160</v>
      </c>
      <c r="I69" s="149">
        <v>220</v>
      </c>
      <c r="J69" s="149">
        <v>1660</v>
      </c>
      <c r="K69" s="150">
        <v>260</v>
      </c>
      <c r="L69" s="150"/>
      <c r="M69" s="150"/>
      <c r="N69" s="150">
        <v>820</v>
      </c>
      <c r="O69" s="151">
        <v>720</v>
      </c>
    </row>
    <row r="70" spans="1:15" ht="19.5" customHeight="1" thickBot="1" thickTop="1">
      <c r="A70" s="1593"/>
      <c r="B70" s="167" t="s">
        <v>5</v>
      </c>
      <c r="C70" s="165">
        <f>SUM(C67:C69)</f>
        <v>59560</v>
      </c>
      <c r="D70" s="165">
        <f aca="true" t="shared" si="22" ref="D70:O70">SUM(D67:D69)</f>
        <v>11760</v>
      </c>
      <c r="E70" s="165">
        <f t="shared" si="22"/>
        <v>32300</v>
      </c>
      <c r="F70" s="165"/>
      <c r="G70" s="165">
        <f t="shared" si="22"/>
        <v>7260</v>
      </c>
      <c r="H70" s="165">
        <f t="shared" si="22"/>
        <v>160</v>
      </c>
      <c r="I70" s="165">
        <f t="shared" si="22"/>
        <v>220</v>
      </c>
      <c r="J70" s="165">
        <f t="shared" si="22"/>
        <v>2260</v>
      </c>
      <c r="K70" s="165">
        <f t="shared" si="22"/>
        <v>820</v>
      </c>
      <c r="L70" s="165"/>
      <c r="M70" s="165"/>
      <c r="N70" s="165">
        <f t="shared" si="22"/>
        <v>1920</v>
      </c>
      <c r="O70" s="166">
        <f t="shared" si="22"/>
        <v>2860</v>
      </c>
    </row>
    <row r="71" spans="1:15" ht="19.5" customHeight="1">
      <c r="A71" s="1592" t="s">
        <v>502</v>
      </c>
      <c r="B71" s="183" t="s">
        <v>666</v>
      </c>
      <c r="C71" s="156">
        <f>SUM(D71:O71)</f>
        <v>70480</v>
      </c>
      <c r="D71" s="134">
        <v>41500</v>
      </c>
      <c r="E71" s="156">
        <v>25820</v>
      </c>
      <c r="F71" s="134">
        <v>20</v>
      </c>
      <c r="G71" s="134">
        <v>1020</v>
      </c>
      <c r="H71" s="134">
        <v>80</v>
      </c>
      <c r="I71" s="134"/>
      <c r="J71" s="134"/>
      <c r="K71" s="157"/>
      <c r="L71" s="157"/>
      <c r="M71" s="157"/>
      <c r="N71" s="157">
        <v>1380</v>
      </c>
      <c r="O71" s="158">
        <v>660</v>
      </c>
    </row>
    <row r="72" spans="1:15" ht="19.5" customHeight="1">
      <c r="A72" s="1576"/>
      <c r="B72" s="180" t="s">
        <v>277</v>
      </c>
      <c r="C72" s="129">
        <f>SUM(D72:O72)</f>
        <v>154440</v>
      </c>
      <c r="D72" s="136">
        <v>92460</v>
      </c>
      <c r="E72" s="129">
        <v>58140</v>
      </c>
      <c r="F72" s="136"/>
      <c r="G72" s="136">
        <v>20</v>
      </c>
      <c r="H72" s="136">
        <v>180</v>
      </c>
      <c r="I72" s="136"/>
      <c r="J72" s="136"/>
      <c r="K72" s="146"/>
      <c r="L72" s="146"/>
      <c r="M72" s="146"/>
      <c r="N72" s="146">
        <v>3280</v>
      </c>
      <c r="O72" s="147">
        <v>360</v>
      </c>
    </row>
    <row r="73" spans="1:15" ht="19.5" customHeight="1">
      <c r="A73" s="1576"/>
      <c r="B73" s="145" t="s">
        <v>667</v>
      </c>
      <c r="C73" s="129">
        <f>SUM(D73:O73)</f>
        <v>19900</v>
      </c>
      <c r="D73" s="136">
        <v>9700</v>
      </c>
      <c r="E73" s="129">
        <v>10020</v>
      </c>
      <c r="F73" s="136"/>
      <c r="G73" s="136"/>
      <c r="H73" s="136"/>
      <c r="I73" s="136"/>
      <c r="J73" s="136"/>
      <c r="K73" s="146"/>
      <c r="L73" s="146"/>
      <c r="M73" s="146"/>
      <c r="N73" s="146">
        <v>180</v>
      </c>
      <c r="O73" s="147"/>
    </row>
    <row r="74" spans="1:15" ht="19.5" customHeight="1" thickBot="1">
      <c r="A74" s="1576"/>
      <c r="B74" s="159" t="s">
        <v>668</v>
      </c>
      <c r="C74" s="161">
        <f>SUM(D74:O74)</f>
        <v>27700</v>
      </c>
      <c r="D74" s="160">
        <v>420</v>
      </c>
      <c r="E74" s="161">
        <v>2100</v>
      </c>
      <c r="F74" s="160"/>
      <c r="G74" s="160">
        <v>18400</v>
      </c>
      <c r="H74" s="160"/>
      <c r="I74" s="160">
        <v>180</v>
      </c>
      <c r="J74" s="160"/>
      <c r="K74" s="184"/>
      <c r="L74" s="162"/>
      <c r="M74" s="162"/>
      <c r="N74" s="162">
        <v>2560</v>
      </c>
      <c r="O74" s="163">
        <v>4040</v>
      </c>
    </row>
    <row r="75" spans="1:15" ht="19.5" customHeight="1" thickBot="1" thickTop="1">
      <c r="A75" s="1593"/>
      <c r="B75" s="164" t="s">
        <v>5</v>
      </c>
      <c r="C75" s="178">
        <f>SUM(C71:C74)</f>
        <v>272520</v>
      </c>
      <c r="D75" s="178">
        <f aca="true" t="shared" si="23" ref="D75:O75">SUM(D71:D74)</f>
        <v>144080</v>
      </c>
      <c r="E75" s="178">
        <f t="shared" si="23"/>
        <v>96080</v>
      </c>
      <c r="F75" s="178">
        <f t="shared" si="23"/>
        <v>20</v>
      </c>
      <c r="G75" s="178">
        <f t="shared" si="23"/>
        <v>19440</v>
      </c>
      <c r="H75" s="178">
        <f t="shared" si="23"/>
        <v>260</v>
      </c>
      <c r="I75" s="178">
        <f t="shared" si="23"/>
        <v>180</v>
      </c>
      <c r="J75" s="178"/>
      <c r="K75" s="178"/>
      <c r="L75" s="178"/>
      <c r="M75" s="178"/>
      <c r="N75" s="178">
        <f t="shared" si="23"/>
        <v>7400</v>
      </c>
      <c r="O75" s="179">
        <f t="shared" si="23"/>
        <v>5060</v>
      </c>
    </row>
    <row r="76" spans="1:15" ht="19.5" customHeight="1">
      <c r="A76" s="1592" t="s">
        <v>545</v>
      </c>
      <c r="B76" s="183" t="s">
        <v>669</v>
      </c>
      <c r="C76" s="156">
        <f aca="true" t="shared" si="24" ref="C76:C83">SUM(D76:O76)</f>
        <v>6060</v>
      </c>
      <c r="D76" s="134">
        <v>4820</v>
      </c>
      <c r="E76" s="156">
        <v>980</v>
      </c>
      <c r="F76" s="134"/>
      <c r="G76" s="134"/>
      <c r="H76" s="134"/>
      <c r="I76" s="134"/>
      <c r="J76" s="134"/>
      <c r="K76" s="157"/>
      <c r="L76" s="157"/>
      <c r="M76" s="157"/>
      <c r="N76" s="157">
        <v>260</v>
      </c>
      <c r="O76" s="158"/>
    </row>
    <row r="77" spans="1:15" ht="19.5" customHeight="1">
      <c r="A77" s="1576"/>
      <c r="B77" s="145" t="s">
        <v>670</v>
      </c>
      <c r="C77" s="129">
        <f t="shared" si="24"/>
        <v>16600</v>
      </c>
      <c r="D77" s="136">
        <v>11420</v>
      </c>
      <c r="E77" s="129">
        <v>3960</v>
      </c>
      <c r="F77" s="136"/>
      <c r="G77" s="136">
        <v>40</v>
      </c>
      <c r="H77" s="136"/>
      <c r="I77" s="136"/>
      <c r="J77" s="136">
        <v>120</v>
      </c>
      <c r="K77" s="146"/>
      <c r="L77" s="146"/>
      <c r="M77" s="146"/>
      <c r="N77" s="146">
        <v>1040</v>
      </c>
      <c r="O77" s="147">
        <v>20</v>
      </c>
    </row>
    <row r="78" spans="1:15" ht="19.5" customHeight="1">
      <c r="A78" s="1576"/>
      <c r="B78" s="145" t="s">
        <v>671</v>
      </c>
      <c r="C78" s="129">
        <f t="shared" si="24"/>
        <v>17820</v>
      </c>
      <c r="D78" s="136">
        <v>12340</v>
      </c>
      <c r="E78" s="129">
        <v>4120</v>
      </c>
      <c r="F78" s="136"/>
      <c r="G78" s="136"/>
      <c r="H78" s="136">
        <v>140</v>
      </c>
      <c r="I78" s="136"/>
      <c r="J78" s="136">
        <v>160</v>
      </c>
      <c r="K78" s="146"/>
      <c r="L78" s="146"/>
      <c r="M78" s="146"/>
      <c r="N78" s="146">
        <v>940</v>
      </c>
      <c r="O78" s="147">
        <v>120</v>
      </c>
    </row>
    <row r="79" spans="1:15" ht="19.5" customHeight="1">
      <c r="A79" s="1576"/>
      <c r="B79" s="145" t="s">
        <v>672</v>
      </c>
      <c r="C79" s="129">
        <f t="shared" si="24"/>
        <v>9120</v>
      </c>
      <c r="D79" s="136">
        <v>140</v>
      </c>
      <c r="E79" s="129">
        <v>6100</v>
      </c>
      <c r="F79" s="136">
        <v>360</v>
      </c>
      <c r="G79" s="136">
        <v>2000</v>
      </c>
      <c r="H79" s="136"/>
      <c r="I79" s="136"/>
      <c r="J79" s="136">
        <v>220</v>
      </c>
      <c r="K79" s="146"/>
      <c r="L79" s="146"/>
      <c r="M79" s="146"/>
      <c r="N79" s="146">
        <v>40</v>
      </c>
      <c r="O79" s="147">
        <v>260</v>
      </c>
    </row>
    <row r="80" spans="1:15" ht="19.5" customHeight="1">
      <c r="A80" s="1576"/>
      <c r="B80" s="145" t="s">
        <v>673</v>
      </c>
      <c r="C80" s="129">
        <f t="shared" si="24"/>
        <v>21740</v>
      </c>
      <c r="D80" s="136">
        <v>13700</v>
      </c>
      <c r="E80" s="129">
        <v>7320</v>
      </c>
      <c r="F80" s="136"/>
      <c r="G80" s="136"/>
      <c r="H80" s="136"/>
      <c r="I80" s="136"/>
      <c r="J80" s="136">
        <v>20</v>
      </c>
      <c r="K80" s="146">
        <v>20</v>
      </c>
      <c r="L80" s="146"/>
      <c r="M80" s="146"/>
      <c r="N80" s="146">
        <v>680</v>
      </c>
      <c r="O80" s="147"/>
    </row>
    <row r="81" spans="1:15" ht="19.5" customHeight="1">
      <c r="A81" s="1576"/>
      <c r="B81" s="145" t="s">
        <v>674</v>
      </c>
      <c r="C81" s="129">
        <f t="shared" si="24"/>
        <v>10240</v>
      </c>
      <c r="D81" s="136">
        <v>6620</v>
      </c>
      <c r="E81" s="129">
        <v>3400</v>
      </c>
      <c r="F81" s="136"/>
      <c r="G81" s="136"/>
      <c r="H81" s="136"/>
      <c r="I81" s="136"/>
      <c r="J81" s="136"/>
      <c r="K81" s="146"/>
      <c r="L81" s="146"/>
      <c r="M81" s="146"/>
      <c r="N81" s="146">
        <v>220</v>
      </c>
      <c r="O81" s="147"/>
    </row>
    <row r="82" spans="1:15" ht="19.5" customHeight="1">
      <c r="A82" s="1576"/>
      <c r="B82" s="145" t="s">
        <v>675</v>
      </c>
      <c r="C82" s="129">
        <f t="shared" si="24"/>
        <v>44740</v>
      </c>
      <c r="D82" s="136">
        <v>30860</v>
      </c>
      <c r="E82" s="129">
        <v>10460</v>
      </c>
      <c r="F82" s="136">
        <v>20</v>
      </c>
      <c r="G82" s="136">
        <v>1420</v>
      </c>
      <c r="H82" s="136">
        <v>340</v>
      </c>
      <c r="I82" s="136"/>
      <c r="J82" s="136"/>
      <c r="K82" s="146">
        <v>80</v>
      </c>
      <c r="L82" s="146">
        <v>40</v>
      </c>
      <c r="M82" s="146"/>
      <c r="N82" s="146">
        <v>1440</v>
      </c>
      <c r="O82" s="147">
        <v>80</v>
      </c>
    </row>
    <row r="83" spans="1:15" ht="19.5" customHeight="1" thickBot="1">
      <c r="A83" s="1576"/>
      <c r="B83" s="148" t="s">
        <v>676</v>
      </c>
      <c r="C83" s="131">
        <f t="shared" si="24"/>
        <v>4260</v>
      </c>
      <c r="D83" s="149">
        <v>120</v>
      </c>
      <c r="E83" s="131">
        <v>1260</v>
      </c>
      <c r="F83" s="149"/>
      <c r="G83" s="149">
        <v>2340</v>
      </c>
      <c r="H83" s="149">
        <v>60</v>
      </c>
      <c r="I83" s="149"/>
      <c r="J83" s="149">
        <v>100</v>
      </c>
      <c r="K83" s="150"/>
      <c r="L83" s="150"/>
      <c r="M83" s="150"/>
      <c r="N83" s="150">
        <v>40</v>
      </c>
      <c r="O83" s="151">
        <v>340</v>
      </c>
    </row>
    <row r="84" spans="1:15" ht="19.5" customHeight="1" thickBot="1" thickTop="1">
      <c r="A84" s="1593"/>
      <c r="B84" s="167" t="s">
        <v>5</v>
      </c>
      <c r="C84" s="165">
        <f>SUM(C76:C83)</f>
        <v>130580</v>
      </c>
      <c r="D84" s="165">
        <f aca="true" t="shared" si="25" ref="D84:O84">SUM(D76:D83)</f>
        <v>80020</v>
      </c>
      <c r="E84" s="165">
        <f t="shared" si="25"/>
        <v>37600</v>
      </c>
      <c r="F84" s="165">
        <f t="shared" si="25"/>
        <v>380</v>
      </c>
      <c r="G84" s="165">
        <f t="shared" si="25"/>
        <v>5800</v>
      </c>
      <c r="H84" s="165">
        <f t="shared" si="25"/>
        <v>540</v>
      </c>
      <c r="I84" s="165"/>
      <c r="J84" s="165">
        <f t="shared" si="25"/>
        <v>620</v>
      </c>
      <c r="K84" s="165">
        <f t="shared" si="25"/>
        <v>100</v>
      </c>
      <c r="L84" s="165">
        <f t="shared" si="25"/>
        <v>40</v>
      </c>
      <c r="M84" s="165"/>
      <c r="N84" s="165">
        <f t="shared" si="25"/>
        <v>4660</v>
      </c>
      <c r="O84" s="166">
        <f t="shared" si="25"/>
        <v>820</v>
      </c>
    </row>
    <row r="85" spans="1:15" ht="19.5" customHeight="1" thickBot="1">
      <c r="A85" s="185" t="s">
        <v>677</v>
      </c>
      <c r="B85" s="164" t="s">
        <v>552</v>
      </c>
      <c r="C85" s="178">
        <f>SUM(D85:O85)</f>
        <v>145360</v>
      </c>
      <c r="D85" s="186">
        <v>120020</v>
      </c>
      <c r="E85" s="178">
        <v>12860</v>
      </c>
      <c r="F85" s="186">
        <v>6220</v>
      </c>
      <c r="G85" s="186">
        <v>400</v>
      </c>
      <c r="H85" s="186">
        <v>540</v>
      </c>
      <c r="I85" s="186">
        <v>160</v>
      </c>
      <c r="J85" s="186">
        <v>340</v>
      </c>
      <c r="K85" s="187"/>
      <c r="L85" s="187"/>
      <c r="M85" s="187"/>
      <c r="N85" s="187">
        <v>4480</v>
      </c>
      <c r="O85" s="188">
        <v>340</v>
      </c>
    </row>
    <row r="86" spans="1:15" ht="17.25">
      <c r="A86" s="189"/>
      <c r="B86" s="189"/>
      <c r="C86" s="190"/>
      <c r="D86" s="190"/>
      <c r="E86" s="190"/>
      <c r="F86" s="190"/>
      <c r="G86" s="190"/>
      <c r="H86" s="190"/>
      <c r="I86" s="190"/>
      <c r="J86" s="190"/>
      <c r="K86" s="44"/>
      <c r="L86" s="44"/>
      <c r="M86" s="44"/>
      <c r="N86" s="44"/>
      <c r="O86" s="44"/>
    </row>
    <row r="87" spans="1:15" ht="17.25">
      <c r="A87" s="189"/>
      <c r="B87" s="189"/>
      <c r="C87" s="190"/>
      <c r="D87" s="190"/>
      <c r="E87" s="190"/>
      <c r="F87" s="190"/>
      <c r="G87" s="190"/>
      <c r="H87" s="190"/>
      <c r="I87" s="190"/>
      <c r="J87" s="190"/>
      <c r="K87" s="44"/>
      <c r="L87" s="44"/>
      <c r="M87" s="44"/>
      <c r="N87" s="44"/>
      <c r="O87" s="44"/>
    </row>
    <row r="88" ht="19.5" customHeight="1"/>
    <row r="89" ht="19.5" customHeight="1"/>
    <row r="90" ht="19.5" customHeight="1"/>
    <row r="91" ht="19.5" customHeight="1"/>
    <row r="92" spans="1:8" ht="19.5" customHeight="1" thickBot="1">
      <c r="A92" s="116"/>
      <c r="B92" s="116"/>
      <c r="C92" s="44"/>
      <c r="D92" s="44"/>
      <c r="E92" s="44"/>
      <c r="F92" s="44"/>
      <c r="G92" s="44"/>
      <c r="H92" s="44"/>
    </row>
    <row r="93" spans="1:10" ht="19.5" customHeight="1">
      <c r="A93" s="1603" t="s">
        <v>560</v>
      </c>
      <c r="B93" s="1604"/>
      <c r="C93" s="1601" t="s">
        <v>561</v>
      </c>
      <c r="D93" s="1602"/>
      <c r="E93" s="1601" t="s">
        <v>562</v>
      </c>
      <c r="F93" s="1601"/>
      <c r="G93" s="1599" t="s">
        <v>563</v>
      </c>
      <c r="H93" s="192"/>
      <c r="I93" s="44"/>
      <c r="J93" s="44"/>
    </row>
    <row r="94" spans="1:10" ht="27.75">
      <c r="A94" s="1605"/>
      <c r="B94" s="1606"/>
      <c r="C94" s="1600"/>
      <c r="D94" s="1600"/>
      <c r="E94" s="1610"/>
      <c r="F94" s="1610"/>
      <c r="G94" s="1600"/>
      <c r="H94" s="193" t="s">
        <v>564</v>
      </c>
      <c r="I94" s="44"/>
      <c r="J94" s="44"/>
    </row>
    <row r="95" spans="1:10" ht="19.5" customHeight="1">
      <c r="A95" s="1613" t="s">
        <v>559</v>
      </c>
      <c r="B95" s="1614"/>
      <c r="C95" s="1611">
        <v>80700</v>
      </c>
      <c r="D95" s="1611"/>
      <c r="E95" s="1611">
        <v>541</v>
      </c>
      <c r="F95" s="1611"/>
      <c r="G95" s="194">
        <v>436600</v>
      </c>
      <c r="H95" s="195">
        <v>100</v>
      </c>
      <c r="I95" s="44"/>
      <c r="J95" s="44"/>
    </row>
    <row r="96" spans="1:10" ht="19.5" customHeight="1">
      <c r="A96" s="196"/>
      <c r="B96" s="197" t="s">
        <v>678</v>
      </c>
      <c r="C96" s="1611">
        <v>52800</v>
      </c>
      <c r="D96" s="1611"/>
      <c r="E96" s="1611">
        <v>539</v>
      </c>
      <c r="F96" s="1611"/>
      <c r="G96" s="194">
        <v>284600</v>
      </c>
      <c r="H96" s="195">
        <v>65.2</v>
      </c>
      <c r="I96" s="44"/>
      <c r="J96" s="44"/>
    </row>
    <row r="97" spans="1:10" ht="19.5" customHeight="1" thickBot="1">
      <c r="A97" s="198"/>
      <c r="B97" s="199" t="s">
        <v>679</v>
      </c>
      <c r="C97" s="1612">
        <v>16200</v>
      </c>
      <c r="D97" s="1612"/>
      <c r="E97" s="1612">
        <v>559</v>
      </c>
      <c r="F97" s="1612"/>
      <c r="G97" s="200">
        <v>90600</v>
      </c>
      <c r="H97" s="201">
        <v>20.8</v>
      </c>
      <c r="I97" s="44"/>
      <c r="J97" s="44"/>
    </row>
    <row r="98" spans="1:8" ht="17.25">
      <c r="A98" s="116"/>
      <c r="B98" s="116"/>
      <c r="C98" s="44"/>
      <c r="D98" s="44"/>
      <c r="E98" s="44"/>
      <c r="F98" s="44"/>
      <c r="G98" s="44"/>
      <c r="H98" s="44"/>
    </row>
  </sheetData>
  <sheetProtection/>
  <mergeCells count="58">
    <mergeCell ref="E96:F96"/>
    <mergeCell ref="E97:F97"/>
    <mergeCell ref="A95:B95"/>
    <mergeCell ref="C95:D95"/>
    <mergeCell ref="C96:D96"/>
    <mergeCell ref="C97:D97"/>
    <mergeCell ref="A51:A54"/>
    <mergeCell ref="A55:A58"/>
    <mergeCell ref="A59:A66"/>
    <mergeCell ref="A67:A70"/>
    <mergeCell ref="E93:F94"/>
    <mergeCell ref="E95:F95"/>
    <mergeCell ref="A8:A14"/>
    <mergeCell ref="A5:B5"/>
    <mergeCell ref="A6:B6"/>
    <mergeCell ref="A7:B7"/>
    <mergeCell ref="G93:G94"/>
    <mergeCell ref="C93:D94"/>
    <mergeCell ref="A93:B94"/>
    <mergeCell ref="A41:A50"/>
    <mergeCell ref="A71:A75"/>
    <mergeCell ref="A76:A84"/>
    <mergeCell ref="A1:H1"/>
    <mergeCell ref="I1:O1"/>
    <mergeCell ref="N32:N34"/>
    <mergeCell ref="O32:O34"/>
    <mergeCell ref="N2:O2"/>
    <mergeCell ref="A4:B4"/>
    <mergeCell ref="A3:B3"/>
    <mergeCell ref="A15:A18"/>
    <mergeCell ref="A19:A22"/>
    <mergeCell ref="A23:A26"/>
    <mergeCell ref="N16:N17"/>
    <mergeCell ref="O16:O17"/>
    <mergeCell ref="L16:L17"/>
    <mergeCell ref="M16:M17"/>
    <mergeCell ref="A28:A31"/>
    <mergeCell ref="A32:A40"/>
    <mergeCell ref="K32:K34"/>
    <mergeCell ref="C32:C34"/>
    <mergeCell ref="D32:D34"/>
    <mergeCell ref="E32:E34"/>
    <mergeCell ref="L32:L34"/>
    <mergeCell ref="G16:G17"/>
    <mergeCell ref="H16:H17"/>
    <mergeCell ref="I16:I17"/>
    <mergeCell ref="J16:J17"/>
    <mergeCell ref="M32:M34"/>
    <mergeCell ref="G32:G34"/>
    <mergeCell ref="H32:H34"/>
    <mergeCell ref="I32:I34"/>
    <mergeCell ref="C16:C17"/>
    <mergeCell ref="D16:D17"/>
    <mergeCell ref="E16:E17"/>
    <mergeCell ref="F16:F17"/>
    <mergeCell ref="J32:J34"/>
    <mergeCell ref="K16:K17"/>
    <mergeCell ref="F32:F34"/>
  </mergeCells>
  <printOptions horizontalCentered="1"/>
  <pageMargins left="0.7874015748031497" right="0.7874015748031497" top="0.5905511811023623" bottom="0.7874015748031497" header="0.31496062992125984" footer="0.5118110236220472"/>
  <pageSetup horizontalDpi="600" verticalDpi="600" orientation="portrait" pageOrder="overThenDown" paperSize="9" r:id="rId2"/>
  <rowBreaks count="2" manualBreakCount="2">
    <brk id="40" max="15" man="1"/>
    <brk id="70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A39"/>
  <sheetViews>
    <sheetView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0" sqref="G20"/>
    </sheetView>
  </sheetViews>
  <sheetFormatPr defaultColWidth="13.375" defaultRowHeight="13.5"/>
  <cols>
    <col min="1" max="1" width="2.875" style="45" bestFit="1" customWidth="1"/>
    <col min="2" max="2" width="10.50390625" style="45" bestFit="1" customWidth="1"/>
    <col min="3" max="4" width="8.50390625" style="45" bestFit="1" customWidth="1"/>
    <col min="5" max="5" width="5.00390625" style="45" bestFit="1" customWidth="1"/>
    <col min="6" max="6" width="9.50390625" style="45" bestFit="1" customWidth="1"/>
    <col min="7" max="7" width="6.75390625" style="45" customWidth="1"/>
    <col min="8" max="8" width="8.50390625" style="45" bestFit="1" customWidth="1"/>
    <col min="9" max="9" width="5.00390625" style="45" bestFit="1" customWidth="1"/>
    <col min="10" max="10" width="9.50390625" style="45" bestFit="1" customWidth="1"/>
    <col min="11" max="11" width="8.50390625" style="45" bestFit="1" customWidth="1"/>
    <col min="12" max="13" width="7.50390625" style="45" bestFit="1" customWidth="1"/>
    <col min="14" max="14" width="7.125" style="45" customWidth="1"/>
    <col min="15" max="16" width="7.50390625" style="45" bestFit="1" customWidth="1"/>
    <col min="17" max="17" width="4.50390625" style="45" bestFit="1" customWidth="1"/>
    <col min="18" max="18" width="7.875" style="45" customWidth="1"/>
    <col min="19" max="19" width="6.75390625" style="45" customWidth="1"/>
    <col min="20" max="20" width="4.50390625" style="45" bestFit="1" customWidth="1"/>
    <col min="21" max="21" width="7.50390625" style="45" bestFit="1" customWidth="1"/>
    <col min="22" max="22" width="5.625" style="45" customWidth="1"/>
    <col min="23" max="23" width="4.50390625" style="45" bestFit="1" customWidth="1"/>
    <col min="24" max="24" width="8.50390625" style="45" bestFit="1" customWidth="1"/>
    <col min="25" max="25" width="5.00390625" style="45" customWidth="1"/>
    <col min="26" max="16384" width="13.375" style="45" customWidth="1"/>
  </cols>
  <sheetData>
    <row r="1" spans="1:26" ht="17.25">
      <c r="A1" s="1620" t="s">
        <v>601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542"/>
      <c r="Z1" s="326"/>
    </row>
    <row r="2" spans="1:26" ht="14.25" customHeight="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1121"/>
      <c r="Z2" s="326"/>
    </row>
    <row r="3" spans="1:25" s="302" customFormat="1" ht="19.5" customHeight="1">
      <c r="A3" s="1626" t="s">
        <v>90</v>
      </c>
      <c r="B3" s="1627"/>
      <c r="C3" s="301" t="s">
        <v>0</v>
      </c>
      <c r="D3" s="1615" t="s">
        <v>8</v>
      </c>
      <c r="E3" s="1621"/>
      <c r="F3" s="1621"/>
      <c r="G3" s="1621"/>
      <c r="H3" s="1621"/>
      <c r="I3" s="1621"/>
      <c r="J3" s="1621"/>
      <c r="K3" s="1622"/>
      <c r="L3" s="1615" t="s">
        <v>126</v>
      </c>
      <c r="M3" s="1621"/>
      <c r="N3" s="1621"/>
      <c r="O3" s="1621"/>
      <c r="P3" s="1621"/>
      <c r="Q3" s="1621"/>
      <c r="R3" s="1621"/>
      <c r="S3" s="1621"/>
      <c r="T3" s="1621"/>
      <c r="U3" s="1621"/>
      <c r="V3" s="1621"/>
      <c r="W3" s="1622"/>
      <c r="X3" s="1615" t="s">
        <v>572</v>
      </c>
      <c r="Y3" s="1616"/>
    </row>
    <row r="4" spans="1:25" s="302" customFormat="1" ht="19.5" customHeight="1">
      <c r="A4" s="1628"/>
      <c r="B4" s="1629"/>
      <c r="C4" s="303" t="s">
        <v>1</v>
      </c>
      <c r="D4" s="1617" t="s">
        <v>427</v>
      </c>
      <c r="E4" s="1618"/>
      <c r="F4" s="1618"/>
      <c r="G4" s="1619"/>
      <c r="H4" s="1617" t="s">
        <v>414</v>
      </c>
      <c r="I4" s="1618"/>
      <c r="J4" s="1618"/>
      <c r="K4" s="1619"/>
      <c r="L4" s="1617" t="s">
        <v>415</v>
      </c>
      <c r="M4" s="1618"/>
      <c r="N4" s="1619"/>
      <c r="O4" s="1617" t="s">
        <v>416</v>
      </c>
      <c r="P4" s="1618"/>
      <c r="Q4" s="1619"/>
      <c r="R4" s="1617" t="s">
        <v>9</v>
      </c>
      <c r="S4" s="1618"/>
      <c r="T4" s="1619"/>
      <c r="U4" s="1617" t="s">
        <v>571</v>
      </c>
      <c r="V4" s="1618"/>
      <c r="W4" s="1619"/>
      <c r="X4" s="304"/>
      <c r="Y4" s="978"/>
    </row>
    <row r="5" spans="1:25" s="302" customFormat="1" ht="19.5" customHeight="1">
      <c r="A5" s="1628"/>
      <c r="B5" s="1629"/>
      <c r="C5" s="303" t="s">
        <v>3</v>
      </c>
      <c r="D5" s="305" t="s">
        <v>10</v>
      </c>
      <c r="E5" s="305" t="s">
        <v>7</v>
      </c>
      <c r="F5" s="305" t="s">
        <v>11</v>
      </c>
      <c r="G5" s="306" t="s">
        <v>12</v>
      </c>
      <c r="H5" s="305" t="s">
        <v>10</v>
      </c>
      <c r="I5" s="305" t="s">
        <v>7</v>
      </c>
      <c r="J5" s="305" t="s">
        <v>428</v>
      </c>
      <c r="K5" s="307" t="s">
        <v>12</v>
      </c>
      <c r="L5" s="308" t="s">
        <v>10</v>
      </c>
      <c r="M5" s="305" t="s">
        <v>417</v>
      </c>
      <c r="N5" s="1634" t="s">
        <v>429</v>
      </c>
      <c r="O5" s="305" t="s">
        <v>10</v>
      </c>
      <c r="P5" s="305" t="s">
        <v>417</v>
      </c>
      <c r="Q5" s="1634" t="s">
        <v>429</v>
      </c>
      <c r="R5" s="305" t="s">
        <v>10</v>
      </c>
      <c r="S5" s="305" t="s">
        <v>417</v>
      </c>
      <c r="T5" s="1634" t="s">
        <v>429</v>
      </c>
      <c r="U5" s="305" t="s">
        <v>10</v>
      </c>
      <c r="V5" s="305" t="s">
        <v>417</v>
      </c>
      <c r="W5" s="1634" t="s">
        <v>429</v>
      </c>
      <c r="X5" s="305" t="s">
        <v>3</v>
      </c>
      <c r="Y5" s="979" t="s">
        <v>7</v>
      </c>
    </row>
    <row r="6" spans="1:25" s="302" customFormat="1" ht="19.5" customHeight="1">
      <c r="A6" s="1628"/>
      <c r="B6" s="1629"/>
      <c r="C6" s="309"/>
      <c r="D6" s="305" t="s">
        <v>3</v>
      </c>
      <c r="E6" s="305" t="s">
        <v>13</v>
      </c>
      <c r="F6" s="305" t="s">
        <v>14</v>
      </c>
      <c r="G6" s="306" t="s">
        <v>76</v>
      </c>
      <c r="H6" s="305" t="s">
        <v>3</v>
      </c>
      <c r="I6" s="305" t="s">
        <v>13</v>
      </c>
      <c r="J6" s="305" t="s">
        <v>125</v>
      </c>
      <c r="K6" s="310" t="s">
        <v>76</v>
      </c>
      <c r="L6" s="311" t="s">
        <v>3</v>
      </c>
      <c r="M6" s="305" t="s">
        <v>125</v>
      </c>
      <c r="N6" s="1635"/>
      <c r="O6" s="305" t="s">
        <v>3</v>
      </c>
      <c r="P6" s="305" t="s">
        <v>125</v>
      </c>
      <c r="Q6" s="1635"/>
      <c r="R6" s="305" t="s">
        <v>3</v>
      </c>
      <c r="S6" s="305" t="s">
        <v>125</v>
      </c>
      <c r="T6" s="1635"/>
      <c r="U6" s="305" t="s">
        <v>3</v>
      </c>
      <c r="V6" s="305" t="s">
        <v>125</v>
      </c>
      <c r="W6" s="1635"/>
      <c r="X6" s="312"/>
      <c r="Y6" s="979" t="s">
        <v>15</v>
      </c>
    </row>
    <row r="7" spans="1:25" s="302" customFormat="1" ht="19.5" customHeight="1" thickBot="1">
      <c r="A7" s="1630"/>
      <c r="B7" s="1631"/>
      <c r="C7" s="313" t="s">
        <v>418</v>
      </c>
      <c r="D7" s="314" t="s">
        <v>109</v>
      </c>
      <c r="E7" s="305" t="s">
        <v>110</v>
      </c>
      <c r="F7" s="305" t="s">
        <v>111</v>
      </c>
      <c r="G7" s="305" t="s">
        <v>112</v>
      </c>
      <c r="H7" s="314" t="s">
        <v>109</v>
      </c>
      <c r="I7" s="305" t="s">
        <v>110</v>
      </c>
      <c r="J7" s="305" t="s">
        <v>111</v>
      </c>
      <c r="K7" s="315" t="s">
        <v>112</v>
      </c>
      <c r="L7" s="316" t="s">
        <v>109</v>
      </c>
      <c r="M7" s="305" t="s">
        <v>111</v>
      </c>
      <c r="N7" s="1636"/>
      <c r="O7" s="314" t="s">
        <v>109</v>
      </c>
      <c r="P7" s="305" t="s">
        <v>111</v>
      </c>
      <c r="Q7" s="1636"/>
      <c r="R7" s="314" t="s">
        <v>109</v>
      </c>
      <c r="S7" s="305" t="s">
        <v>111</v>
      </c>
      <c r="T7" s="1636"/>
      <c r="U7" s="314" t="s">
        <v>109</v>
      </c>
      <c r="V7" s="305" t="s">
        <v>111</v>
      </c>
      <c r="W7" s="1636"/>
      <c r="X7" s="305" t="s">
        <v>109</v>
      </c>
      <c r="Y7" s="979" t="s">
        <v>110</v>
      </c>
    </row>
    <row r="8" spans="1:25" ht="24.75" customHeight="1" thickBot="1">
      <c r="A8" s="1497" t="s">
        <v>407</v>
      </c>
      <c r="B8" s="1493"/>
      <c r="C8" s="317">
        <f>SUM(C9:C11)</f>
        <v>80676</v>
      </c>
      <c r="D8" s="318">
        <f aca="true" t="shared" si="0" ref="D8:V8">SUM(D9:D11)</f>
        <v>54855.2</v>
      </c>
      <c r="E8" s="318">
        <f>ROUND(D8/C8*100,0)</f>
        <v>68</v>
      </c>
      <c r="F8" s="318">
        <f t="shared" si="0"/>
        <v>369501.3</v>
      </c>
      <c r="G8" s="318">
        <f>ROUND(F8/D8*100,0)</f>
        <v>674</v>
      </c>
      <c r="H8" s="318">
        <f t="shared" si="0"/>
        <v>10505.002962962963</v>
      </c>
      <c r="I8" s="318">
        <f>ROUND(H8/C8*100,0)</f>
        <v>13</v>
      </c>
      <c r="J8" s="318">
        <f t="shared" si="0"/>
        <v>90242</v>
      </c>
      <c r="K8" s="319">
        <f>ROUND(J8/H8*100,0)</f>
        <v>859</v>
      </c>
      <c r="L8" s="319">
        <f t="shared" si="0"/>
        <v>3943.9962962962964</v>
      </c>
      <c r="M8" s="318">
        <f t="shared" si="0"/>
        <v>2594</v>
      </c>
      <c r="N8" s="319">
        <f>ROUND(M8/L8*100,0)</f>
        <v>66</v>
      </c>
      <c r="O8" s="318">
        <f t="shared" si="0"/>
        <v>5327.892592592592</v>
      </c>
      <c r="P8" s="318">
        <f t="shared" si="0"/>
        <v>2123.54</v>
      </c>
      <c r="Q8" s="318">
        <f aca="true" t="shared" si="1" ref="Q8:Q32">ROUND(P8/O8*100,0)</f>
        <v>40</v>
      </c>
      <c r="R8" s="318">
        <f t="shared" si="0"/>
        <v>12049.925925925925</v>
      </c>
      <c r="S8" s="318">
        <f t="shared" si="0"/>
        <v>6133</v>
      </c>
      <c r="T8" s="318">
        <f aca="true" t="shared" si="2" ref="T8:T32">ROUND(S8/R8*100,0)</f>
        <v>51</v>
      </c>
      <c r="U8" s="318">
        <f t="shared" si="0"/>
        <v>2875.5370370370374</v>
      </c>
      <c r="V8" s="320">
        <f t="shared" si="0"/>
        <v>1300</v>
      </c>
      <c r="W8" s="318">
        <f aca="true" t="shared" si="3" ref="W8:W32">ROUND(V8/U8*100,0)</f>
        <v>45</v>
      </c>
      <c r="X8" s="318">
        <f>SUM(X9:X11)</f>
        <v>43621.62962962963</v>
      </c>
      <c r="Y8" s="980">
        <f>ROUND(X8/C8*100,0)</f>
        <v>54</v>
      </c>
    </row>
    <row r="9" spans="1:25" ht="24.75" customHeight="1">
      <c r="A9" s="1471" t="s">
        <v>96</v>
      </c>
      <c r="B9" s="1473"/>
      <c r="C9" s="75">
        <f>SUM(C12:C14)</f>
        <v>41128</v>
      </c>
      <c r="D9" s="75">
        <f>SUM(D12:D14)</f>
        <v>22858</v>
      </c>
      <c r="E9" s="75">
        <f>ROUND(D9/C9*100,0)</f>
        <v>56</v>
      </c>
      <c r="F9" s="75">
        <f aca="true" t="shared" si="4" ref="F9:X9">SUM(F12:F14)</f>
        <v>145459</v>
      </c>
      <c r="G9" s="75">
        <f aca="true" t="shared" si="5" ref="G9:G32">ROUND(F9/D9*100,0)</f>
        <v>636</v>
      </c>
      <c r="H9" s="75">
        <f t="shared" si="4"/>
        <v>6184</v>
      </c>
      <c r="I9" s="75">
        <f aca="true" t="shared" si="6" ref="I9:I18">ROUND(H9/C9*100,0)</f>
        <v>15</v>
      </c>
      <c r="J9" s="1193">
        <f t="shared" si="4"/>
        <v>52605</v>
      </c>
      <c r="K9" s="1188">
        <f aca="true" t="shared" si="7" ref="K9:K32">ROUND(J9/H9*100,0)</f>
        <v>851</v>
      </c>
      <c r="L9" s="1188">
        <f t="shared" si="4"/>
        <v>2267</v>
      </c>
      <c r="M9" s="1193">
        <f t="shared" si="4"/>
        <v>1564</v>
      </c>
      <c r="N9" s="74">
        <f aca="true" t="shared" si="8" ref="N9:N32">ROUND(M9/L9*100,0)</f>
        <v>69</v>
      </c>
      <c r="O9" s="75">
        <f t="shared" si="4"/>
        <v>2875</v>
      </c>
      <c r="P9" s="75">
        <f t="shared" si="4"/>
        <v>1200</v>
      </c>
      <c r="Q9" s="75">
        <f t="shared" si="1"/>
        <v>42</v>
      </c>
      <c r="R9" s="75">
        <f t="shared" si="4"/>
        <v>3634</v>
      </c>
      <c r="S9" s="75">
        <f t="shared" si="4"/>
        <v>2009</v>
      </c>
      <c r="T9" s="75">
        <f t="shared" si="2"/>
        <v>55</v>
      </c>
      <c r="U9" s="75">
        <f t="shared" si="4"/>
        <v>624</v>
      </c>
      <c r="V9" s="75">
        <f t="shared" si="4"/>
        <v>387</v>
      </c>
      <c r="W9" s="75">
        <f t="shared" si="3"/>
        <v>62</v>
      </c>
      <c r="X9" s="75">
        <f t="shared" si="4"/>
        <v>22866</v>
      </c>
      <c r="Y9" s="981">
        <f aca="true" t="shared" si="9" ref="Y9:Y32">ROUND(X9/C9*100,0)</f>
        <v>56</v>
      </c>
    </row>
    <row r="10" spans="1:25" ht="24.75" customHeight="1">
      <c r="A10" s="1481" t="s">
        <v>408</v>
      </c>
      <c r="B10" s="1466"/>
      <c r="C10" s="40">
        <f>SUM(C15:C16)</f>
        <v>22575</v>
      </c>
      <c r="D10" s="40">
        <f aca="true" t="shared" si="10" ref="D10:X10">SUM(D15:D16)</f>
        <v>19318.2</v>
      </c>
      <c r="E10" s="40">
        <f>ROUND(D10/C10*100,0)</f>
        <v>86</v>
      </c>
      <c r="F10" s="40">
        <f t="shared" si="10"/>
        <v>137235.3</v>
      </c>
      <c r="G10" s="40">
        <f t="shared" si="5"/>
        <v>710</v>
      </c>
      <c r="H10" s="40">
        <f t="shared" si="10"/>
        <v>1736.002962962963</v>
      </c>
      <c r="I10" s="40">
        <f t="shared" si="6"/>
        <v>8</v>
      </c>
      <c r="J10" s="1178">
        <f t="shared" si="10"/>
        <v>17360</v>
      </c>
      <c r="K10" s="1159">
        <f t="shared" si="7"/>
        <v>1000</v>
      </c>
      <c r="L10" s="1159">
        <f t="shared" si="10"/>
        <v>309.2962962962963</v>
      </c>
      <c r="M10" s="1196">
        <f t="shared" si="10"/>
        <v>143</v>
      </c>
      <c r="N10" s="38">
        <f t="shared" si="8"/>
        <v>46</v>
      </c>
      <c r="O10" s="40">
        <f t="shared" si="10"/>
        <v>690.5925925925926</v>
      </c>
      <c r="P10" s="40">
        <f t="shared" si="10"/>
        <v>276</v>
      </c>
      <c r="Q10" s="40">
        <f t="shared" si="1"/>
        <v>40</v>
      </c>
      <c r="R10" s="40">
        <f t="shared" si="10"/>
        <v>5898.925925925925</v>
      </c>
      <c r="S10" s="40">
        <f t="shared" si="10"/>
        <v>3108</v>
      </c>
      <c r="T10" s="40">
        <f t="shared" si="2"/>
        <v>53</v>
      </c>
      <c r="U10" s="40">
        <f t="shared" si="10"/>
        <v>168.23703703703703</v>
      </c>
      <c r="V10" s="40">
        <f t="shared" si="10"/>
        <v>122</v>
      </c>
      <c r="W10" s="40">
        <f t="shared" si="3"/>
        <v>73</v>
      </c>
      <c r="X10" s="40">
        <f t="shared" si="10"/>
        <v>7255.62962962963</v>
      </c>
      <c r="Y10" s="982">
        <f t="shared" si="9"/>
        <v>32</v>
      </c>
    </row>
    <row r="11" spans="1:25" ht="24.75" customHeight="1" thickBot="1">
      <c r="A11" s="1483" t="s">
        <v>99</v>
      </c>
      <c r="B11" s="1485"/>
      <c r="C11" s="82">
        <f>SUM(C17:C18)</f>
        <v>16973</v>
      </c>
      <c r="D11" s="82">
        <f aca="true" t="shared" si="11" ref="D11:X11">SUM(D17:D18)</f>
        <v>12679</v>
      </c>
      <c r="E11" s="82">
        <f>ROUND(D11/C11*100,0)</f>
        <v>75</v>
      </c>
      <c r="F11" s="82">
        <f t="shared" si="11"/>
        <v>86807</v>
      </c>
      <c r="G11" s="82">
        <f t="shared" si="5"/>
        <v>685</v>
      </c>
      <c r="H11" s="82">
        <f t="shared" si="11"/>
        <v>2585</v>
      </c>
      <c r="I11" s="82">
        <f t="shared" si="6"/>
        <v>15</v>
      </c>
      <c r="J11" s="1191">
        <f t="shared" si="11"/>
        <v>20277</v>
      </c>
      <c r="K11" s="1160">
        <f t="shared" si="7"/>
        <v>784</v>
      </c>
      <c r="L11" s="1160">
        <f t="shared" si="11"/>
        <v>1367.7</v>
      </c>
      <c r="M11" s="1197">
        <f t="shared" si="11"/>
        <v>887</v>
      </c>
      <c r="N11" s="1192">
        <f t="shared" si="8"/>
        <v>65</v>
      </c>
      <c r="O11" s="82">
        <f t="shared" si="11"/>
        <v>1762.3</v>
      </c>
      <c r="P11" s="82">
        <f t="shared" si="11"/>
        <v>647.54</v>
      </c>
      <c r="Q11" s="82">
        <f t="shared" si="1"/>
        <v>37</v>
      </c>
      <c r="R11" s="82">
        <f t="shared" si="11"/>
        <v>2517</v>
      </c>
      <c r="S11" s="82">
        <f t="shared" si="11"/>
        <v>1016</v>
      </c>
      <c r="T11" s="82">
        <f t="shared" si="2"/>
        <v>40</v>
      </c>
      <c r="U11" s="82">
        <f t="shared" si="11"/>
        <v>2083.3</v>
      </c>
      <c r="V11" s="82">
        <f t="shared" si="11"/>
        <v>791</v>
      </c>
      <c r="W11" s="82">
        <f t="shared" si="3"/>
        <v>38</v>
      </c>
      <c r="X11" s="82">
        <f t="shared" si="11"/>
        <v>13500</v>
      </c>
      <c r="Y11" s="983">
        <f>ROUND(X11/C11*100,0)</f>
        <v>80</v>
      </c>
    </row>
    <row r="12" spans="1:25" ht="24.75" customHeight="1">
      <c r="A12" s="1623" t="s">
        <v>127</v>
      </c>
      <c r="B12" s="60" t="s">
        <v>409</v>
      </c>
      <c r="C12" s="40">
        <f>SUM(C19:C21)</f>
        <v>9788</v>
      </c>
      <c r="D12" s="40">
        <f>SUM(D19:D21)</f>
        <v>3687</v>
      </c>
      <c r="E12" s="40">
        <f>ROUND(D12/C12*100,0)</f>
        <v>38</v>
      </c>
      <c r="F12" s="40">
        <f>SUM(F19:F21)</f>
        <v>23783</v>
      </c>
      <c r="G12" s="40">
        <f>ROUND(F12/D12*100,0)</f>
        <v>645</v>
      </c>
      <c r="H12" s="40">
        <f>SUM(H19:H21)</f>
        <v>1558</v>
      </c>
      <c r="I12" s="40">
        <f>ROUND(H12/C12*100,0)</f>
        <v>16</v>
      </c>
      <c r="J12" s="1180">
        <f>SUM(J19:J21)</f>
        <v>13685</v>
      </c>
      <c r="K12" s="1189">
        <f>ROUND(J12/H12*100,0)</f>
        <v>878</v>
      </c>
      <c r="L12" s="1181">
        <f>SUM(L19:L21)</f>
        <v>215</v>
      </c>
      <c r="M12" s="1190">
        <f>SUM(M19:M21)</f>
        <v>129</v>
      </c>
      <c r="N12" s="38">
        <f>ROUND(M12/L12*100,0)</f>
        <v>60</v>
      </c>
      <c r="O12" s="40">
        <f>SUM(O19:O21)</f>
        <v>435</v>
      </c>
      <c r="P12" s="40">
        <f>SUM(P19:P21)</f>
        <v>164</v>
      </c>
      <c r="Q12" s="40">
        <f>ROUND(P12/O12*100,0)</f>
        <v>38</v>
      </c>
      <c r="R12" s="40">
        <f>SUM(R19:R21)</f>
        <v>1731</v>
      </c>
      <c r="S12" s="40">
        <f>SUM(S19:S21)</f>
        <v>867</v>
      </c>
      <c r="T12" s="40">
        <f>ROUND(S12/R12*100,0)</f>
        <v>50</v>
      </c>
      <c r="U12" s="40">
        <f>SUM(U19:U21)</f>
        <v>89</v>
      </c>
      <c r="V12" s="40">
        <f>SUM(V19:V21)</f>
        <v>66</v>
      </c>
      <c r="W12" s="40">
        <f>ROUND(V12/U12*100,0)</f>
        <v>74</v>
      </c>
      <c r="X12" s="40">
        <f>SUM(X19:X21)</f>
        <v>4622</v>
      </c>
      <c r="Y12" s="982">
        <f>ROUND(X12/C12*100,0)</f>
        <v>47</v>
      </c>
    </row>
    <row r="13" spans="1:25" ht="24.75" customHeight="1">
      <c r="A13" s="1624"/>
      <c r="B13" s="64" t="s">
        <v>410</v>
      </c>
      <c r="C13" s="40">
        <f>SUM(C22:C24)</f>
        <v>21467</v>
      </c>
      <c r="D13" s="40">
        <f>SUM(D22:D24)</f>
        <v>12754</v>
      </c>
      <c r="E13" s="40">
        <f aca="true" t="shared" si="12" ref="E13:E18">ROUND(D13/C13*100,0)</f>
        <v>59</v>
      </c>
      <c r="F13" s="40">
        <f>SUM(F22:F24)</f>
        <v>80607</v>
      </c>
      <c r="G13" s="40">
        <f t="shared" si="5"/>
        <v>632</v>
      </c>
      <c r="H13" s="40">
        <f>SUM(H22:H24)</f>
        <v>3145</v>
      </c>
      <c r="I13" s="40">
        <f t="shared" si="6"/>
        <v>15</v>
      </c>
      <c r="J13" s="1178">
        <f>SUM(J22:J24)</f>
        <v>31450</v>
      </c>
      <c r="K13" s="1002">
        <f t="shared" si="7"/>
        <v>1000</v>
      </c>
      <c r="L13" s="1194">
        <f>SUM(L22:L24)</f>
        <v>1872</v>
      </c>
      <c r="M13" s="1195">
        <f>SUM(M22:M24)</f>
        <v>1363</v>
      </c>
      <c r="N13" s="39">
        <f t="shared" si="8"/>
        <v>73</v>
      </c>
      <c r="O13" s="40">
        <f>SUM(O22:O24)</f>
        <v>2140</v>
      </c>
      <c r="P13" s="40">
        <f>SUM(P22:P24)</f>
        <v>856</v>
      </c>
      <c r="Q13" s="40">
        <f t="shared" si="1"/>
        <v>40</v>
      </c>
      <c r="R13" s="40">
        <f>SUM(R22:R24)</f>
        <v>1423</v>
      </c>
      <c r="S13" s="40">
        <f>SUM(S22:S24)</f>
        <v>854</v>
      </c>
      <c r="T13" s="40">
        <f t="shared" si="2"/>
        <v>60</v>
      </c>
      <c r="U13" s="40">
        <f>SUM(U22:U24)</f>
        <v>235</v>
      </c>
      <c r="V13" s="40">
        <f>SUM(V22:V24)</f>
        <v>141</v>
      </c>
      <c r="W13" s="40">
        <f t="shared" si="3"/>
        <v>60</v>
      </c>
      <c r="X13" s="40">
        <f>SUM(X22:X24)</f>
        <v>12244</v>
      </c>
      <c r="Y13" s="982">
        <f t="shared" si="9"/>
        <v>57</v>
      </c>
    </row>
    <row r="14" spans="1:25" ht="24.75" customHeight="1">
      <c r="A14" s="1624"/>
      <c r="B14" s="64" t="s">
        <v>411</v>
      </c>
      <c r="C14" s="40">
        <f>SUM(C25)</f>
        <v>9873</v>
      </c>
      <c r="D14" s="40">
        <f aca="true" t="shared" si="13" ref="D14:S14">SUM(D25)</f>
        <v>6417</v>
      </c>
      <c r="E14" s="40">
        <f t="shared" si="12"/>
        <v>65</v>
      </c>
      <c r="F14" s="40">
        <f t="shared" si="13"/>
        <v>41069</v>
      </c>
      <c r="G14" s="40">
        <f t="shared" si="5"/>
        <v>640</v>
      </c>
      <c r="H14" s="40">
        <f t="shared" si="13"/>
        <v>1481</v>
      </c>
      <c r="I14" s="40">
        <f t="shared" si="6"/>
        <v>15</v>
      </c>
      <c r="J14" s="1179">
        <f t="shared" si="13"/>
        <v>7470</v>
      </c>
      <c r="K14" s="999">
        <f t="shared" si="7"/>
        <v>504</v>
      </c>
      <c r="L14" s="1167">
        <f t="shared" si="13"/>
        <v>180</v>
      </c>
      <c r="M14" s="1156">
        <f t="shared" si="13"/>
        <v>72</v>
      </c>
      <c r="N14" s="39">
        <f t="shared" si="8"/>
        <v>40</v>
      </c>
      <c r="O14" s="40">
        <f t="shared" si="13"/>
        <v>300</v>
      </c>
      <c r="P14" s="40">
        <f t="shared" si="13"/>
        <v>180</v>
      </c>
      <c r="Q14" s="40">
        <f t="shared" si="1"/>
        <v>60</v>
      </c>
      <c r="R14" s="40">
        <f t="shared" si="13"/>
        <v>480</v>
      </c>
      <c r="S14" s="40">
        <f t="shared" si="13"/>
        <v>288</v>
      </c>
      <c r="T14" s="40">
        <f t="shared" si="2"/>
        <v>60</v>
      </c>
      <c r="U14" s="40">
        <f>SUM(U25)</f>
        <v>300</v>
      </c>
      <c r="V14" s="40">
        <f>SUM(V25)</f>
        <v>180</v>
      </c>
      <c r="W14" s="40">
        <f>ROUND(V14/U14*100,0)</f>
        <v>60</v>
      </c>
      <c r="X14" s="40">
        <f>SUM(X25)</f>
        <v>6000</v>
      </c>
      <c r="Y14" s="982">
        <f>ROUND(X14/C14*100,0)</f>
        <v>61</v>
      </c>
    </row>
    <row r="15" spans="1:25" ht="24.75" customHeight="1">
      <c r="A15" s="1624"/>
      <c r="B15" s="64" t="s">
        <v>408</v>
      </c>
      <c r="C15" s="40">
        <f>SUM(C26:C28)</f>
        <v>20624</v>
      </c>
      <c r="D15" s="40">
        <f aca="true" t="shared" si="14" ref="D15:X15">SUM(D26:D28)</f>
        <v>17543.2</v>
      </c>
      <c r="E15" s="40">
        <f t="shared" si="12"/>
        <v>85</v>
      </c>
      <c r="F15" s="40">
        <f t="shared" si="14"/>
        <v>125424</v>
      </c>
      <c r="G15" s="40">
        <f t="shared" si="5"/>
        <v>715</v>
      </c>
      <c r="H15" s="40">
        <f t="shared" si="14"/>
        <v>1580.002962962963</v>
      </c>
      <c r="I15" s="40">
        <f t="shared" si="6"/>
        <v>8</v>
      </c>
      <c r="J15" s="1179">
        <f t="shared" si="14"/>
        <v>15800</v>
      </c>
      <c r="K15" s="999">
        <f t="shared" si="7"/>
        <v>1000</v>
      </c>
      <c r="L15" s="1159">
        <f t="shared" si="14"/>
        <v>239.2962962962963</v>
      </c>
      <c r="M15" s="1156">
        <f t="shared" si="14"/>
        <v>101</v>
      </c>
      <c r="N15" s="39">
        <f t="shared" si="8"/>
        <v>42</v>
      </c>
      <c r="O15" s="40">
        <f t="shared" si="14"/>
        <v>540.5925925925926</v>
      </c>
      <c r="P15" s="40">
        <f t="shared" si="14"/>
        <v>216</v>
      </c>
      <c r="Q15" s="40">
        <f t="shared" si="1"/>
        <v>40</v>
      </c>
      <c r="R15" s="40">
        <f t="shared" si="14"/>
        <v>5348.925925925925</v>
      </c>
      <c r="S15" s="40">
        <f t="shared" si="14"/>
        <v>2778</v>
      </c>
      <c r="T15" s="40">
        <f t="shared" si="2"/>
        <v>52</v>
      </c>
      <c r="U15" s="40">
        <f t="shared" si="14"/>
        <v>148.23703703703703</v>
      </c>
      <c r="V15" s="40">
        <f t="shared" si="14"/>
        <v>110</v>
      </c>
      <c r="W15" s="40">
        <f t="shared" si="3"/>
        <v>74</v>
      </c>
      <c r="X15" s="40">
        <f t="shared" si="14"/>
        <v>6085.029629629629</v>
      </c>
      <c r="Y15" s="41">
        <f t="shared" si="9"/>
        <v>30</v>
      </c>
    </row>
    <row r="16" spans="1:25" ht="24.75" customHeight="1">
      <c r="A16" s="1624"/>
      <c r="B16" s="64" t="s">
        <v>104</v>
      </c>
      <c r="C16" s="40">
        <f>SUM(C29)</f>
        <v>1951</v>
      </c>
      <c r="D16" s="40">
        <f aca="true" t="shared" si="15" ref="D16:X16">SUM(D29)</f>
        <v>1775</v>
      </c>
      <c r="E16" s="40">
        <f t="shared" si="12"/>
        <v>91</v>
      </c>
      <c r="F16" s="40">
        <f t="shared" si="15"/>
        <v>11811.3</v>
      </c>
      <c r="G16" s="40">
        <f t="shared" si="5"/>
        <v>665</v>
      </c>
      <c r="H16" s="40">
        <f t="shared" si="15"/>
        <v>156</v>
      </c>
      <c r="I16" s="40">
        <f t="shared" si="6"/>
        <v>8</v>
      </c>
      <c r="J16" s="1179">
        <f t="shared" si="15"/>
        <v>1560</v>
      </c>
      <c r="K16" s="999">
        <f t="shared" si="7"/>
        <v>1000</v>
      </c>
      <c r="L16" s="408">
        <f t="shared" si="15"/>
        <v>70</v>
      </c>
      <c r="M16" s="1156">
        <f t="shared" si="15"/>
        <v>42</v>
      </c>
      <c r="N16" s="39">
        <f t="shared" si="8"/>
        <v>60</v>
      </c>
      <c r="O16" s="40">
        <f t="shared" si="15"/>
        <v>150</v>
      </c>
      <c r="P16" s="40">
        <f t="shared" si="15"/>
        <v>60</v>
      </c>
      <c r="Q16" s="40">
        <f t="shared" si="1"/>
        <v>40</v>
      </c>
      <c r="R16" s="40">
        <f t="shared" si="15"/>
        <v>550</v>
      </c>
      <c r="S16" s="40">
        <f t="shared" si="15"/>
        <v>330</v>
      </c>
      <c r="T16" s="40">
        <f t="shared" si="2"/>
        <v>60</v>
      </c>
      <c r="U16" s="40">
        <f t="shared" si="15"/>
        <v>20</v>
      </c>
      <c r="V16" s="40">
        <f t="shared" si="15"/>
        <v>12</v>
      </c>
      <c r="W16" s="40">
        <f t="shared" si="3"/>
        <v>60</v>
      </c>
      <c r="X16" s="40">
        <f t="shared" si="15"/>
        <v>1170.6</v>
      </c>
      <c r="Y16" s="982">
        <f t="shared" si="9"/>
        <v>60</v>
      </c>
    </row>
    <row r="17" spans="1:25" ht="24.75" customHeight="1">
      <c r="A17" s="1624"/>
      <c r="B17" s="64" t="s">
        <v>412</v>
      </c>
      <c r="C17" s="40">
        <f>SUM(C30:C31)</f>
        <v>12353</v>
      </c>
      <c r="D17" s="40">
        <f aca="true" t="shared" si="16" ref="D17:X17">SUM(D30:D31)</f>
        <v>8521</v>
      </c>
      <c r="E17" s="40">
        <f t="shared" si="12"/>
        <v>69</v>
      </c>
      <c r="F17" s="40">
        <f t="shared" si="16"/>
        <v>56740</v>
      </c>
      <c r="G17" s="40">
        <f t="shared" si="5"/>
        <v>666</v>
      </c>
      <c r="H17" s="40">
        <f t="shared" si="16"/>
        <v>2400</v>
      </c>
      <c r="I17" s="40">
        <f t="shared" si="6"/>
        <v>19</v>
      </c>
      <c r="J17" s="1180">
        <f t="shared" si="16"/>
        <v>18427</v>
      </c>
      <c r="K17" s="1003">
        <f t="shared" si="7"/>
        <v>768</v>
      </c>
      <c r="L17" s="1181">
        <f t="shared" si="16"/>
        <v>717.7</v>
      </c>
      <c r="M17" s="1156">
        <f t="shared" si="16"/>
        <v>497</v>
      </c>
      <c r="N17" s="39">
        <f t="shared" si="8"/>
        <v>69</v>
      </c>
      <c r="O17" s="40">
        <f t="shared" si="16"/>
        <v>1007.3</v>
      </c>
      <c r="P17" s="40">
        <f t="shared" si="16"/>
        <v>345.53999999999996</v>
      </c>
      <c r="Q17" s="40">
        <f t="shared" si="1"/>
        <v>34</v>
      </c>
      <c r="R17" s="40">
        <f t="shared" si="16"/>
        <v>2177</v>
      </c>
      <c r="S17" s="40">
        <f t="shared" si="16"/>
        <v>812</v>
      </c>
      <c r="T17" s="40">
        <f t="shared" si="2"/>
        <v>37</v>
      </c>
      <c r="U17" s="40">
        <f t="shared" si="16"/>
        <v>2023.3</v>
      </c>
      <c r="V17" s="40">
        <f t="shared" si="16"/>
        <v>743</v>
      </c>
      <c r="W17" s="40">
        <f t="shared" si="3"/>
        <v>37</v>
      </c>
      <c r="X17" s="40">
        <f t="shared" si="16"/>
        <v>9804</v>
      </c>
      <c r="Y17" s="982">
        <f t="shared" si="9"/>
        <v>79</v>
      </c>
    </row>
    <row r="18" spans="1:25" ht="24.75" customHeight="1" thickBot="1">
      <c r="A18" s="1625"/>
      <c r="B18" s="71" t="s">
        <v>108</v>
      </c>
      <c r="C18" s="82">
        <f>SUM(C32)</f>
        <v>4620</v>
      </c>
      <c r="D18" s="82">
        <f aca="true" t="shared" si="17" ref="D18:X18">SUM(D32)</f>
        <v>4158</v>
      </c>
      <c r="E18" s="82">
        <f t="shared" si="12"/>
        <v>90</v>
      </c>
      <c r="F18" s="82">
        <f t="shared" si="17"/>
        <v>30067</v>
      </c>
      <c r="G18" s="82">
        <f t="shared" si="5"/>
        <v>723</v>
      </c>
      <c r="H18" s="82">
        <f t="shared" si="17"/>
        <v>185</v>
      </c>
      <c r="I18" s="82">
        <f t="shared" si="6"/>
        <v>4</v>
      </c>
      <c r="J18" s="1177">
        <f t="shared" si="17"/>
        <v>1850</v>
      </c>
      <c r="K18" s="1187">
        <f t="shared" si="7"/>
        <v>1000</v>
      </c>
      <c r="L18" s="1182">
        <f t="shared" si="17"/>
        <v>650</v>
      </c>
      <c r="M18" s="1157">
        <f t="shared" si="17"/>
        <v>390</v>
      </c>
      <c r="N18" s="81">
        <f t="shared" si="8"/>
        <v>60</v>
      </c>
      <c r="O18" s="82">
        <f t="shared" si="17"/>
        <v>755</v>
      </c>
      <c r="P18" s="82">
        <f t="shared" si="17"/>
        <v>302</v>
      </c>
      <c r="Q18" s="82">
        <f t="shared" si="1"/>
        <v>40</v>
      </c>
      <c r="R18" s="82">
        <f t="shared" si="17"/>
        <v>340</v>
      </c>
      <c r="S18" s="82">
        <f t="shared" si="17"/>
        <v>204</v>
      </c>
      <c r="T18" s="82">
        <f t="shared" si="2"/>
        <v>60</v>
      </c>
      <c r="U18" s="82">
        <f t="shared" si="17"/>
        <v>60</v>
      </c>
      <c r="V18" s="82">
        <f t="shared" si="17"/>
        <v>48</v>
      </c>
      <c r="W18" s="82">
        <f t="shared" si="3"/>
        <v>80</v>
      </c>
      <c r="X18" s="82">
        <f t="shared" si="17"/>
        <v>3696</v>
      </c>
      <c r="Y18" s="983">
        <f t="shared" si="9"/>
        <v>80</v>
      </c>
    </row>
    <row r="19" spans="1:27" ht="24.75" customHeight="1" thickBot="1">
      <c r="A19" s="1632" t="s">
        <v>426</v>
      </c>
      <c r="B19" s="321" t="s">
        <v>419</v>
      </c>
      <c r="C19" s="322">
        <v>2883</v>
      </c>
      <c r="D19" s="323">
        <v>980</v>
      </c>
      <c r="E19" s="323">
        <v>34</v>
      </c>
      <c r="F19" s="323">
        <v>6024</v>
      </c>
      <c r="G19" s="1127">
        <f t="shared" si="5"/>
        <v>615</v>
      </c>
      <c r="H19" s="323">
        <v>490</v>
      </c>
      <c r="I19" s="323">
        <v>17</v>
      </c>
      <c r="J19" s="323">
        <v>3185</v>
      </c>
      <c r="K19" s="1181">
        <f t="shared" si="7"/>
        <v>650</v>
      </c>
      <c r="L19" s="1183">
        <v>160</v>
      </c>
      <c r="M19" s="1158">
        <v>96</v>
      </c>
      <c r="N19" s="39">
        <f t="shared" si="8"/>
        <v>60</v>
      </c>
      <c r="O19" s="323">
        <v>183</v>
      </c>
      <c r="P19" s="323">
        <v>73</v>
      </c>
      <c r="Q19" s="40">
        <f t="shared" si="1"/>
        <v>40</v>
      </c>
      <c r="R19" s="323">
        <v>501</v>
      </c>
      <c r="S19" s="323">
        <v>201</v>
      </c>
      <c r="T19" s="40">
        <f t="shared" si="2"/>
        <v>40</v>
      </c>
      <c r="U19" s="324">
        <v>9</v>
      </c>
      <c r="V19" s="324">
        <v>5</v>
      </c>
      <c r="W19" s="40">
        <f t="shared" si="3"/>
        <v>56</v>
      </c>
      <c r="X19" s="323">
        <v>1162</v>
      </c>
      <c r="Y19" s="982">
        <f t="shared" si="9"/>
        <v>40</v>
      </c>
      <c r="Z19" s="542"/>
      <c r="AA19" s="326"/>
    </row>
    <row r="20" spans="1:25" ht="24.75" customHeight="1" thickBot="1">
      <c r="A20" s="1632"/>
      <c r="B20" s="327" t="s">
        <v>420</v>
      </c>
      <c r="C20" s="328">
        <v>2248</v>
      </c>
      <c r="D20" s="230">
        <v>472</v>
      </c>
      <c r="E20" s="230">
        <v>21</v>
      </c>
      <c r="F20" s="230">
        <v>2695</v>
      </c>
      <c r="G20" s="362">
        <f t="shared" si="5"/>
        <v>571</v>
      </c>
      <c r="H20" s="452">
        <v>90</v>
      </c>
      <c r="I20" s="230">
        <v>4</v>
      </c>
      <c r="J20" s="1171">
        <v>720</v>
      </c>
      <c r="K20" s="362">
        <f t="shared" si="7"/>
        <v>800</v>
      </c>
      <c r="L20" s="1161">
        <v>45</v>
      </c>
      <c r="M20" s="452">
        <v>27</v>
      </c>
      <c r="N20" s="39">
        <f t="shared" si="8"/>
        <v>60</v>
      </c>
      <c r="O20" s="230">
        <v>112</v>
      </c>
      <c r="P20" s="230">
        <v>35</v>
      </c>
      <c r="Q20" s="40">
        <f t="shared" si="1"/>
        <v>31</v>
      </c>
      <c r="R20" s="230">
        <v>360</v>
      </c>
      <c r="S20" s="230">
        <v>144</v>
      </c>
      <c r="T20" s="40">
        <f t="shared" si="2"/>
        <v>40</v>
      </c>
      <c r="U20" s="233">
        <v>5</v>
      </c>
      <c r="V20" s="233">
        <v>1</v>
      </c>
      <c r="W20" s="40">
        <f t="shared" si="3"/>
        <v>20</v>
      </c>
      <c r="X20" s="230">
        <v>899</v>
      </c>
      <c r="Y20" s="982">
        <f t="shared" si="9"/>
        <v>40</v>
      </c>
    </row>
    <row r="21" spans="1:25" ht="24.75" customHeight="1" thickBot="1">
      <c r="A21" s="1632"/>
      <c r="B21" s="327" t="s">
        <v>421</v>
      </c>
      <c r="C21" s="329">
        <v>4657</v>
      </c>
      <c r="D21" s="230">
        <v>2235</v>
      </c>
      <c r="E21" s="230">
        <v>48</v>
      </c>
      <c r="F21" s="230">
        <v>15064</v>
      </c>
      <c r="G21" s="365">
        <f t="shared" si="5"/>
        <v>674</v>
      </c>
      <c r="H21" s="230">
        <v>978</v>
      </c>
      <c r="I21" s="230">
        <v>21</v>
      </c>
      <c r="J21" s="1172">
        <v>9780</v>
      </c>
      <c r="K21" s="362">
        <f t="shared" si="7"/>
        <v>1000</v>
      </c>
      <c r="L21" s="1161">
        <v>10</v>
      </c>
      <c r="M21" s="452">
        <v>6</v>
      </c>
      <c r="N21" s="39">
        <f t="shared" si="8"/>
        <v>60</v>
      </c>
      <c r="O21" s="230">
        <v>140</v>
      </c>
      <c r="P21" s="230">
        <v>56</v>
      </c>
      <c r="Q21" s="40">
        <f t="shared" si="1"/>
        <v>40</v>
      </c>
      <c r="R21" s="230">
        <v>870</v>
      </c>
      <c r="S21" s="230">
        <v>522</v>
      </c>
      <c r="T21" s="40">
        <f t="shared" si="2"/>
        <v>60</v>
      </c>
      <c r="U21" s="233">
        <v>75</v>
      </c>
      <c r="V21" s="233">
        <v>60</v>
      </c>
      <c r="W21" s="40">
        <f t="shared" si="3"/>
        <v>80</v>
      </c>
      <c r="X21" s="230">
        <v>2561</v>
      </c>
      <c r="Y21" s="982">
        <f t="shared" si="9"/>
        <v>55</v>
      </c>
    </row>
    <row r="22" spans="1:25" ht="24.75" customHeight="1" thickBot="1">
      <c r="A22" s="1632"/>
      <c r="B22" s="327" t="s">
        <v>422</v>
      </c>
      <c r="C22" s="328">
        <v>8490</v>
      </c>
      <c r="D22" s="230">
        <v>5550</v>
      </c>
      <c r="E22" s="230">
        <v>65.34422403733956</v>
      </c>
      <c r="F22" s="230">
        <v>35561</v>
      </c>
      <c r="G22" s="362">
        <f t="shared" si="5"/>
        <v>641</v>
      </c>
      <c r="H22" s="452">
        <v>690</v>
      </c>
      <c r="I22" s="230">
        <v>8.127</v>
      </c>
      <c r="J22" s="1172">
        <v>6900</v>
      </c>
      <c r="K22" s="362">
        <f t="shared" si="7"/>
        <v>1000</v>
      </c>
      <c r="L22" s="1161">
        <v>360</v>
      </c>
      <c r="M22" s="452">
        <v>288</v>
      </c>
      <c r="N22" s="39">
        <f t="shared" si="8"/>
        <v>80</v>
      </c>
      <c r="O22" s="230">
        <v>470</v>
      </c>
      <c r="P22" s="230">
        <v>188</v>
      </c>
      <c r="Q22" s="40">
        <f t="shared" si="1"/>
        <v>40</v>
      </c>
      <c r="R22" s="230">
        <v>720</v>
      </c>
      <c r="S22" s="230">
        <v>432</v>
      </c>
      <c r="T22" s="40">
        <f t="shared" si="2"/>
        <v>60</v>
      </c>
      <c r="U22" s="233">
        <v>75</v>
      </c>
      <c r="V22" s="233">
        <v>45</v>
      </c>
      <c r="W22" s="40">
        <f t="shared" si="3"/>
        <v>60</v>
      </c>
      <c r="X22" s="230">
        <v>5200</v>
      </c>
      <c r="Y22" s="982">
        <f t="shared" si="9"/>
        <v>61</v>
      </c>
    </row>
    <row r="23" spans="1:25" ht="24.75" customHeight="1" thickBot="1">
      <c r="A23" s="1632"/>
      <c r="B23" s="327" t="s">
        <v>423</v>
      </c>
      <c r="C23" s="328">
        <v>3017</v>
      </c>
      <c r="D23" s="230">
        <v>630</v>
      </c>
      <c r="E23" s="230">
        <v>21</v>
      </c>
      <c r="F23" s="230">
        <v>3777</v>
      </c>
      <c r="G23" s="362">
        <f t="shared" si="5"/>
        <v>600</v>
      </c>
      <c r="H23" s="452">
        <v>1260</v>
      </c>
      <c r="I23" s="230">
        <v>41</v>
      </c>
      <c r="J23" s="1172">
        <v>12600</v>
      </c>
      <c r="K23" s="362">
        <f t="shared" si="7"/>
        <v>1000</v>
      </c>
      <c r="L23" s="1161">
        <v>670</v>
      </c>
      <c r="M23" s="452">
        <v>570</v>
      </c>
      <c r="N23" s="39">
        <f t="shared" si="8"/>
        <v>85</v>
      </c>
      <c r="O23" s="230">
        <v>750</v>
      </c>
      <c r="P23" s="230">
        <v>300</v>
      </c>
      <c r="Q23" s="40">
        <f t="shared" si="1"/>
        <v>40</v>
      </c>
      <c r="R23" s="230">
        <v>250</v>
      </c>
      <c r="S23" s="230">
        <v>150</v>
      </c>
      <c r="T23" s="40">
        <f t="shared" si="2"/>
        <v>60</v>
      </c>
      <c r="U23" s="233">
        <v>25</v>
      </c>
      <c r="V23" s="233">
        <v>15</v>
      </c>
      <c r="W23" s="40">
        <f t="shared" si="3"/>
        <v>60</v>
      </c>
      <c r="X23" s="230">
        <v>570</v>
      </c>
      <c r="Y23" s="982">
        <f t="shared" si="9"/>
        <v>19</v>
      </c>
    </row>
    <row r="24" spans="1:25" ht="24.75" customHeight="1" thickBot="1">
      <c r="A24" s="1632"/>
      <c r="B24" s="327" t="s">
        <v>122</v>
      </c>
      <c r="C24" s="328">
        <v>9960</v>
      </c>
      <c r="D24" s="330">
        <v>6574</v>
      </c>
      <c r="E24" s="230">
        <v>66</v>
      </c>
      <c r="F24" s="1214">
        <v>41269</v>
      </c>
      <c r="G24" s="362">
        <f t="shared" si="5"/>
        <v>628</v>
      </c>
      <c r="H24" s="1154">
        <v>1195</v>
      </c>
      <c r="I24" s="230">
        <v>12</v>
      </c>
      <c r="J24" s="1173">
        <v>11950</v>
      </c>
      <c r="K24" s="362">
        <f t="shared" si="7"/>
        <v>1000</v>
      </c>
      <c r="L24" s="1162">
        <v>842</v>
      </c>
      <c r="M24" s="1154">
        <v>505</v>
      </c>
      <c r="N24" s="39">
        <f t="shared" si="8"/>
        <v>60</v>
      </c>
      <c r="O24" s="330">
        <v>920</v>
      </c>
      <c r="P24" s="330">
        <v>368</v>
      </c>
      <c r="Q24" s="40">
        <f t="shared" si="1"/>
        <v>40</v>
      </c>
      <c r="R24" s="330">
        <v>453</v>
      </c>
      <c r="S24" s="330">
        <v>272</v>
      </c>
      <c r="T24" s="40">
        <f t="shared" si="2"/>
        <v>60</v>
      </c>
      <c r="U24" s="330">
        <v>135</v>
      </c>
      <c r="V24" s="330">
        <v>81</v>
      </c>
      <c r="W24" s="40">
        <f t="shared" si="3"/>
        <v>60</v>
      </c>
      <c r="X24" s="330">
        <v>6474</v>
      </c>
      <c r="Y24" s="982">
        <f t="shared" si="9"/>
        <v>65</v>
      </c>
    </row>
    <row r="25" spans="1:25" ht="24.75" customHeight="1" thickBot="1">
      <c r="A25" s="1632"/>
      <c r="B25" s="37" t="s">
        <v>424</v>
      </c>
      <c r="C25" s="328">
        <v>9873</v>
      </c>
      <c r="D25" s="230">
        <v>6417</v>
      </c>
      <c r="E25" s="230">
        <v>65</v>
      </c>
      <c r="F25" s="230">
        <v>41069</v>
      </c>
      <c r="G25" s="365">
        <f t="shared" si="5"/>
        <v>640</v>
      </c>
      <c r="H25" s="230">
        <v>1481</v>
      </c>
      <c r="I25" s="230">
        <v>15</v>
      </c>
      <c r="J25" s="1172">
        <v>7470</v>
      </c>
      <c r="K25" s="362">
        <f t="shared" si="7"/>
        <v>504</v>
      </c>
      <c r="L25" s="1163">
        <v>180</v>
      </c>
      <c r="M25" s="452">
        <v>72</v>
      </c>
      <c r="N25" s="39">
        <f t="shared" si="8"/>
        <v>40</v>
      </c>
      <c r="O25" s="230">
        <v>300</v>
      </c>
      <c r="P25" s="230">
        <v>180</v>
      </c>
      <c r="Q25" s="40">
        <f t="shared" si="1"/>
        <v>60</v>
      </c>
      <c r="R25" s="230">
        <v>480</v>
      </c>
      <c r="S25" s="230">
        <v>288</v>
      </c>
      <c r="T25" s="40">
        <f t="shared" si="2"/>
        <v>60</v>
      </c>
      <c r="U25" s="233">
        <v>300</v>
      </c>
      <c r="V25" s="233">
        <v>180</v>
      </c>
      <c r="W25" s="40">
        <f t="shared" si="3"/>
        <v>60</v>
      </c>
      <c r="X25" s="230">
        <v>6000</v>
      </c>
      <c r="Y25" s="982">
        <f t="shared" si="9"/>
        <v>61</v>
      </c>
    </row>
    <row r="26" spans="1:25" ht="24.75" customHeight="1" thickBot="1">
      <c r="A26" s="1632"/>
      <c r="B26" s="327" t="s">
        <v>573</v>
      </c>
      <c r="C26" s="328">
        <v>7178</v>
      </c>
      <c r="D26" s="957">
        <v>6110</v>
      </c>
      <c r="E26" s="957">
        <v>85</v>
      </c>
      <c r="F26" s="957">
        <v>39715</v>
      </c>
      <c r="G26" s="362">
        <f t="shared" si="5"/>
        <v>650</v>
      </c>
      <c r="H26" s="963">
        <v>585</v>
      </c>
      <c r="I26" s="957">
        <v>8</v>
      </c>
      <c r="J26" s="1172">
        <v>5850</v>
      </c>
      <c r="K26" s="362">
        <f t="shared" si="7"/>
        <v>1000</v>
      </c>
      <c r="L26" s="1168">
        <v>185</v>
      </c>
      <c r="M26" s="452">
        <v>74</v>
      </c>
      <c r="N26" s="39">
        <f t="shared" si="8"/>
        <v>40</v>
      </c>
      <c r="O26" s="230">
        <v>260</v>
      </c>
      <c r="P26" s="230">
        <v>104</v>
      </c>
      <c r="Q26" s="40">
        <f t="shared" si="1"/>
        <v>40</v>
      </c>
      <c r="R26" s="230">
        <v>2000</v>
      </c>
      <c r="S26" s="230">
        <v>1200</v>
      </c>
      <c r="T26" s="40">
        <f t="shared" si="2"/>
        <v>60</v>
      </c>
      <c r="U26" s="233">
        <v>75</v>
      </c>
      <c r="V26" s="233">
        <v>30</v>
      </c>
      <c r="W26" s="40">
        <f t="shared" si="3"/>
        <v>40</v>
      </c>
      <c r="X26" s="230">
        <v>2712</v>
      </c>
      <c r="Y26" s="982">
        <f t="shared" si="9"/>
        <v>38</v>
      </c>
    </row>
    <row r="27" spans="1:25" ht="24.75" customHeight="1" thickBot="1">
      <c r="A27" s="1632"/>
      <c r="B27" s="327" t="s">
        <v>124</v>
      </c>
      <c r="C27" s="969">
        <v>6656</v>
      </c>
      <c r="D27" s="959">
        <v>5458</v>
      </c>
      <c r="E27" s="960">
        <v>82</v>
      </c>
      <c r="F27" s="960">
        <v>40553</v>
      </c>
      <c r="G27" s="362">
        <f t="shared" si="5"/>
        <v>743</v>
      </c>
      <c r="H27" s="1213">
        <v>655</v>
      </c>
      <c r="I27" s="1164">
        <v>12</v>
      </c>
      <c r="J27" s="1174">
        <v>6550</v>
      </c>
      <c r="K27" s="362">
        <f t="shared" si="7"/>
        <v>1000</v>
      </c>
      <c r="L27" s="1169">
        <v>4</v>
      </c>
      <c r="M27" s="963">
        <v>7</v>
      </c>
      <c r="N27" s="39">
        <f t="shared" si="8"/>
        <v>175</v>
      </c>
      <c r="O27" s="957">
        <v>180</v>
      </c>
      <c r="P27" s="957">
        <v>72</v>
      </c>
      <c r="Q27" s="40">
        <f t="shared" si="1"/>
        <v>40</v>
      </c>
      <c r="R27" s="957">
        <v>985</v>
      </c>
      <c r="S27" s="957">
        <v>160</v>
      </c>
      <c r="T27" s="40">
        <f t="shared" si="2"/>
        <v>16</v>
      </c>
      <c r="U27" s="970">
        <v>33</v>
      </c>
      <c r="V27" s="970">
        <v>56</v>
      </c>
      <c r="W27" s="40">
        <v>40</v>
      </c>
      <c r="X27" s="957">
        <v>1331</v>
      </c>
      <c r="Y27" s="982">
        <f t="shared" si="9"/>
        <v>20</v>
      </c>
    </row>
    <row r="28" spans="1:25" ht="24.75" customHeight="1" thickBot="1">
      <c r="A28" s="1632"/>
      <c r="B28" s="327" t="s">
        <v>116</v>
      </c>
      <c r="C28" s="968">
        <v>6790</v>
      </c>
      <c r="D28" s="964">
        <v>5975.2</v>
      </c>
      <c r="E28" s="965">
        <v>88</v>
      </c>
      <c r="F28" s="965">
        <v>45156</v>
      </c>
      <c r="G28" s="362">
        <f t="shared" si="5"/>
        <v>756</v>
      </c>
      <c r="H28" s="1212">
        <v>340.00296296296295</v>
      </c>
      <c r="I28" s="966">
        <v>5</v>
      </c>
      <c r="J28" s="959">
        <v>3400</v>
      </c>
      <c r="K28" s="362">
        <f t="shared" si="7"/>
        <v>1000</v>
      </c>
      <c r="L28" s="1170">
        <v>50.2962962962963</v>
      </c>
      <c r="M28" s="1164">
        <v>20</v>
      </c>
      <c r="N28" s="39">
        <f t="shared" si="8"/>
        <v>40</v>
      </c>
      <c r="O28" s="960">
        <v>100.5925925925926</v>
      </c>
      <c r="P28" s="960">
        <v>40</v>
      </c>
      <c r="Q28" s="40">
        <f t="shared" si="1"/>
        <v>40</v>
      </c>
      <c r="R28" s="960">
        <v>2363.9259259259256</v>
      </c>
      <c r="S28" s="962">
        <v>1418</v>
      </c>
      <c r="T28" s="40">
        <f t="shared" si="2"/>
        <v>60</v>
      </c>
      <c r="U28" s="973">
        <v>40.237037037037034</v>
      </c>
      <c r="V28" s="972">
        <v>24</v>
      </c>
      <c r="W28" s="40">
        <f t="shared" si="3"/>
        <v>60</v>
      </c>
      <c r="X28" s="961">
        <v>2042.0296296296297</v>
      </c>
      <c r="Y28" s="982">
        <f t="shared" si="9"/>
        <v>30</v>
      </c>
    </row>
    <row r="29" spans="1:25" ht="24.75" customHeight="1" thickBot="1">
      <c r="A29" s="1632"/>
      <c r="B29" s="327" t="s">
        <v>104</v>
      </c>
      <c r="C29" s="967">
        <v>1951</v>
      </c>
      <c r="D29" s="958">
        <v>1775</v>
      </c>
      <c r="E29" s="958">
        <v>91</v>
      </c>
      <c r="F29" s="958">
        <v>11811.3</v>
      </c>
      <c r="G29" s="362">
        <f t="shared" si="5"/>
        <v>665</v>
      </c>
      <c r="H29" s="1165">
        <v>156</v>
      </c>
      <c r="I29" s="958">
        <v>8</v>
      </c>
      <c r="J29" s="1175">
        <v>1560</v>
      </c>
      <c r="K29" s="362">
        <f t="shared" si="7"/>
        <v>1000</v>
      </c>
      <c r="L29" s="1168">
        <v>70</v>
      </c>
      <c r="M29" s="1165">
        <v>42</v>
      </c>
      <c r="N29" s="39">
        <f t="shared" si="8"/>
        <v>60</v>
      </c>
      <c r="O29" s="958">
        <v>150</v>
      </c>
      <c r="P29" s="958">
        <v>60</v>
      </c>
      <c r="Q29" s="40">
        <f t="shared" si="1"/>
        <v>40</v>
      </c>
      <c r="R29" s="958">
        <v>550</v>
      </c>
      <c r="S29" s="958">
        <v>330</v>
      </c>
      <c r="T29" s="40">
        <f t="shared" si="2"/>
        <v>60</v>
      </c>
      <c r="U29" s="971">
        <v>20</v>
      </c>
      <c r="V29" s="971">
        <v>12</v>
      </c>
      <c r="W29" s="40">
        <f t="shared" si="3"/>
        <v>60</v>
      </c>
      <c r="X29" s="958">
        <v>1170.6</v>
      </c>
      <c r="Y29" s="982">
        <f t="shared" si="9"/>
        <v>60</v>
      </c>
    </row>
    <row r="30" spans="1:25" ht="24.75" customHeight="1" thickBot="1">
      <c r="A30" s="1632"/>
      <c r="B30" s="327" t="s">
        <v>412</v>
      </c>
      <c r="C30" s="974">
        <v>8437</v>
      </c>
      <c r="D30" s="975">
        <v>6328</v>
      </c>
      <c r="E30" s="975">
        <v>75</v>
      </c>
      <c r="F30" s="975">
        <v>41760</v>
      </c>
      <c r="G30" s="362">
        <f t="shared" si="5"/>
        <v>660</v>
      </c>
      <c r="H30" s="1166">
        <v>1434</v>
      </c>
      <c r="I30" s="975">
        <v>17</v>
      </c>
      <c r="J30" s="1176">
        <v>8604</v>
      </c>
      <c r="K30" s="362">
        <f t="shared" si="7"/>
        <v>600</v>
      </c>
      <c r="L30" s="1163">
        <v>520</v>
      </c>
      <c r="M30" s="1166">
        <v>286</v>
      </c>
      <c r="N30" s="39">
        <f t="shared" si="8"/>
        <v>55</v>
      </c>
      <c r="O30" s="975">
        <v>700</v>
      </c>
      <c r="P30" s="975">
        <v>210</v>
      </c>
      <c r="Q30" s="40">
        <f t="shared" si="1"/>
        <v>30</v>
      </c>
      <c r="R30" s="975">
        <v>1977</v>
      </c>
      <c r="S30" s="975">
        <v>692</v>
      </c>
      <c r="T30" s="40">
        <f t="shared" si="2"/>
        <v>35</v>
      </c>
      <c r="U30" s="976">
        <v>1885</v>
      </c>
      <c r="V30" s="976">
        <v>660</v>
      </c>
      <c r="W30" s="40">
        <f t="shared" si="3"/>
        <v>35</v>
      </c>
      <c r="X30" s="957">
        <v>6750</v>
      </c>
      <c r="Y30" s="982">
        <f t="shared" si="9"/>
        <v>80</v>
      </c>
    </row>
    <row r="31" spans="1:25" ht="24.75" customHeight="1" thickBot="1">
      <c r="A31" s="1632"/>
      <c r="B31" s="77" t="s">
        <v>425</v>
      </c>
      <c r="C31" s="972">
        <v>3916</v>
      </c>
      <c r="D31" s="960">
        <v>2193</v>
      </c>
      <c r="E31" s="960">
        <v>56</v>
      </c>
      <c r="F31" s="960">
        <v>14980</v>
      </c>
      <c r="G31" s="362">
        <f t="shared" si="5"/>
        <v>683</v>
      </c>
      <c r="H31" s="1155">
        <v>966</v>
      </c>
      <c r="I31" s="960">
        <v>25</v>
      </c>
      <c r="J31" s="1170">
        <v>9823</v>
      </c>
      <c r="K31" s="362">
        <f t="shared" si="7"/>
        <v>1017</v>
      </c>
      <c r="L31" s="1170">
        <v>197.7</v>
      </c>
      <c r="M31" s="1155">
        <v>211</v>
      </c>
      <c r="N31" s="39">
        <f t="shared" si="8"/>
        <v>107</v>
      </c>
      <c r="O31" s="960">
        <v>307.3</v>
      </c>
      <c r="P31" s="960">
        <v>135.54</v>
      </c>
      <c r="Q31" s="40">
        <f t="shared" si="1"/>
        <v>44</v>
      </c>
      <c r="R31" s="960">
        <v>200</v>
      </c>
      <c r="S31" s="960">
        <v>120</v>
      </c>
      <c r="T31" s="40">
        <f t="shared" si="2"/>
        <v>60</v>
      </c>
      <c r="U31" s="977">
        <v>138.3</v>
      </c>
      <c r="V31" s="977">
        <v>83</v>
      </c>
      <c r="W31" s="40">
        <f t="shared" si="3"/>
        <v>60</v>
      </c>
      <c r="X31" s="961">
        <v>3054</v>
      </c>
      <c r="Y31" s="982">
        <f t="shared" si="9"/>
        <v>78</v>
      </c>
    </row>
    <row r="32" spans="1:25" ht="24.75" customHeight="1" thickBot="1">
      <c r="A32" s="1633"/>
      <c r="B32" s="412" t="s">
        <v>108</v>
      </c>
      <c r="C32" s="1198">
        <v>4620</v>
      </c>
      <c r="D32" s="1147">
        <v>4158</v>
      </c>
      <c r="E32" s="1147">
        <v>90</v>
      </c>
      <c r="F32" s="1147">
        <v>30067</v>
      </c>
      <c r="G32" s="1177">
        <f t="shared" si="5"/>
        <v>723</v>
      </c>
      <c r="H32" s="1147">
        <v>185</v>
      </c>
      <c r="I32" s="1147">
        <v>4</v>
      </c>
      <c r="J32" s="1147">
        <v>1850</v>
      </c>
      <c r="K32" s="1184">
        <f t="shared" si="7"/>
        <v>1000</v>
      </c>
      <c r="L32" s="1185">
        <v>650</v>
      </c>
      <c r="M32" s="1186">
        <v>390</v>
      </c>
      <c r="N32" s="1199">
        <f t="shared" si="8"/>
        <v>60</v>
      </c>
      <c r="O32" s="1200">
        <v>755</v>
      </c>
      <c r="P32" s="1147">
        <v>302</v>
      </c>
      <c r="Q32" s="1201">
        <f t="shared" si="1"/>
        <v>40</v>
      </c>
      <c r="R32" s="1147">
        <v>340</v>
      </c>
      <c r="S32" s="1147">
        <v>204</v>
      </c>
      <c r="T32" s="1201">
        <f t="shared" si="2"/>
        <v>60</v>
      </c>
      <c r="U32" s="1202">
        <v>60</v>
      </c>
      <c r="V32" s="1202">
        <v>48</v>
      </c>
      <c r="W32" s="1201">
        <f t="shared" si="3"/>
        <v>80</v>
      </c>
      <c r="X32" s="1147">
        <v>3696</v>
      </c>
      <c r="Y32" s="1211">
        <f t="shared" si="9"/>
        <v>80</v>
      </c>
    </row>
    <row r="33" spans="1:25" ht="17.25">
      <c r="A33" s="326"/>
      <c r="B33" s="300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</row>
    <row r="34" spans="1:2" ht="17.25">
      <c r="A34" s="202"/>
      <c r="B34" s="217"/>
    </row>
    <row r="35" spans="1:25" ht="17.25">
      <c r="A35" s="202"/>
      <c r="B35" s="217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</row>
    <row r="36" spans="1:25" ht="17.25">
      <c r="A36" s="202"/>
      <c r="B36" s="217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</row>
    <row r="37" spans="1:25" ht="17.25">
      <c r="A37" s="202"/>
      <c r="B37" s="217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1:25" ht="17.25">
      <c r="A38" s="202"/>
      <c r="B38" s="217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</row>
    <row r="39" spans="3:25" ht="17.25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</row>
  </sheetData>
  <sheetProtection/>
  <mergeCells count="21">
    <mergeCell ref="N5:N7"/>
    <mergeCell ref="Q5:Q7"/>
    <mergeCell ref="T5:T7"/>
    <mergeCell ref="W5:W7"/>
    <mergeCell ref="A11:B11"/>
    <mergeCell ref="A12:A18"/>
    <mergeCell ref="A3:B7"/>
    <mergeCell ref="A19:A32"/>
    <mergeCell ref="A8:B8"/>
    <mergeCell ref="A9:B9"/>
    <mergeCell ref="A10:B10"/>
    <mergeCell ref="X3:Y3"/>
    <mergeCell ref="H4:K4"/>
    <mergeCell ref="A1:K1"/>
    <mergeCell ref="D4:G4"/>
    <mergeCell ref="D3:K3"/>
    <mergeCell ref="L3:W3"/>
    <mergeCell ref="L4:N4"/>
    <mergeCell ref="O4:Q4"/>
    <mergeCell ref="R4:T4"/>
    <mergeCell ref="U4:W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6" max="255" man="1"/>
  </rowBreaks>
  <colBreaks count="1" manualBreakCount="1">
    <brk id="1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F78"/>
  <sheetViews>
    <sheetView tabSelected="1" view="pageBreakPreview" zoomScaleNormal="75" zoomScaleSheetLayoutView="100" zoomScalePageLayoutView="0" workbookViewId="0" topLeftCell="A1">
      <selection activeCell="L26" sqref="L26"/>
    </sheetView>
  </sheetViews>
  <sheetFormatPr defaultColWidth="13.375" defaultRowHeight="13.5"/>
  <cols>
    <col min="1" max="1" width="2.875" style="45" bestFit="1" customWidth="1"/>
    <col min="2" max="2" width="8.625" style="45" customWidth="1"/>
    <col min="3" max="5" width="9.375" style="45" customWidth="1"/>
    <col min="6" max="14" width="5.00390625" style="45" customWidth="1"/>
    <col min="15" max="15" width="6.625" style="45" customWidth="1"/>
    <col min="16" max="16" width="7.375" style="45" customWidth="1"/>
    <col min="17" max="17" width="3.25390625" style="45" customWidth="1"/>
    <col min="18" max="18" width="8.25390625" style="50" customWidth="1"/>
    <col min="19" max="19" width="8.375" style="45" customWidth="1"/>
    <col min="20" max="20" width="7.875" style="45" customWidth="1"/>
    <col min="21" max="21" width="8.375" style="45" customWidth="1"/>
    <col min="22" max="22" width="8.50390625" style="45" customWidth="1"/>
    <col min="23" max="23" width="9.875" style="45" customWidth="1"/>
    <col min="24" max="24" width="8.00390625" style="45" customWidth="1"/>
    <col min="25" max="25" width="10.75390625" style="45" customWidth="1"/>
    <col min="26" max="26" width="11.75390625" style="45" customWidth="1"/>
    <col min="27" max="27" width="10.25390625" style="45" customWidth="1"/>
    <col min="28" max="28" width="11.125" style="45" customWidth="1"/>
    <col min="29" max="29" width="9.75390625" style="45" customWidth="1"/>
    <col min="30" max="30" width="7.625" style="45" customWidth="1"/>
    <col min="31" max="31" width="10.75390625" style="45" customWidth="1"/>
    <col min="32" max="32" width="7.625" style="45" customWidth="1"/>
    <col min="33" max="33" width="9.75390625" style="45" customWidth="1"/>
    <col min="34" max="34" width="7.625" style="45" customWidth="1"/>
    <col min="35" max="35" width="9.75390625" style="45" customWidth="1"/>
    <col min="36" max="36" width="7.625" style="45" customWidth="1"/>
    <col min="37" max="37" width="10.00390625" style="45" customWidth="1"/>
    <col min="38" max="38" width="7.625" style="45" customWidth="1"/>
    <col min="39" max="39" width="10.125" style="45" customWidth="1"/>
    <col min="40" max="40" width="7.625" style="45" customWidth="1"/>
    <col min="41" max="41" width="12.00390625" style="45" customWidth="1"/>
    <col min="42" max="42" width="7.625" style="45" customWidth="1"/>
    <col min="43" max="43" width="12.125" style="45" customWidth="1"/>
    <col min="44" max="44" width="11.50390625" style="45" customWidth="1"/>
    <col min="45" max="46" width="7.625" style="45" customWidth="1"/>
    <col min="47" max="47" width="11.625" style="45" customWidth="1"/>
    <col min="48" max="48" width="7.625" style="45" customWidth="1"/>
    <col min="49" max="49" width="10.00390625" style="45" customWidth="1"/>
    <col min="50" max="50" width="7.625" style="45" customWidth="1"/>
    <col min="51" max="51" width="7.75390625" style="45" customWidth="1"/>
    <col min="52" max="52" width="7.00390625" style="45" customWidth="1"/>
    <col min="53" max="53" width="9.875" style="45" customWidth="1"/>
    <col min="54" max="54" width="6.75390625" style="45" customWidth="1"/>
    <col min="55" max="55" width="11.25390625" style="45" customWidth="1"/>
    <col min="56" max="56" width="7.00390625" style="45" customWidth="1"/>
    <col min="57" max="57" width="9.25390625" style="45" customWidth="1"/>
    <col min="58" max="58" width="7.75390625" style="45" customWidth="1"/>
    <col min="59" max="59" width="3.50390625" style="45" customWidth="1"/>
    <col min="60" max="16384" width="13.375" style="45" customWidth="1"/>
  </cols>
  <sheetData>
    <row r="1" spans="1:58" ht="17.25">
      <c r="A1" s="1645" t="s">
        <v>602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42"/>
      <c r="R1" s="4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4"/>
      <c r="BB1" s="44"/>
      <c r="BC1" s="44"/>
      <c r="BD1" s="44"/>
      <c r="BE1" s="44"/>
      <c r="BF1" s="44"/>
    </row>
    <row r="2" spans="2:58" ht="17.25">
      <c r="B2" s="46"/>
      <c r="C2" s="46"/>
      <c r="D2" s="46"/>
      <c r="E2" s="47"/>
      <c r="F2" s="47"/>
      <c r="G2" s="1647"/>
      <c r="H2" s="1647"/>
      <c r="I2" s="47"/>
      <c r="J2" s="47"/>
      <c r="K2" s="47"/>
      <c r="L2" s="47"/>
      <c r="M2" s="47"/>
      <c r="N2" s="47"/>
      <c r="O2" s="47"/>
      <c r="P2" s="47"/>
      <c r="Q2" s="47"/>
      <c r="R2" s="4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2"/>
      <c r="AZ2" s="42"/>
      <c r="BA2" s="44"/>
      <c r="BB2" s="44"/>
      <c r="BC2" s="44"/>
      <c r="BD2" s="44"/>
      <c r="BE2" s="44"/>
      <c r="BF2" s="44"/>
    </row>
    <row r="3" spans="2:58" ht="18" thickBot="1">
      <c r="B3" s="1646" t="s">
        <v>603</v>
      </c>
      <c r="C3" s="1646"/>
      <c r="D3" s="1646"/>
      <c r="E3" s="47"/>
      <c r="F3" s="47"/>
      <c r="G3" s="48"/>
      <c r="H3" s="48"/>
      <c r="I3" s="47"/>
      <c r="J3" s="47"/>
      <c r="K3" s="47"/>
      <c r="L3" s="47"/>
      <c r="M3" s="47"/>
      <c r="N3" s="47"/>
      <c r="O3" s="47"/>
      <c r="P3" s="47"/>
      <c r="Q3" s="47"/>
      <c r="R3" s="49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2"/>
      <c r="AZ3" s="42"/>
      <c r="BA3" s="44"/>
      <c r="BB3" s="44"/>
      <c r="BC3" s="44"/>
      <c r="BD3" s="44"/>
      <c r="BE3" s="44"/>
      <c r="BF3" s="44"/>
    </row>
    <row r="4" spans="1:16" ht="18" customHeight="1">
      <c r="A4" s="1640" t="s">
        <v>90</v>
      </c>
      <c r="B4" s="1641"/>
      <c r="C4" s="331"/>
      <c r="D4" s="331"/>
      <c r="E4" s="1648" t="s">
        <v>574</v>
      </c>
      <c r="F4" s="1649"/>
      <c r="G4" s="1649"/>
      <c r="H4" s="1649"/>
      <c r="I4" s="1649"/>
      <c r="J4" s="1649"/>
      <c r="K4" s="1649"/>
      <c r="L4" s="1649"/>
      <c r="M4" s="1649"/>
      <c r="N4" s="1649"/>
      <c r="O4" s="332"/>
      <c r="P4" s="333"/>
    </row>
    <row r="5" spans="1:16" ht="18" customHeight="1">
      <c r="A5" s="1642"/>
      <c r="B5" s="1629"/>
      <c r="C5" s="51" t="s">
        <v>69</v>
      </c>
      <c r="D5" s="51" t="s">
        <v>67</v>
      </c>
      <c r="E5" s="52" t="s">
        <v>50</v>
      </c>
      <c r="F5" s="53"/>
      <c r="G5" s="1653" t="s">
        <v>216</v>
      </c>
      <c r="H5" s="1654"/>
      <c r="I5" s="1654"/>
      <c r="J5" s="1654"/>
      <c r="K5" s="1654"/>
      <c r="L5" s="1654"/>
      <c r="M5" s="1654"/>
      <c r="N5" s="1654"/>
      <c r="O5" s="334" t="s">
        <v>591</v>
      </c>
      <c r="P5" s="335" t="s">
        <v>45</v>
      </c>
    </row>
    <row r="6" spans="1:16" ht="18" customHeight="1">
      <c r="A6" s="1642"/>
      <c r="B6" s="1629"/>
      <c r="C6" s="51" t="s">
        <v>58</v>
      </c>
      <c r="D6" s="51" t="s">
        <v>54</v>
      </c>
      <c r="E6" s="54" t="s">
        <v>40</v>
      </c>
      <c r="F6" s="336" t="s">
        <v>74</v>
      </c>
      <c r="G6" s="55" t="s">
        <v>222</v>
      </c>
      <c r="H6" s="1653" t="s">
        <v>430</v>
      </c>
      <c r="I6" s="1654"/>
      <c r="J6" s="1655"/>
      <c r="K6" s="1653" t="s">
        <v>431</v>
      </c>
      <c r="L6" s="1654"/>
      <c r="M6" s="1655"/>
      <c r="N6" s="52" t="s">
        <v>44</v>
      </c>
      <c r="O6" s="334"/>
      <c r="P6" s="337" t="s">
        <v>65</v>
      </c>
    </row>
    <row r="7" spans="1:16" ht="18" customHeight="1">
      <c r="A7" s="1642"/>
      <c r="B7" s="1629"/>
      <c r="C7" s="51"/>
      <c r="D7" s="56"/>
      <c r="E7" s="57"/>
      <c r="F7" s="336" t="s">
        <v>40</v>
      </c>
      <c r="G7" s="54" t="s">
        <v>158</v>
      </c>
      <c r="H7" s="54" t="s">
        <v>46</v>
      </c>
      <c r="I7" s="336" t="s">
        <v>445</v>
      </c>
      <c r="J7" s="55" t="s">
        <v>57</v>
      </c>
      <c r="K7" s="55" t="s">
        <v>48</v>
      </c>
      <c r="L7" s="55" t="s">
        <v>49</v>
      </c>
      <c r="M7" s="55" t="s">
        <v>57</v>
      </c>
      <c r="N7" s="58"/>
      <c r="O7" s="338"/>
      <c r="P7" s="339"/>
    </row>
    <row r="8" spans="1:16" ht="18" customHeight="1" thickBot="1">
      <c r="A8" s="1643"/>
      <c r="B8" s="1644"/>
      <c r="C8" s="340" t="s">
        <v>220</v>
      </c>
      <c r="D8" s="340" t="s">
        <v>220</v>
      </c>
      <c r="E8" s="340" t="s">
        <v>220</v>
      </c>
      <c r="F8" s="340" t="s">
        <v>223</v>
      </c>
      <c r="G8" s="340"/>
      <c r="H8" s="340"/>
      <c r="I8" s="340"/>
      <c r="J8" s="340"/>
      <c r="K8" s="340"/>
      <c r="L8" s="340"/>
      <c r="M8" s="340"/>
      <c r="N8" s="341"/>
      <c r="O8" s="342" t="s">
        <v>592</v>
      </c>
      <c r="P8" s="343" t="s">
        <v>220</v>
      </c>
    </row>
    <row r="9" spans="1:18" ht="24.75" customHeight="1" thickBot="1">
      <c r="A9" s="1505" t="s">
        <v>407</v>
      </c>
      <c r="B9" s="1506"/>
      <c r="C9" s="344">
        <f>SUM(C10:C12)</f>
        <v>436168.43</v>
      </c>
      <c r="D9" s="344">
        <f>SUM(D10:D12)</f>
        <v>551979.0660999999</v>
      </c>
      <c r="E9" s="344">
        <f>SUM(E10:E12)</f>
        <v>540072.9</v>
      </c>
      <c r="F9" s="344">
        <f>ROUND(E9/D9*100,0)</f>
        <v>98</v>
      </c>
      <c r="G9" s="345">
        <f aca="true" t="shared" si="0" ref="G9:I10">ROUND(G54/$E54*100,0)</f>
        <v>67</v>
      </c>
      <c r="H9" s="344">
        <f t="shared" si="0"/>
        <v>9</v>
      </c>
      <c r="I9" s="344">
        <v>4</v>
      </c>
      <c r="J9" s="344">
        <f>SUM(H9:I9)</f>
        <v>13</v>
      </c>
      <c r="K9" s="344">
        <f aca="true" t="shared" si="1" ref="K9:L19">ROUND(K54/$E54*100,0)</f>
        <v>12</v>
      </c>
      <c r="L9" s="344">
        <f t="shared" si="1"/>
        <v>6</v>
      </c>
      <c r="M9" s="345">
        <f>SUM(K9:L9)</f>
        <v>18</v>
      </c>
      <c r="N9" s="346">
        <f aca="true" t="shared" si="2" ref="N9:N19">ROUND(N54/$E54*100,0)</f>
        <v>0</v>
      </c>
      <c r="O9" s="347">
        <f>SUM(O10:O12)</f>
        <v>8586</v>
      </c>
      <c r="P9" s="348">
        <f>SUM(P10:P12)</f>
        <v>3320</v>
      </c>
      <c r="R9" s="59">
        <f aca="true" t="shared" si="3" ref="R9:R19">SUM(N9,M9,J9,G9)</f>
        <v>98</v>
      </c>
    </row>
    <row r="10" spans="1:18" ht="24.75" customHeight="1">
      <c r="A10" s="1471" t="s">
        <v>96</v>
      </c>
      <c r="B10" s="1473"/>
      <c r="C10" s="61">
        <f>SUM(C13:C15)</f>
        <v>217440</v>
      </c>
      <c r="D10" s="61">
        <f>SUM(D13:D15)</f>
        <v>262147.2</v>
      </c>
      <c r="E10" s="61">
        <f>SUM(E13:E15)</f>
        <v>258127.2</v>
      </c>
      <c r="F10" s="61">
        <f aca="true" t="shared" si="4" ref="F10:F19">ROUND(E10/D10*100,0)</f>
        <v>98</v>
      </c>
      <c r="G10" s="62">
        <f t="shared" si="0"/>
        <v>56</v>
      </c>
      <c r="H10" s="61">
        <f t="shared" si="0"/>
        <v>12</v>
      </c>
      <c r="I10" s="61">
        <f t="shared" si="0"/>
        <v>7</v>
      </c>
      <c r="J10" s="61">
        <f aca="true" t="shared" si="5" ref="J10:J19">SUM(H10:I10)</f>
        <v>19</v>
      </c>
      <c r="K10" s="61">
        <v>17</v>
      </c>
      <c r="L10" s="61">
        <f t="shared" si="1"/>
        <v>7</v>
      </c>
      <c r="M10" s="62">
        <f aca="true" t="shared" si="6" ref="M10:M19">SUM(K10:L10)</f>
        <v>24</v>
      </c>
      <c r="N10" s="63">
        <f t="shared" si="2"/>
        <v>0</v>
      </c>
      <c r="O10" s="349">
        <f>SUM(O13:O15)</f>
        <v>700</v>
      </c>
      <c r="P10" s="350">
        <f>SUM(P13:P15)</f>
        <v>3320</v>
      </c>
      <c r="R10" s="59">
        <f t="shared" si="3"/>
        <v>99</v>
      </c>
    </row>
    <row r="11" spans="1:18" ht="24.75" customHeight="1">
      <c r="A11" s="1481" t="s">
        <v>408</v>
      </c>
      <c r="B11" s="1466"/>
      <c r="C11" s="65">
        <f>SUM(C16:C17)</f>
        <v>133264.43</v>
      </c>
      <c r="D11" s="65">
        <f>SUM(D16:D17)</f>
        <v>168632.1261</v>
      </c>
      <c r="E11" s="65">
        <f>SUM(E16:E17)</f>
        <v>160745.7</v>
      </c>
      <c r="F11" s="65">
        <f t="shared" si="4"/>
        <v>95</v>
      </c>
      <c r="G11" s="65">
        <f aca="true" t="shared" si="7" ref="G11:I19">ROUND(G56/$E56*100,0)</f>
        <v>79</v>
      </c>
      <c r="H11" s="65">
        <v>5</v>
      </c>
      <c r="I11" s="65">
        <f t="shared" si="7"/>
        <v>3</v>
      </c>
      <c r="J11" s="65">
        <f t="shared" si="5"/>
        <v>8</v>
      </c>
      <c r="K11" s="65">
        <v>6</v>
      </c>
      <c r="L11" s="65">
        <f t="shared" si="1"/>
        <v>2</v>
      </c>
      <c r="M11" s="66">
        <f t="shared" si="6"/>
        <v>8</v>
      </c>
      <c r="N11" s="67">
        <f t="shared" si="2"/>
        <v>0</v>
      </c>
      <c r="O11" s="351">
        <f>SUM(O16:O17)</f>
        <v>7886</v>
      </c>
      <c r="P11" s="352">
        <f>SUM(P16:P17)</f>
        <v>0</v>
      </c>
      <c r="R11" s="59">
        <f t="shared" si="3"/>
        <v>95</v>
      </c>
    </row>
    <row r="12" spans="1:18" ht="24.75" customHeight="1" thickBot="1">
      <c r="A12" s="1483" t="s">
        <v>99</v>
      </c>
      <c r="B12" s="1485"/>
      <c r="C12" s="68">
        <f>SUM(C18:C19)</f>
        <v>85464</v>
      </c>
      <c r="D12" s="68">
        <f>SUM(D18:D19)</f>
        <v>121199.73999999999</v>
      </c>
      <c r="E12" s="68">
        <f>SUM(E18:E19)</f>
        <v>121200</v>
      </c>
      <c r="F12" s="68">
        <v>100</v>
      </c>
      <c r="G12" s="69">
        <v>74</v>
      </c>
      <c r="H12" s="68">
        <f t="shared" si="7"/>
        <v>6</v>
      </c>
      <c r="I12" s="68">
        <f t="shared" si="7"/>
        <v>1</v>
      </c>
      <c r="J12" s="68">
        <f t="shared" si="5"/>
        <v>7</v>
      </c>
      <c r="K12" s="68">
        <f t="shared" si="1"/>
        <v>13</v>
      </c>
      <c r="L12" s="68">
        <f t="shared" si="1"/>
        <v>6</v>
      </c>
      <c r="M12" s="69">
        <f t="shared" si="6"/>
        <v>19</v>
      </c>
      <c r="N12" s="70">
        <f t="shared" si="2"/>
        <v>0</v>
      </c>
      <c r="O12" s="353">
        <f>SUM(O18:O19)</f>
        <v>0</v>
      </c>
      <c r="P12" s="354">
        <f>SUM(P18:P19)</f>
        <v>0</v>
      </c>
      <c r="R12" s="59">
        <f t="shared" si="3"/>
        <v>100</v>
      </c>
    </row>
    <row r="13" spans="1:18" ht="24.75" customHeight="1">
      <c r="A13" s="1623" t="s">
        <v>127</v>
      </c>
      <c r="B13" s="60" t="s">
        <v>409</v>
      </c>
      <c r="C13" s="61">
        <f>SUM(C20:C22)</f>
        <v>50000</v>
      </c>
      <c r="D13" s="61">
        <f>SUM(D20:D22)</f>
        <v>63501</v>
      </c>
      <c r="E13" s="61">
        <f>SUM(E20:E22)</f>
        <v>63429</v>
      </c>
      <c r="F13" s="61">
        <f t="shared" si="4"/>
        <v>100</v>
      </c>
      <c r="G13" s="62">
        <f aca="true" t="shared" si="8" ref="G13:G19">ROUND(G58/$E58*100,0)</f>
        <v>40</v>
      </c>
      <c r="H13" s="61">
        <f t="shared" si="7"/>
        <v>15</v>
      </c>
      <c r="I13" s="61">
        <v>25</v>
      </c>
      <c r="J13" s="61">
        <f t="shared" si="5"/>
        <v>40</v>
      </c>
      <c r="K13" s="61">
        <f t="shared" si="1"/>
        <v>12</v>
      </c>
      <c r="L13" s="61">
        <f t="shared" si="1"/>
        <v>8</v>
      </c>
      <c r="M13" s="62">
        <f t="shared" si="6"/>
        <v>20</v>
      </c>
      <c r="N13" s="63">
        <f t="shared" si="2"/>
        <v>0</v>
      </c>
      <c r="O13" s="349">
        <f>SUM(O20:O22)</f>
        <v>0</v>
      </c>
      <c r="P13" s="350">
        <f>SUM(P20:P22)</f>
        <v>72</v>
      </c>
      <c r="R13" s="59">
        <f t="shared" si="3"/>
        <v>100</v>
      </c>
    </row>
    <row r="14" spans="1:18" ht="24.75" customHeight="1">
      <c r="A14" s="1624"/>
      <c r="B14" s="64" t="s">
        <v>410</v>
      </c>
      <c r="C14" s="65">
        <f>SUM(C23:C25)</f>
        <v>114090</v>
      </c>
      <c r="D14" s="65">
        <f>SUM(D23:D25)</f>
        <v>134626.2</v>
      </c>
      <c r="E14" s="65">
        <f>SUM(E23:E25)</f>
        <v>131328.2</v>
      </c>
      <c r="F14" s="65">
        <f t="shared" si="4"/>
        <v>98</v>
      </c>
      <c r="G14" s="66">
        <f t="shared" si="8"/>
        <v>60</v>
      </c>
      <c r="H14" s="65">
        <f t="shared" si="7"/>
        <v>12</v>
      </c>
      <c r="I14" s="65">
        <f t="shared" si="7"/>
        <v>2</v>
      </c>
      <c r="J14" s="65">
        <f t="shared" si="5"/>
        <v>14</v>
      </c>
      <c r="K14" s="65">
        <f t="shared" si="1"/>
        <v>20</v>
      </c>
      <c r="L14" s="65">
        <v>4</v>
      </c>
      <c r="M14" s="66">
        <f t="shared" si="6"/>
        <v>24</v>
      </c>
      <c r="N14" s="67">
        <f t="shared" si="2"/>
        <v>1</v>
      </c>
      <c r="O14" s="351">
        <f>SUM(O23:O25)</f>
        <v>50</v>
      </c>
      <c r="P14" s="352">
        <f>SUM(P23:P25)</f>
        <v>3248</v>
      </c>
      <c r="R14" s="59">
        <f t="shared" si="3"/>
        <v>99</v>
      </c>
    </row>
    <row r="15" spans="1:18" ht="24.75" customHeight="1">
      <c r="A15" s="1624"/>
      <c r="B15" s="64" t="s">
        <v>411</v>
      </c>
      <c r="C15" s="65">
        <f>SUM(C26)</f>
        <v>53350</v>
      </c>
      <c r="D15" s="65">
        <f>SUM(D26)</f>
        <v>64020</v>
      </c>
      <c r="E15" s="65">
        <f>SUM(E26)</f>
        <v>63370</v>
      </c>
      <c r="F15" s="65">
        <f t="shared" si="4"/>
        <v>99</v>
      </c>
      <c r="G15" s="66">
        <f t="shared" si="8"/>
        <v>65</v>
      </c>
      <c r="H15" s="65">
        <f t="shared" si="7"/>
        <v>7</v>
      </c>
      <c r="I15" s="65">
        <f t="shared" si="7"/>
        <v>3</v>
      </c>
      <c r="J15" s="65">
        <f t="shared" si="5"/>
        <v>10</v>
      </c>
      <c r="K15" s="65">
        <f t="shared" si="1"/>
        <v>13</v>
      </c>
      <c r="L15" s="65">
        <f t="shared" si="1"/>
        <v>12</v>
      </c>
      <c r="M15" s="66">
        <f t="shared" si="6"/>
        <v>25</v>
      </c>
      <c r="N15" s="67">
        <f t="shared" si="2"/>
        <v>0</v>
      </c>
      <c r="O15" s="351">
        <f>SUM(O26)</f>
        <v>650</v>
      </c>
      <c r="P15" s="352">
        <f>SUM(P26)</f>
        <v>0</v>
      </c>
      <c r="R15" s="59">
        <f t="shared" si="3"/>
        <v>100</v>
      </c>
    </row>
    <row r="16" spans="1:18" ht="24.75" customHeight="1">
      <c r="A16" s="1624"/>
      <c r="B16" s="64" t="s">
        <v>408</v>
      </c>
      <c r="C16" s="65">
        <f>SUM(C27:C29)</f>
        <v>123044.43</v>
      </c>
      <c r="D16" s="65">
        <f>SUM(D27:D29)</f>
        <v>156265.92609999998</v>
      </c>
      <c r="E16" s="65">
        <f>SUM(E27:E29)</f>
        <v>148379.5</v>
      </c>
      <c r="F16" s="65">
        <f t="shared" si="4"/>
        <v>95</v>
      </c>
      <c r="G16" s="66">
        <f t="shared" si="8"/>
        <v>78</v>
      </c>
      <c r="H16" s="65">
        <f t="shared" si="7"/>
        <v>6</v>
      </c>
      <c r="I16" s="65">
        <v>2</v>
      </c>
      <c r="J16" s="65">
        <f t="shared" si="5"/>
        <v>8</v>
      </c>
      <c r="K16" s="65">
        <f t="shared" si="1"/>
        <v>5</v>
      </c>
      <c r="L16" s="65">
        <f t="shared" si="1"/>
        <v>2</v>
      </c>
      <c r="M16" s="66">
        <f t="shared" si="6"/>
        <v>7</v>
      </c>
      <c r="N16" s="67">
        <f t="shared" si="2"/>
        <v>0</v>
      </c>
      <c r="O16" s="351">
        <f>SUM(O27:O29)</f>
        <v>7886</v>
      </c>
      <c r="P16" s="352">
        <f>SUM(P27:P29)</f>
        <v>0</v>
      </c>
      <c r="R16" s="59">
        <f t="shared" si="3"/>
        <v>93</v>
      </c>
    </row>
    <row r="17" spans="1:18" ht="24.75" customHeight="1">
      <c r="A17" s="1624"/>
      <c r="B17" s="64" t="s">
        <v>104</v>
      </c>
      <c r="C17" s="65">
        <f>SUM(C30)</f>
        <v>10220</v>
      </c>
      <c r="D17" s="65">
        <f>SUM(D30)</f>
        <v>12366.2</v>
      </c>
      <c r="E17" s="65">
        <f>SUM(E30)</f>
        <v>12366.2</v>
      </c>
      <c r="F17" s="65">
        <f t="shared" si="4"/>
        <v>100</v>
      </c>
      <c r="G17" s="66">
        <f t="shared" si="8"/>
        <v>91</v>
      </c>
      <c r="H17" s="65">
        <f t="shared" si="7"/>
        <v>6</v>
      </c>
      <c r="I17" s="65">
        <f t="shared" si="7"/>
        <v>1</v>
      </c>
      <c r="J17" s="65">
        <f t="shared" si="5"/>
        <v>7</v>
      </c>
      <c r="K17" s="65">
        <f t="shared" si="1"/>
        <v>1</v>
      </c>
      <c r="L17" s="65">
        <f t="shared" si="1"/>
        <v>1</v>
      </c>
      <c r="M17" s="66">
        <f t="shared" si="6"/>
        <v>2</v>
      </c>
      <c r="N17" s="67">
        <f t="shared" si="2"/>
        <v>0</v>
      </c>
      <c r="O17" s="351">
        <f>SUM(O30)</f>
        <v>0</v>
      </c>
      <c r="P17" s="352">
        <f>P30</f>
        <v>0</v>
      </c>
      <c r="R17" s="59">
        <f t="shared" si="3"/>
        <v>100</v>
      </c>
    </row>
    <row r="18" spans="1:18" ht="24.75" customHeight="1">
      <c r="A18" s="1624"/>
      <c r="B18" s="64" t="s">
        <v>412</v>
      </c>
      <c r="C18" s="65">
        <f>SUM(C31:C32)</f>
        <v>62264</v>
      </c>
      <c r="D18" s="65">
        <f>SUM(D31:D32)</f>
        <v>87791.73999999999</v>
      </c>
      <c r="E18" s="65">
        <f>SUM(E31:E32)</f>
        <v>87792</v>
      </c>
      <c r="F18" s="65">
        <f t="shared" si="4"/>
        <v>100</v>
      </c>
      <c r="G18" s="66">
        <f t="shared" si="8"/>
        <v>69</v>
      </c>
      <c r="H18" s="65">
        <f t="shared" si="7"/>
        <v>8</v>
      </c>
      <c r="I18" s="65">
        <f t="shared" si="7"/>
        <v>1</v>
      </c>
      <c r="J18" s="65">
        <f t="shared" si="5"/>
        <v>9</v>
      </c>
      <c r="K18" s="65">
        <f t="shared" si="1"/>
        <v>13</v>
      </c>
      <c r="L18" s="65">
        <f t="shared" si="1"/>
        <v>9</v>
      </c>
      <c r="M18" s="66">
        <f t="shared" si="6"/>
        <v>22</v>
      </c>
      <c r="N18" s="67">
        <f t="shared" si="2"/>
        <v>0</v>
      </c>
      <c r="O18" s="351">
        <f>SUM(O31:O32)</f>
        <v>0</v>
      </c>
      <c r="P18" s="352">
        <f>SUM(P31:P32)</f>
        <v>0</v>
      </c>
      <c r="R18" s="59">
        <f t="shared" si="3"/>
        <v>100</v>
      </c>
    </row>
    <row r="19" spans="1:18" ht="24.75" customHeight="1" thickBot="1">
      <c r="A19" s="1625"/>
      <c r="B19" s="71" t="s">
        <v>108</v>
      </c>
      <c r="C19" s="68">
        <f>SUM(C33)</f>
        <v>23200</v>
      </c>
      <c r="D19" s="68">
        <f>SUM(D33)</f>
        <v>33408</v>
      </c>
      <c r="E19" s="68">
        <f>SUM(E33)</f>
        <v>33408</v>
      </c>
      <c r="F19" s="68">
        <f t="shared" si="4"/>
        <v>100</v>
      </c>
      <c r="G19" s="69">
        <f t="shared" si="8"/>
        <v>83</v>
      </c>
      <c r="H19" s="68">
        <f t="shared" si="7"/>
        <v>1</v>
      </c>
      <c r="I19" s="68">
        <f t="shared" si="7"/>
        <v>1</v>
      </c>
      <c r="J19" s="68">
        <f t="shared" si="5"/>
        <v>2</v>
      </c>
      <c r="K19" s="68">
        <f t="shared" si="1"/>
        <v>14</v>
      </c>
      <c r="L19" s="68">
        <f t="shared" si="1"/>
        <v>1</v>
      </c>
      <c r="M19" s="69">
        <f t="shared" si="6"/>
        <v>15</v>
      </c>
      <c r="N19" s="70">
        <f t="shared" si="2"/>
        <v>0</v>
      </c>
      <c r="O19" s="353">
        <f>SUM(O33)</f>
        <v>0</v>
      </c>
      <c r="P19" s="354">
        <f>P33</f>
        <v>0</v>
      </c>
      <c r="R19" s="59">
        <f t="shared" si="3"/>
        <v>100</v>
      </c>
    </row>
    <row r="20" spans="1:18" ht="24.75" customHeight="1">
      <c r="A20" s="1637" t="s">
        <v>426</v>
      </c>
      <c r="B20" s="72" t="s">
        <v>419</v>
      </c>
      <c r="C20" s="73">
        <v>13950</v>
      </c>
      <c r="D20" s="74">
        <v>17717</v>
      </c>
      <c r="E20" s="74">
        <v>17717</v>
      </c>
      <c r="F20" s="74">
        <v>100</v>
      </c>
      <c r="G20" s="74">
        <v>34</v>
      </c>
      <c r="H20" s="74">
        <v>35</v>
      </c>
      <c r="I20" s="74">
        <v>9</v>
      </c>
      <c r="J20" s="74">
        <v>44</v>
      </c>
      <c r="K20" s="74">
        <v>12</v>
      </c>
      <c r="L20" s="74">
        <v>10</v>
      </c>
      <c r="M20" s="74">
        <v>22</v>
      </c>
      <c r="N20" s="74">
        <v>0</v>
      </c>
      <c r="O20" s="75">
        <v>0</v>
      </c>
      <c r="P20" s="1123">
        <v>0</v>
      </c>
      <c r="R20" s="59">
        <f>SUM(N20,M20,J20,G20)</f>
        <v>100</v>
      </c>
    </row>
    <row r="21" spans="1:18" ht="24.75" customHeight="1">
      <c r="A21" s="1638"/>
      <c r="B21" s="37" t="s">
        <v>606</v>
      </c>
      <c r="C21" s="355">
        <v>11310</v>
      </c>
      <c r="D21" s="356">
        <v>14364</v>
      </c>
      <c r="E21" s="356">
        <v>14292</v>
      </c>
      <c r="F21" s="356">
        <v>99</v>
      </c>
      <c r="G21" s="356">
        <v>32</v>
      </c>
      <c r="H21" s="356">
        <v>14</v>
      </c>
      <c r="I21" s="356">
        <v>47</v>
      </c>
      <c r="J21" s="356">
        <v>61</v>
      </c>
      <c r="K21" s="356">
        <v>2</v>
      </c>
      <c r="L21" s="356">
        <v>3</v>
      </c>
      <c r="M21" s="356">
        <v>5</v>
      </c>
      <c r="N21" s="356">
        <v>1</v>
      </c>
      <c r="O21" s="357">
        <v>0</v>
      </c>
      <c r="P21" s="1122">
        <v>72</v>
      </c>
      <c r="R21" s="59">
        <f aca="true" t="shared" si="9" ref="R21:R32">SUM(N21,M21,J21,G21)</f>
        <v>99</v>
      </c>
    </row>
    <row r="22" spans="1:18" ht="24.75" customHeight="1">
      <c r="A22" s="1638"/>
      <c r="B22" s="37" t="s">
        <v>421</v>
      </c>
      <c r="C22" s="355">
        <v>24740</v>
      </c>
      <c r="D22" s="356">
        <v>31420</v>
      </c>
      <c r="E22" s="356">
        <v>31420</v>
      </c>
      <c r="F22" s="356">
        <v>100</v>
      </c>
      <c r="G22" s="358">
        <v>48</v>
      </c>
      <c r="H22" s="358">
        <v>5</v>
      </c>
      <c r="I22" s="358">
        <v>20</v>
      </c>
      <c r="J22" s="358">
        <v>25</v>
      </c>
      <c r="K22" s="358">
        <v>17</v>
      </c>
      <c r="L22" s="358">
        <v>10</v>
      </c>
      <c r="M22" s="358">
        <v>27</v>
      </c>
      <c r="N22" s="359">
        <v>0</v>
      </c>
      <c r="O22" s="360">
        <v>0</v>
      </c>
      <c r="P22" s="361">
        <v>0</v>
      </c>
      <c r="R22" s="59">
        <f t="shared" si="9"/>
        <v>100</v>
      </c>
    </row>
    <row r="23" spans="1:18" ht="24.75" customHeight="1">
      <c r="A23" s="1638"/>
      <c r="B23" s="37" t="s">
        <v>422</v>
      </c>
      <c r="C23" s="38">
        <v>46100</v>
      </c>
      <c r="D23" s="39">
        <v>54398</v>
      </c>
      <c r="E23" s="39">
        <v>51100</v>
      </c>
      <c r="F23" s="40">
        <v>93.9</v>
      </c>
      <c r="G23" s="362">
        <v>66</v>
      </c>
      <c r="H23" s="362">
        <v>4.6</v>
      </c>
      <c r="I23" s="362">
        <v>0.4</v>
      </c>
      <c r="J23" s="362">
        <v>5</v>
      </c>
      <c r="K23" s="362">
        <v>22</v>
      </c>
      <c r="L23" s="362">
        <v>6</v>
      </c>
      <c r="M23" s="362">
        <v>28</v>
      </c>
      <c r="N23" s="362">
        <v>1</v>
      </c>
      <c r="O23" s="362">
        <v>50</v>
      </c>
      <c r="P23" s="363">
        <v>3248</v>
      </c>
      <c r="R23" s="59">
        <f t="shared" si="9"/>
        <v>100</v>
      </c>
    </row>
    <row r="24" spans="1:18" ht="24.75" customHeight="1">
      <c r="A24" s="1638"/>
      <c r="B24" s="37" t="s">
        <v>423</v>
      </c>
      <c r="C24" s="38">
        <v>15000</v>
      </c>
      <c r="D24" s="39">
        <v>17700</v>
      </c>
      <c r="E24" s="39">
        <v>17700</v>
      </c>
      <c r="F24" s="39">
        <v>100</v>
      </c>
      <c r="G24" s="364">
        <v>21</v>
      </c>
      <c r="H24" s="364">
        <v>37</v>
      </c>
      <c r="I24" s="364">
        <v>1</v>
      </c>
      <c r="J24" s="364">
        <v>38</v>
      </c>
      <c r="K24" s="364">
        <v>33</v>
      </c>
      <c r="L24" s="364">
        <v>8</v>
      </c>
      <c r="M24" s="364">
        <v>41</v>
      </c>
      <c r="N24" s="364">
        <v>0</v>
      </c>
      <c r="O24" s="365">
        <v>0</v>
      </c>
      <c r="P24" s="41">
        <v>0</v>
      </c>
      <c r="R24" s="59">
        <f t="shared" si="9"/>
        <v>100</v>
      </c>
    </row>
    <row r="25" spans="1:18" ht="24.75" customHeight="1">
      <c r="A25" s="1638"/>
      <c r="B25" s="37" t="s">
        <v>122</v>
      </c>
      <c r="C25" s="38">
        <v>52990</v>
      </c>
      <c r="D25" s="39">
        <f>C25*1.18</f>
        <v>62528.2</v>
      </c>
      <c r="E25" s="39">
        <f>D25</f>
        <v>62528.2</v>
      </c>
      <c r="F25" s="39">
        <v>100</v>
      </c>
      <c r="G25" s="39">
        <v>66</v>
      </c>
      <c r="H25" s="39">
        <v>12</v>
      </c>
      <c r="I25" s="39">
        <v>3</v>
      </c>
      <c r="J25" s="39">
        <v>15</v>
      </c>
      <c r="K25" s="39">
        <v>15</v>
      </c>
      <c r="L25" s="39">
        <v>3</v>
      </c>
      <c r="M25" s="39">
        <v>18</v>
      </c>
      <c r="N25" s="40">
        <v>1</v>
      </c>
      <c r="O25" s="362">
        <v>0</v>
      </c>
      <c r="P25" s="363">
        <v>0</v>
      </c>
      <c r="R25" s="59">
        <f t="shared" si="9"/>
        <v>100</v>
      </c>
    </row>
    <row r="26" spans="1:18" ht="24.75" customHeight="1">
      <c r="A26" s="1638"/>
      <c r="B26" s="37" t="s">
        <v>424</v>
      </c>
      <c r="C26" s="76">
        <v>53350</v>
      </c>
      <c r="D26" s="39">
        <v>64020</v>
      </c>
      <c r="E26" s="39">
        <v>63370</v>
      </c>
      <c r="F26" s="39">
        <v>99</v>
      </c>
      <c r="G26" s="39">
        <v>65</v>
      </c>
      <c r="H26" s="39">
        <v>7</v>
      </c>
      <c r="I26" s="39">
        <v>3</v>
      </c>
      <c r="J26" s="39">
        <v>10</v>
      </c>
      <c r="K26" s="39">
        <v>13</v>
      </c>
      <c r="L26" s="39">
        <v>12</v>
      </c>
      <c r="M26" s="39">
        <v>24</v>
      </c>
      <c r="N26" s="39">
        <v>0</v>
      </c>
      <c r="O26" s="366">
        <v>650</v>
      </c>
      <c r="P26" s="41">
        <v>0</v>
      </c>
      <c r="R26" s="59">
        <f t="shared" si="9"/>
        <v>99</v>
      </c>
    </row>
    <row r="27" spans="1:18" ht="24.75" customHeight="1">
      <c r="A27" s="1638"/>
      <c r="B27" s="37" t="s">
        <v>573</v>
      </c>
      <c r="C27" s="1125">
        <v>42750</v>
      </c>
      <c r="D27" s="1126">
        <v>54292</v>
      </c>
      <c r="E27" s="1126">
        <v>54172</v>
      </c>
      <c r="F27" s="1126">
        <v>100</v>
      </c>
      <c r="G27" s="1126">
        <v>77</v>
      </c>
      <c r="H27" s="1126">
        <v>11</v>
      </c>
      <c r="I27" s="1126">
        <v>6</v>
      </c>
      <c r="J27" s="1126">
        <v>17</v>
      </c>
      <c r="K27" s="1126">
        <v>5</v>
      </c>
      <c r="L27" s="1126">
        <v>1</v>
      </c>
      <c r="M27" s="1126">
        <v>6</v>
      </c>
      <c r="N27" s="1126">
        <v>0</v>
      </c>
      <c r="O27" s="1127">
        <v>120</v>
      </c>
      <c r="P27" s="367">
        <v>0</v>
      </c>
      <c r="R27" s="59">
        <f t="shared" si="9"/>
        <v>100</v>
      </c>
    </row>
    <row r="28" spans="1:18" ht="24.75" customHeight="1">
      <c r="A28" s="1638"/>
      <c r="B28" s="1124" t="s">
        <v>124</v>
      </c>
      <c r="C28" s="1132">
        <v>38950</v>
      </c>
      <c r="D28" s="992">
        <f>C28*H40</f>
        <v>49466.5</v>
      </c>
      <c r="E28" s="992">
        <f>D28-O28</f>
        <v>41700.5</v>
      </c>
      <c r="F28" s="992">
        <f>SUM(G28,N28,M28,J28)</f>
        <v>84</v>
      </c>
      <c r="G28" s="992">
        <v>71</v>
      </c>
      <c r="H28" s="992">
        <v>2</v>
      </c>
      <c r="I28" s="992">
        <v>2</v>
      </c>
      <c r="J28" s="992">
        <v>4</v>
      </c>
      <c r="K28" s="992">
        <v>4</v>
      </c>
      <c r="L28" s="992">
        <v>5</v>
      </c>
      <c r="M28" s="992">
        <v>9</v>
      </c>
      <c r="N28" s="992">
        <v>0</v>
      </c>
      <c r="O28" s="1133">
        <v>7766</v>
      </c>
      <c r="P28" s="993">
        <v>0</v>
      </c>
      <c r="R28" s="59">
        <f t="shared" si="9"/>
        <v>84</v>
      </c>
    </row>
    <row r="29" spans="1:21" ht="24.75" customHeight="1">
      <c r="A29" s="1638"/>
      <c r="B29" s="1124" t="s">
        <v>116</v>
      </c>
      <c r="C29" s="1129">
        <v>41344.42999999999</v>
      </c>
      <c r="D29" s="1136">
        <v>52507.42609999999</v>
      </c>
      <c r="E29" s="1136">
        <v>52507</v>
      </c>
      <c r="F29" s="1136">
        <v>100</v>
      </c>
      <c r="G29" s="1137">
        <v>86</v>
      </c>
      <c r="H29" s="1136">
        <v>5</v>
      </c>
      <c r="I29" s="1136">
        <v>1</v>
      </c>
      <c r="J29" s="1136">
        <v>6</v>
      </c>
      <c r="K29" s="1136">
        <v>7</v>
      </c>
      <c r="L29" s="1136">
        <v>1</v>
      </c>
      <c r="M29" s="1137">
        <v>8</v>
      </c>
      <c r="N29" s="1138">
        <v>0</v>
      </c>
      <c r="O29" s="1130">
        <v>0</v>
      </c>
      <c r="P29" s="1131">
        <v>0</v>
      </c>
      <c r="Q29" s="44"/>
      <c r="R29" s="59">
        <f t="shared" si="9"/>
        <v>100</v>
      </c>
      <c r="S29" s="44"/>
      <c r="T29" s="44"/>
      <c r="U29" s="44"/>
    </row>
    <row r="30" spans="1:21" ht="24.75" customHeight="1">
      <c r="A30" s="1638"/>
      <c r="B30" s="37" t="s">
        <v>104</v>
      </c>
      <c r="C30" s="985">
        <v>10220</v>
      </c>
      <c r="D30" s="364">
        <v>12366.2</v>
      </c>
      <c r="E30" s="364">
        <v>12366.2</v>
      </c>
      <c r="F30" s="364">
        <v>100</v>
      </c>
      <c r="G30" s="364">
        <v>91</v>
      </c>
      <c r="H30" s="364">
        <v>6</v>
      </c>
      <c r="I30" s="364">
        <v>1</v>
      </c>
      <c r="J30" s="364">
        <v>7</v>
      </c>
      <c r="K30" s="364">
        <v>1</v>
      </c>
      <c r="L30" s="364">
        <v>1</v>
      </c>
      <c r="M30" s="364">
        <v>2</v>
      </c>
      <c r="N30" s="364">
        <v>0</v>
      </c>
      <c r="O30" s="1128">
        <v>0</v>
      </c>
      <c r="P30" s="994">
        <v>0</v>
      </c>
      <c r="Q30" s="44"/>
      <c r="R30" s="59">
        <f t="shared" si="9"/>
        <v>100</v>
      </c>
      <c r="S30" s="44"/>
      <c r="T30" s="44"/>
      <c r="U30" s="44"/>
    </row>
    <row r="31" spans="1:21" ht="24.75" customHeight="1">
      <c r="A31" s="1638"/>
      <c r="B31" s="37" t="s">
        <v>412</v>
      </c>
      <c r="C31" s="987">
        <v>42850</v>
      </c>
      <c r="D31" s="988">
        <v>60418</v>
      </c>
      <c r="E31" s="988">
        <v>60418</v>
      </c>
      <c r="F31" s="988">
        <v>100</v>
      </c>
      <c r="G31" s="988">
        <v>75</v>
      </c>
      <c r="H31" s="988">
        <v>2</v>
      </c>
      <c r="I31" s="988">
        <v>1</v>
      </c>
      <c r="J31" s="988">
        <v>3</v>
      </c>
      <c r="K31" s="988">
        <v>15</v>
      </c>
      <c r="L31" s="988">
        <v>7</v>
      </c>
      <c r="M31" s="988">
        <v>21</v>
      </c>
      <c r="N31" s="988">
        <v>0</v>
      </c>
      <c r="O31" s="1134">
        <v>0</v>
      </c>
      <c r="P31" s="1135">
        <v>0</v>
      </c>
      <c r="Q31" s="44"/>
      <c r="R31" s="59">
        <f>SUM(N31,M31,J31,G31)</f>
        <v>99</v>
      </c>
      <c r="S31" s="44"/>
      <c r="T31" s="44"/>
      <c r="U31" s="44"/>
    </row>
    <row r="32" spans="1:21" ht="24.75" customHeight="1">
      <c r="A32" s="1638"/>
      <c r="B32" s="77" t="s">
        <v>425</v>
      </c>
      <c r="C32" s="984">
        <v>19414</v>
      </c>
      <c r="D32" s="364">
        <f>C32*1.41</f>
        <v>27373.739999999998</v>
      </c>
      <c r="E32" s="364">
        <v>27374</v>
      </c>
      <c r="F32" s="364">
        <v>100</v>
      </c>
      <c r="G32" s="364">
        <v>56</v>
      </c>
      <c r="H32" s="364">
        <v>22</v>
      </c>
      <c r="I32" s="364">
        <v>0.5</v>
      </c>
      <c r="J32" s="364">
        <v>23</v>
      </c>
      <c r="K32" s="364">
        <v>8</v>
      </c>
      <c r="L32" s="364">
        <v>12</v>
      </c>
      <c r="M32" s="364">
        <v>20</v>
      </c>
      <c r="N32" s="364">
        <v>0</v>
      </c>
      <c r="O32" s="366">
        <v>0</v>
      </c>
      <c r="P32" s="986">
        <v>0</v>
      </c>
      <c r="Q32" s="44"/>
      <c r="R32" s="59">
        <f t="shared" si="9"/>
        <v>99</v>
      </c>
      <c r="S32" s="44"/>
      <c r="T32" s="44"/>
      <c r="U32" s="44"/>
    </row>
    <row r="33" spans="1:21" ht="24.75" customHeight="1" thickBot="1">
      <c r="A33" s="1639"/>
      <c r="B33" s="79" t="s">
        <v>108</v>
      </c>
      <c r="C33" s="80">
        <v>23200</v>
      </c>
      <c r="D33" s="81">
        <v>33408</v>
      </c>
      <c r="E33" s="81">
        <v>33408</v>
      </c>
      <c r="F33" s="81">
        <v>100</v>
      </c>
      <c r="G33" s="81">
        <v>83</v>
      </c>
      <c r="H33" s="81">
        <v>1</v>
      </c>
      <c r="I33" s="81">
        <v>1</v>
      </c>
      <c r="J33" s="81">
        <v>2</v>
      </c>
      <c r="K33" s="81">
        <v>14</v>
      </c>
      <c r="L33" s="81">
        <v>1</v>
      </c>
      <c r="M33" s="81">
        <v>16</v>
      </c>
      <c r="N33" s="81">
        <v>0</v>
      </c>
      <c r="O33" s="82">
        <v>0</v>
      </c>
      <c r="P33" s="83">
        <v>0</v>
      </c>
      <c r="Q33" s="44"/>
      <c r="R33" s="59">
        <f>SUM(N33,M33,J33,G33)</f>
        <v>101</v>
      </c>
      <c r="S33" s="44"/>
      <c r="T33" s="44"/>
      <c r="U33" s="44"/>
    </row>
    <row r="34" spans="3:6" ht="17.25">
      <c r="C34" s="44"/>
      <c r="D34" s="44"/>
      <c r="E34" s="44"/>
      <c r="F34" s="44"/>
    </row>
    <row r="36" spans="3:13" ht="17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3:21" ht="17.25">
      <c r="C37" s="44"/>
      <c r="D37" s="44" t="s">
        <v>79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84"/>
      <c r="S37" s="44"/>
      <c r="T37" s="44"/>
      <c r="U37" s="44"/>
    </row>
    <row r="38" spans="2:21" ht="17.25">
      <c r="B38" s="44"/>
      <c r="C38" s="44"/>
      <c r="D38" s="44" t="s">
        <v>80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84"/>
      <c r="S38" s="44"/>
      <c r="T38" s="44"/>
      <c r="U38" s="44"/>
    </row>
    <row r="39" spans="4:12" ht="17.25">
      <c r="D39" s="85" t="s">
        <v>81</v>
      </c>
      <c r="E39" s="85" t="s">
        <v>83</v>
      </c>
      <c r="F39" s="86" t="s">
        <v>84</v>
      </c>
      <c r="G39" s="86" t="s">
        <v>85</v>
      </c>
      <c r="H39" s="86" t="s">
        <v>86</v>
      </c>
      <c r="I39" s="85" t="s">
        <v>87</v>
      </c>
      <c r="J39" s="85" t="s">
        <v>88</v>
      </c>
      <c r="K39" s="85" t="s">
        <v>224</v>
      </c>
      <c r="L39" s="44"/>
    </row>
    <row r="40" spans="4:12" ht="17.25">
      <c r="D40" s="85" t="s">
        <v>82</v>
      </c>
      <c r="E40" s="85">
        <v>1.27</v>
      </c>
      <c r="F40" s="86">
        <v>1.18</v>
      </c>
      <c r="G40" s="86">
        <v>1.2</v>
      </c>
      <c r="H40" s="86">
        <v>1.27</v>
      </c>
      <c r="I40" s="85">
        <v>1.21</v>
      </c>
      <c r="J40" s="85">
        <v>1.41</v>
      </c>
      <c r="K40" s="85">
        <v>1.44</v>
      </c>
      <c r="L40" s="44"/>
    </row>
    <row r="41" spans="4:12" ht="17.25">
      <c r="D41" s="85" t="s">
        <v>225</v>
      </c>
      <c r="E41" s="1650">
        <v>0.26</v>
      </c>
      <c r="F41" s="1651"/>
      <c r="G41" s="1651"/>
      <c r="H41" s="1651"/>
      <c r="I41" s="1651"/>
      <c r="J41" s="1651"/>
      <c r="K41" s="1652"/>
      <c r="L41" s="44"/>
    </row>
    <row r="42" spans="6:8" ht="17.25">
      <c r="F42" s="42"/>
      <c r="G42" s="42"/>
      <c r="H42" s="42"/>
    </row>
    <row r="43" spans="4:8" ht="17.25">
      <c r="D43" s="42" t="s">
        <v>70</v>
      </c>
      <c r="F43" s="42"/>
      <c r="G43" s="42"/>
      <c r="H43" s="42"/>
    </row>
    <row r="44" spans="4:8" ht="17.25">
      <c r="D44" s="42" t="s">
        <v>55</v>
      </c>
      <c r="F44" s="44"/>
      <c r="G44" s="44"/>
      <c r="H44" s="44"/>
    </row>
    <row r="45" spans="3:16" ht="17.25">
      <c r="C45" s="44"/>
      <c r="D45" s="42" t="s">
        <v>56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ht="17.25">
      <c r="D46" s="42" t="s">
        <v>68</v>
      </c>
    </row>
    <row r="48" ht="18" thickBot="1">
      <c r="B48" s="45" t="s">
        <v>214</v>
      </c>
    </row>
    <row r="49" spans="1:16" ht="18" customHeight="1">
      <c r="A49" s="1626" t="s">
        <v>90</v>
      </c>
      <c r="B49" s="1627"/>
      <c r="C49" s="87"/>
      <c r="D49" s="87"/>
      <c r="E49" s="88" t="s">
        <v>221</v>
      </c>
      <c r="F49" s="89"/>
      <c r="G49" s="89"/>
      <c r="H49" s="89" t="s">
        <v>66</v>
      </c>
      <c r="I49" s="89"/>
      <c r="J49" s="89"/>
      <c r="K49" s="89"/>
      <c r="L49" s="89"/>
      <c r="M49" s="89"/>
      <c r="N49" s="89"/>
      <c r="O49" s="89"/>
      <c r="P49" s="90"/>
    </row>
    <row r="50" spans="1:16" ht="18" customHeight="1">
      <c r="A50" s="1628"/>
      <c r="B50" s="1629"/>
      <c r="C50" s="51" t="s">
        <v>69</v>
      </c>
      <c r="D50" s="51" t="s">
        <v>67</v>
      </c>
      <c r="E50" s="52" t="s">
        <v>50</v>
      </c>
      <c r="F50" s="53"/>
      <c r="G50" s="91"/>
      <c r="H50" s="92"/>
      <c r="I50" s="92" t="s">
        <v>215</v>
      </c>
      <c r="J50" s="93"/>
      <c r="K50" s="93"/>
      <c r="L50" s="93"/>
      <c r="M50" s="93"/>
      <c r="N50" s="94"/>
      <c r="O50" s="95"/>
      <c r="P50" s="96" t="s">
        <v>45</v>
      </c>
    </row>
    <row r="51" spans="1:16" ht="18" customHeight="1">
      <c r="A51" s="1628"/>
      <c r="B51" s="1629"/>
      <c r="C51" s="51" t="s">
        <v>58</v>
      </c>
      <c r="D51" s="51" t="s">
        <v>54</v>
      </c>
      <c r="E51" s="54" t="s">
        <v>40</v>
      </c>
      <c r="F51" s="54" t="s">
        <v>74</v>
      </c>
      <c r="G51" s="55" t="s">
        <v>222</v>
      </c>
      <c r="H51" s="97"/>
      <c r="I51" s="92" t="s">
        <v>72</v>
      </c>
      <c r="J51" s="98"/>
      <c r="K51" s="97"/>
      <c r="L51" s="92" t="s">
        <v>73</v>
      </c>
      <c r="M51" s="98"/>
      <c r="N51" s="52" t="s">
        <v>44</v>
      </c>
      <c r="O51" s="99"/>
      <c r="P51" s="96" t="s">
        <v>65</v>
      </c>
    </row>
    <row r="52" spans="1:16" ht="18" customHeight="1">
      <c r="A52" s="1628"/>
      <c r="B52" s="1629"/>
      <c r="C52" s="51"/>
      <c r="D52" s="56"/>
      <c r="E52" s="57"/>
      <c r="F52" s="54" t="s">
        <v>40</v>
      </c>
      <c r="G52" s="54" t="s">
        <v>158</v>
      </c>
      <c r="H52" s="54" t="s">
        <v>46</v>
      </c>
      <c r="I52" s="54" t="s">
        <v>47</v>
      </c>
      <c r="J52" s="55" t="s">
        <v>57</v>
      </c>
      <c r="K52" s="55" t="s">
        <v>48</v>
      </c>
      <c r="L52" s="55" t="s">
        <v>49</v>
      </c>
      <c r="M52" s="55" t="s">
        <v>57</v>
      </c>
      <c r="N52" s="58"/>
      <c r="O52" s="58"/>
      <c r="P52" s="100"/>
    </row>
    <row r="53" spans="1:16" ht="18" customHeight="1" thickBot="1">
      <c r="A53" s="1630"/>
      <c r="B53" s="1631"/>
      <c r="C53" s="54" t="s">
        <v>220</v>
      </c>
      <c r="D53" s="54" t="s">
        <v>220</v>
      </c>
      <c r="E53" s="54" t="s">
        <v>220</v>
      </c>
      <c r="F53" s="54" t="s">
        <v>223</v>
      </c>
      <c r="G53" s="54"/>
      <c r="H53" s="54"/>
      <c r="I53" s="54"/>
      <c r="J53" s="54"/>
      <c r="K53" s="54"/>
      <c r="L53" s="54"/>
      <c r="M53" s="54"/>
      <c r="N53" s="99"/>
      <c r="O53" s="99"/>
      <c r="P53" s="96" t="s">
        <v>220</v>
      </c>
    </row>
    <row r="54" spans="1:16" ht="18" customHeight="1" thickBot="1">
      <c r="A54" s="1487" t="s">
        <v>97</v>
      </c>
      <c r="B54" s="1489"/>
      <c r="C54" s="101">
        <f>SUM(C55:C57)</f>
        <v>436168.43</v>
      </c>
      <c r="D54" s="101">
        <f>SUM(D55:D57)</f>
        <v>551979.0660999999</v>
      </c>
      <c r="E54" s="101">
        <f>SUM(E55:E57)</f>
        <v>540072.9</v>
      </c>
      <c r="F54" s="101">
        <f>ROUND(E54/D54*100,0)</f>
        <v>98</v>
      </c>
      <c r="G54" s="102">
        <f aca="true" t="shared" si="10" ref="G54:P54">SUM(G55:G57)</f>
        <v>361681.569</v>
      </c>
      <c r="H54" s="101">
        <f t="shared" si="10"/>
        <v>48336.686</v>
      </c>
      <c r="I54" s="101">
        <f t="shared" si="10"/>
        <v>24562.308</v>
      </c>
      <c r="J54" s="101">
        <f t="shared" si="10"/>
        <v>72898.994</v>
      </c>
      <c r="K54" s="101">
        <f t="shared" si="10"/>
        <v>66559.122</v>
      </c>
      <c r="L54" s="101">
        <f t="shared" si="10"/>
        <v>30428.403</v>
      </c>
      <c r="M54" s="102">
        <f t="shared" si="10"/>
        <v>96987.52500000001</v>
      </c>
      <c r="N54" s="103">
        <f t="shared" si="10"/>
        <v>1279.202</v>
      </c>
      <c r="O54" s="103"/>
      <c r="P54" s="104">
        <f t="shared" si="10"/>
        <v>3570</v>
      </c>
    </row>
    <row r="55" spans="1:16" ht="18" customHeight="1">
      <c r="A55" s="1471" t="s">
        <v>96</v>
      </c>
      <c r="B55" s="1473"/>
      <c r="C55" s="61">
        <f>SUM(C58:C60)</f>
        <v>217440</v>
      </c>
      <c r="D55" s="61">
        <f>SUM(D58:D60)</f>
        <v>262147.2</v>
      </c>
      <c r="E55" s="61">
        <f>SUM(E58:E60)</f>
        <v>258127.2</v>
      </c>
      <c r="F55" s="61">
        <f aca="true" t="shared" si="11" ref="F55:F64">ROUND(E55/D55*100,0)</f>
        <v>98</v>
      </c>
      <c r="G55" s="62">
        <f aca="true" t="shared" si="12" ref="G55:P55">SUM(G58:G60)</f>
        <v>145580.932</v>
      </c>
      <c r="H55" s="61">
        <f t="shared" si="12"/>
        <v>30611.714</v>
      </c>
      <c r="I55" s="61">
        <f t="shared" si="12"/>
        <v>18754.115999999998</v>
      </c>
      <c r="J55" s="61">
        <f t="shared" si="12"/>
        <v>49365.83</v>
      </c>
      <c r="K55" s="61">
        <f t="shared" si="12"/>
        <v>42453.61</v>
      </c>
      <c r="L55" s="61">
        <f t="shared" si="12"/>
        <v>19304.706</v>
      </c>
      <c r="M55" s="62">
        <f t="shared" si="12"/>
        <v>61758.316</v>
      </c>
      <c r="N55" s="63">
        <f t="shared" si="12"/>
        <v>1279.202</v>
      </c>
      <c r="O55" s="63"/>
      <c r="P55" s="105">
        <f t="shared" si="12"/>
        <v>3570</v>
      </c>
    </row>
    <row r="56" spans="1:16" ht="18" customHeight="1">
      <c r="A56" s="1481" t="s">
        <v>98</v>
      </c>
      <c r="B56" s="1466"/>
      <c r="C56" s="65">
        <f>SUM(C61:C62)</f>
        <v>133264.43</v>
      </c>
      <c r="D56" s="65">
        <f>SUM(D61:D62)</f>
        <v>168632.1261</v>
      </c>
      <c r="E56" s="65">
        <f>SUM(E61:E62)</f>
        <v>160745.7</v>
      </c>
      <c r="F56" s="65">
        <f t="shared" si="11"/>
        <v>95</v>
      </c>
      <c r="G56" s="66">
        <f aca="true" t="shared" si="13" ref="G56:P56">SUM(G61:G62)</f>
        <v>127729.057</v>
      </c>
      <c r="H56" s="65">
        <f t="shared" si="13"/>
        <v>10160.252</v>
      </c>
      <c r="I56" s="65">
        <f t="shared" si="13"/>
        <v>4733.062</v>
      </c>
      <c r="J56" s="65">
        <f t="shared" si="13"/>
        <v>14893.314</v>
      </c>
      <c r="K56" s="65">
        <f t="shared" si="13"/>
        <v>8175.772</v>
      </c>
      <c r="L56" s="65">
        <f t="shared" si="13"/>
        <v>3275.477</v>
      </c>
      <c r="M56" s="66">
        <f t="shared" si="13"/>
        <v>11451.249</v>
      </c>
      <c r="N56" s="67">
        <f t="shared" si="13"/>
        <v>0</v>
      </c>
      <c r="O56" s="67"/>
      <c r="P56" s="106">
        <f t="shared" si="13"/>
        <v>0</v>
      </c>
    </row>
    <row r="57" spans="1:16" ht="18" customHeight="1" thickBot="1">
      <c r="A57" s="1483" t="s">
        <v>99</v>
      </c>
      <c r="B57" s="1485"/>
      <c r="C57" s="68">
        <f>SUM(C63:C64)</f>
        <v>85464</v>
      </c>
      <c r="D57" s="68">
        <f>SUM(D63:D64)</f>
        <v>121199.73999999999</v>
      </c>
      <c r="E57" s="68">
        <f>SUM(E63:E64)</f>
        <v>121200</v>
      </c>
      <c r="F57" s="68">
        <f t="shared" si="11"/>
        <v>100</v>
      </c>
      <c r="G57" s="69">
        <f aca="true" t="shared" si="14" ref="G57:P57">SUM(G63:G64)</f>
        <v>88371.58</v>
      </c>
      <c r="H57" s="68">
        <f t="shared" si="14"/>
        <v>7564.719999999999</v>
      </c>
      <c r="I57" s="68">
        <f t="shared" si="14"/>
        <v>1075.1299999999999</v>
      </c>
      <c r="J57" s="68">
        <f t="shared" si="14"/>
        <v>8639.85</v>
      </c>
      <c r="K57" s="68">
        <f t="shared" si="14"/>
        <v>15929.740000000002</v>
      </c>
      <c r="L57" s="68">
        <f t="shared" si="14"/>
        <v>7848.22</v>
      </c>
      <c r="M57" s="69">
        <f t="shared" si="14"/>
        <v>23777.960000000003</v>
      </c>
      <c r="N57" s="70">
        <f t="shared" si="14"/>
        <v>0</v>
      </c>
      <c r="O57" s="70"/>
      <c r="P57" s="107">
        <f t="shared" si="14"/>
        <v>0</v>
      </c>
    </row>
    <row r="58" spans="1:16" ht="18" customHeight="1">
      <c r="A58" s="1623" t="s">
        <v>127</v>
      </c>
      <c r="B58" s="60" t="s">
        <v>100</v>
      </c>
      <c r="C58" s="61">
        <f>SUM(C65:C67)</f>
        <v>50000</v>
      </c>
      <c r="D58" s="61">
        <f>SUM(D65:D67)</f>
        <v>63501</v>
      </c>
      <c r="E58" s="61">
        <f>SUM(E65:E67)</f>
        <v>63429</v>
      </c>
      <c r="F58" s="61">
        <f t="shared" si="11"/>
        <v>100</v>
      </c>
      <c r="G58" s="62">
        <f aca="true" t="shared" si="15" ref="G58:P58">SUM(G65:G67)</f>
        <v>25678.82</v>
      </c>
      <c r="H58" s="61">
        <f t="shared" si="15"/>
        <v>9772.83</v>
      </c>
      <c r="I58" s="61">
        <f t="shared" si="15"/>
        <v>14595.77</v>
      </c>
      <c r="J58" s="61">
        <f t="shared" si="15"/>
        <v>24368.6</v>
      </c>
      <c r="K58" s="61">
        <f t="shared" si="15"/>
        <v>7753.28</v>
      </c>
      <c r="L58" s="61">
        <f t="shared" si="15"/>
        <v>5342.46</v>
      </c>
      <c r="M58" s="62">
        <f t="shared" si="15"/>
        <v>13095.74</v>
      </c>
      <c r="N58" s="63">
        <f t="shared" si="15"/>
        <v>142.92</v>
      </c>
      <c r="O58" s="63"/>
      <c r="P58" s="105">
        <f t="shared" si="15"/>
        <v>0</v>
      </c>
    </row>
    <row r="59" spans="1:16" ht="18" customHeight="1">
      <c r="A59" s="1624"/>
      <c r="B59" s="64" t="s">
        <v>101</v>
      </c>
      <c r="C59" s="65">
        <f>SUM(C68:C70)</f>
        <v>114090</v>
      </c>
      <c r="D59" s="65">
        <f>SUM(D68:D70)</f>
        <v>134626.2</v>
      </c>
      <c r="E59" s="65">
        <f>SUM(E68:E70)</f>
        <v>131328.2</v>
      </c>
      <c r="F59" s="65">
        <f t="shared" si="11"/>
        <v>98</v>
      </c>
      <c r="G59" s="66">
        <f aca="true" t="shared" si="16" ref="G59:P59">SUM(G68:G70)</f>
        <v>78711.612</v>
      </c>
      <c r="H59" s="65">
        <f t="shared" si="16"/>
        <v>16402.984</v>
      </c>
      <c r="I59" s="65">
        <f t="shared" si="16"/>
        <v>2257.2459999999996</v>
      </c>
      <c r="J59" s="65">
        <f t="shared" si="16"/>
        <v>18660.23</v>
      </c>
      <c r="K59" s="65">
        <f t="shared" si="16"/>
        <v>26462.23</v>
      </c>
      <c r="L59" s="65">
        <f t="shared" si="16"/>
        <v>6357.846</v>
      </c>
      <c r="M59" s="66">
        <f t="shared" si="16"/>
        <v>32820.076</v>
      </c>
      <c r="N59" s="67">
        <f t="shared" si="16"/>
        <v>1136.282</v>
      </c>
      <c r="O59" s="67"/>
      <c r="P59" s="106">
        <f t="shared" si="16"/>
        <v>2897</v>
      </c>
    </row>
    <row r="60" spans="1:16" ht="18" customHeight="1">
      <c r="A60" s="1624"/>
      <c r="B60" s="64" t="s">
        <v>102</v>
      </c>
      <c r="C60" s="65">
        <f>SUM(C71)</f>
        <v>53350</v>
      </c>
      <c r="D60" s="65">
        <f>SUM(D71)</f>
        <v>64020</v>
      </c>
      <c r="E60" s="65">
        <f>SUM(E71)</f>
        <v>63370</v>
      </c>
      <c r="F60" s="65">
        <f t="shared" si="11"/>
        <v>99</v>
      </c>
      <c r="G60" s="66">
        <f aca="true" t="shared" si="17" ref="G60:P60">SUM(G71)</f>
        <v>41190.5</v>
      </c>
      <c r="H60" s="65">
        <f t="shared" si="17"/>
        <v>4435.9</v>
      </c>
      <c r="I60" s="65">
        <f t="shared" si="17"/>
        <v>1901.1</v>
      </c>
      <c r="J60" s="65">
        <f t="shared" si="17"/>
        <v>6337</v>
      </c>
      <c r="K60" s="65">
        <f t="shared" si="17"/>
        <v>8238.1</v>
      </c>
      <c r="L60" s="65">
        <f t="shared" si="17"/>
        <v>7604.4</v>
      </c>
      <c r="M60" s="66">
        <f t="shared" si="17"/>
        <v>15842.5</v>
      </c>
      <c r="N60" s="67">
        <f t="shared" si="17"/>
        <v>0</v>
      </c>
      <c r="O60" s="67"/>
      <c r="P60" s="106">
        <f t="shared" si="17"/>
        <v>673</v>
      </c>
    </row>
    <row r="61" spans="1:16" ht="18" customHeight="1">
      <c r="A61" s="1624"/>
      <c r="B61" s="64" t="s">
        <v>103</v>
      </c>
      <c r="C61" s="65">
        <f>SUM(C72:C74)</f>
        <v>123044.43</v>
      </c>
      <c r="D61" s="65">
        <f>SUM(D72:D74)</f>
        <v>156265.92609999998</v>
      </c>
      <c r="E61" s="65">
        <f>SUM(E72:E74)</f>
        <v>148379.5</v>
      </c>
      <c r="F61" s="65">
        <f t="shared" si="11"/>
        <v>95</v>
      </c>
      <c r="G61" s="66">
        <f aca="true" t="shared" si="18" ref="G61:P61">SUM(G72:G74)</f>
        <v>116475.815</v>
      </c>
      <c r="H61" s="65">
        <f t="shared" si="18"/>
        <v>9418.28</v>
      </c>
      <c r="I61" s="65">
        <f t="shared" si="18"/>
        <v>4609.4</v>
      </c>
      <c r="J61" s="65">
        <f t="shared" si="18"/>
        <v>14027.68</v>
      </c>
      <c r="K61" s="65">
        <f t="shared" si="18"/>
        <v>8052.11</v>
      </c>
      <c r="L61" s="65">
        <f t="shared" si="18"/>
        <v>3151.815</v>
      </c>
      <c r="M61" s="66">
        <f t="shared" si="18"/>
        <v>11203.925</v>
      </c>
      <c r="N61" s="67">
        <f t="shared" si="18"/>
        <v>0</v>
      </c>
      <c r="O61" s="67"/>
      <c r="P61" s="106">
        <f t="shared" si="18"/>
        <v>0</v>
      </c>
    </row>
    <row r="62" spans="1:16" ht="18" customHeight="1">
      <c r="A62" s="1624"/>
      <c r="B62" s="64" t="s">
        <v>104</v>
      </c>
      <c r="C62" s="65">
        <f>SUM(C75)</f>
        <v>10220</v>
      </c>
      <c r="D62" s="65">
        <f>SUM(D75)</f>
        <v>12366.2</v>
      </c>
      <c r="E62" s="65">
        <f>SUM(E75)</f>
        <v>12366.2</v>
      </c>
      <c r="F62" s="65">
        <f t="shared" si="11"/>
        <v>100</v>
      </c>
      <c r="G62" s="66">
        <f aca="true" t="shared" si="19" ref="G62:P62">SUM(G75)</f>
        <v>11253.242</v>
      </c>
      <c r="H62" s="65">
        <f t="shared" si="19"/>
        <v>741.9720000000001</v>
      </c>
      <c r="I62" s="65">
        <f t="shared" si="19"/>
        <v>123.662</v>
      </c>
      <c r="J62" s="65">
        <f t="shared" si="19"/>
        <v>865.6340000000001</v>
      </c>
      <c r="K62" s="65">
        <f t="shared" si="19"/>
        <v>123.662</v>
      </c>
      <c r="L62" s="65">
        <f t="shared" si="19"/>
        <v>123.662</v>
      </c>
      <c r="M62" s="66">
        <f t="shared" si="19"/>
        <v>247.324</v>
      </c>
      <c r="N62" s="67">
        <f t="shared" si="19"/>
        <v>0</v>
      </c>
      <c r="O62" s="67"/>
      <c r="P62" s="106">
        <f t="shared" si="19"/>
        <v>0</v>
      </c>
    </row>
    <row r="63" spans="1:16" ht="18" customHeight="1">
      <c r="A63" s="1624"/>
      <c r="B63" s="64" t="s">
        <v>105</v>
      </c>
      <c r="C63" s="65">
        <f>SUM(C76:C77)</f>
        <v>62264</v>
      </c>
      <c r="D63" s="65">
        <f>SUM(D76:D77)</f>
        <v>87791.73999999999</v>
      </c>
      <c r="E63" s="65">
        <f>SUM(E76:E77)</f>
        <v>87792</v>
      </c>
      <c r="F63" s="65">
        <f t="shared" si="11"/>
        <v>100</v>
      </c>
      <c r="G63" s="66">
        <f aca="true" t="shared" si="20" ref="G63:P63">SUM(G76:G77)</f>
        <v>60642.94</v>
      </c>
      <c r="H63" s="65">
        <f t="shared" si="20"/>
        <v>7230.639999999999</v>
      </c>
      <c r="I63" s="65">
        <f t="shared" si="20"/>
        <v>741.05</v>
      </c>
      <c r="J63" s="65">
        <f t="shared" si="20"/>
        <v>7971.69</v>
      </c>
      <c r="K63" s="65">
        <f t="shared" si="20"/>
        <v>11252.62</v>
      </c>
      <c r="L63" s="65">
        <f t="shared" si="20"/>
        <v>7514.14</v>
      </c>
      <c r="M63" s="66">
        <f t="shared" si="20"/>
        <v>18766.760000000002</v>
      </c>
      <c r="N63" s="67">
        <f t="shared" si="20"/>
        <v>0</v>
      </c>
      <c r="O63" s="67"/>
      <c r="P63" s="106">
        <f t="shared" si="20"/>
        <v>0</v>
      </c>
    </row>
    <row r="64" spans="1:16" ht="18" customHeight="1" thickBot="1">
      <c r="A64" s="1625"/>
      <c r="B64" s="71" t="s">
        <v>108</v>
      </c>
      <c r="C64" s="68">
        <f>SUM(C78)</f>
        <v>23200</v>
      </c>
      <c r="D64" s="68">
        <f>SUM(D78)</f>
        <v>33408</v>
      </c>
      <c r="E64" s="68">
        <f>SUM(E78)</f>
        <v>33408</v>
      </c>
      <c r="F64" s="68">
        <f t="shared" si="11"/>
        <v>100</v>
      </c>
      <c r="G64" s="69">
        <f aca="true" t="shared" si="21" ref="G64:P64">SUM(G78)</f>
        <v>27728.64</v>
      </c>
      <c r="H64" s="68">
        <f t="shared" si="21"/>
        <v>334.08</v>
      </c>
      <c r="I64" s="68">
        <f t="shared" si="21"/>
        <v>334.08</v>
      </c>
      <c r="J64" s="68">
        <f t="shared" si="21"/>
        <v>668.16</v>
      </c>
      <c r="K64" s="68">
        <f t="shared" si="21"/>
        <v>4677.12</v>
      </c>
      <c r="L64" s="68">
        <f t="shared" si="21"/>
        <v>334.08</v>
      </c>
      <c r="M64" s="69">
        <f t="shared" si="21"/>
        <v>5011.2</v>
      </c>
      <c r="N64" s="70">
        <f t="shared" si="21"/>
        <v>0</v>
      </c>
      <c r="O64" s="70"/>
      <c r="P64" s="107">
        <f t="shared" si="21"/>
        <v>0</v>
      </c>
    </row>
    <row r="65" spans="1:19" ht="18" customHeight="1">
      <c r="A65" s="1637" t="s">
        <v>114</v>
      </c>
      <c r="B65" s="72" t="s">
        <v>113</v>
      </c>
      <c r="C65" s="73">
        <f>C20</f>
        <v>13950</v>
      </c>
      <c r="D65" s="73">
        <f>D20</f>
        <v>17717</v>
      </c>
      <c r="E65" s="73">
        <f>E20</f>
        <v>17717</v>
      </c>
      <c r="F65" s="73">
        <f>F20</f>
        <v>100</v>
      </c>
      <c r="G65" s="74">
        <f>$E20*G20/100</f>
        <v>6023.78</v>
      </c>
      <c r="H65" s="74">
        <f>$E20*H20/100</f>
        <v>6200.95</v>
      </c>
      <c r="I65" s="74">
        <f>$E20*I20/100</f>
        <v>1594.53</v>
      </c>
      <c r="J65" s="74">
        <f>SUM(H65:I65)</f>
        <v>7795.48</v>
      </c>
      <c r="K65" s="74">
        <f>$E20*K20/100</f>
        <v>2126.04</v>
      </c>
      <c r="L65" s="74">
        <f>$E20*L20/100</f>
        <v>1771.7</v>
      </c>
      <c r="M65" s="74">
        <f>SUM(K65:L65)</f>
        <v>3897.74</v>
      </c>
      <c r="N65" s="74">
        <f>$E20*N20/100</f>
        <v>0</v>
      </c>
      <c r="O65" s="75"/>
      <c r="P65" s="78">
        <f>D65-E65</f>
        <v>0</v>
      </c>
      <c r="R65" s="59">
        <f>SUM(N65,M65,J65,G65)</f>
        <v>17717</v>
      </c>
      <c r="S65" s="108">
        <f aca="true" t="shared" si="22" ref="S65:S78">SUM(N65:P65,M65,J65,G65)</f>
        <v>17717</v>
      </c>
    </row>
    <row r="66" spans="1:19" ht="18" customHeight="1">
      <c r="A66" s="1638"/>
      <c r="B66" s="37" t="s">
        <v>118</v>
      </c>
      <c r="C66" s="38">
        <f aca="true" t="shared" si="23" ref="C66:D77">C21</f>
        <v>11310</v>
      </c>
      <c r="D66" s="38">
        <f t="shared" si="23"/>
        <v>14364</v>
      </c>
      <c r="E66" s="38">
        <f aca="true" t="shared" si="24" ref="E66:F77">E21</f>
        <v>14292</v>
      </c>
      <c r="F66" s="38">
        <f t="shared" si="24"/>
        <v>99</v>
      </c>
      <c r="G66" s="39">
        <f aca="true" t="shared" si="25" ref="G66:H77">$E21*G21/100</f>
        <v>4573.44</v>
      </c>
      <c r="H66" s="39">
        <f t="shared" si="25"/>
        <v>2000.88</v>
      </c>
      <c r="I66" s="39">
        <f>$E21*I21/100</f>
        <v>6717.24</v>
      </c>
      <c r="J66" s="39">
        <f aca="true" t="shared" si="26" ref="J66:J78">SUM(H66:I66)</f>
        <v>8718.119999999999</v>
      </c>
      <c r="K66" s="39">
        <f>$E21*K21/100</f>
        <v>285.84</v>
      </c>
      <c r="L66" s="39">
        <f>$E21*L21/100</f>
        <v>428.76</v>
      </c>
      <c r="M66" s="39">
        <f aca="true" t="shared" si="27" ref="M66:M78">SUM(K66:L66)</f>
        <v>714.5999999999999</v>
      </c>
      <c r="N66" s="39">
        <f>$E21*N21/100</f>
        <v>142.92</v>
      </c>
      <c r="O66" s="40"/>
      <c r="P66" s="109"/>
      <c r="R66" s="59">
        <f aca="true" t="shared" si="28" ref="R66:R78">SUM(N66,M66,J66,G66)</f>
        <v>14149.079999999998</v>
      </c>
      <c r="S66" s="108">
        <f t="shared" si="22"/>
        <v>14149.079999999998</v>
      </c>
    </row>
    <row r="67" spans="1:19" ht="18" customHeight="1">
      <c r="A67" s="1638"/>
      <c r="B67" s="37" t="s">
        <v>119</v>
      </c>
      <c r="C67" s="38">
        <f t="shared" si="23"/>
        <v>24740</v>
      </c>
      <c r="D67" s="38">
        <f t="shared" si="23"/>
        <v>31420</v>
      </c>
      <c r="E67" s="38">
        <f t="shared" si="24"/>
        <v>31420</v>
      </c>
      <c r="F67" s="38">
        <f t="shared" si="24"/>
        <v>100</v>
      </c>
      <c r="G67" s="39">
        <f t="shared" si="25"/>
        <v>15081.6</v>
      </c>
      <c r="H67" s="39">
        <f t="shared" si="25"/>
        <v>1571</v>
      </c>
      <c r="I67" s="39">
        <f aca="true" t="shared" si="29" ref="I67:K68">$E22*I22/100</f>
        <v>6284</v>
      </c>
      <c r="J67" s="39">
        <f t="shared" si="26"/>
        <v>7855</v>
      </c>
      <c r="K67" s="39">
        <f t="shared" si="29"/>
        <v>5341.4</v>
      </c>
      <c r="L67" s="39">
        <f aca="true" t="shared" si="30" ref="L67:N68">$E22*L22/100</f>
        <v>3142</v>
      </c>
      <c r="M67" s="39">
        <f t="shared" si="27"/>
        <v>8483.4</v>
      </c>
      <c r="N67" s="39">
        <f t="shared" si="30"/>
        <v>0</v>
      </c>
      <c r="O67" s="40"/>
      <c r="P67" s="109"/>
      <c r="R67" s="59">
        <f t="shared" si="28"/>
        <v>31420</v>
      </c>
      <c r="S67" s="108">
        <f t="shared" si="22"/>
        <v>31420</v>
      </c>
    </row>
    <row r="68" spans="1:19" ht="18" customHeight="1">
      <c r="A68" s="1638"/>
      <c r="B68" s="37" t="s">
        <v>120</v>
      </c>
      <c r="C68" s="38">
        <f t="shared" si="23"/>
        <v>46100</v>
      </c>
      <c r="D68" s="38">
        <f t="shared" si="23"/>
        <v>54398</v>
      </c>
      <c r="E68" s="38">
        <f t="shared" si="24"/>
        <v>51100</v>
      </c>
      <c r="F68" s="38">
        <f t="shared" si="24"/>
        <v>93.9</v>
      </c>
      <c r="G68" s="39">
        <f t="shared" si="25"/>
        <v>33726</v>
      </c>
      <c r="H68" s="39">
        <f t="shared" si="25"/>
        <v>2350.6</v>
      </c>
      <c r="I68" s="39">
        <f t="shared" si="29"/>
        <v>204.4</v>
      </c>
      <c r="J68" s="39">
        <f>SUM(H68:I68)</f>
        <v>2555</v>
      </c>
      <c r="K68" s="39">
        <f t="shared" si="29"/>
        <v>11242</v>
      </c>
      <c r="L68" s="39">
        <f t="shared" si="30"/>
        <v>3066</v>
      </c>
      <c r="M68" s="39">
        <f>SUM(K68:L68)</f>
        <v>14308</v>
      </c>
      <c r="N68" s="39">
        <f t="shared" si="30"/>
        <v>511</v>
      </c>
      <c r="O68" s="40"/>
      <c r="P68" s="41">
        <v>2897</v>
      </c>
      <c r="R68" s="59">
        <f t="shared" si="28"/>
        <v>51100</v>
      </c>
      <c r="S68" s="108">
        <f t="shared" si="22"/>
        <v>53997</v>
      </c>
    </row>
    <row r="69" spans="1:19" ht="18" customHeight="1">
      <c r="A69" s="1638"/>
      <c r="B69" s="37" t="s">
        <v>121</v>
      </c>
      <c r="C69" s="38">
        <f t="shared" si="23"/>
        <v>15000</v>
      </c>
      <c r="D69" s="38">
        <f t="shared" si="23"/>
        <v>17700</v>
      </c>
      <c r="E69" s="38">
        <f t="shared" si="24"/>
        <v>17700</v>
      </c>
      <c r="F69" s="38">
        <f t="shared" si="24"/>
        <v>100</v>
      </c>
      <c r="G69" s="39">
        <f t="shared" si="25"/>
        <v>3717</v>
      </c>
      <c r="H69" s="39">
        <f t="shared" si="25"/>
        <v>6549</v>
      </c>
      <c r="I69" s="39">
        <f aca="true" t="shared" si="31" ref="I69:I77">$E24*I24/100</f>
        <v>177</v>
      </c>
      <c r="J69" s="39">
        <f t="shared" si="26"/>
        <v>6726</v>
      </c>
      <c r="K69" s="39">
        <f>$E24*K24/100</f>
        <v>5841</v>
      </c>
      <c r="L69" s="39">
        <f aca="true" t="shared" si="32" ref="K69:L77">$E24*L24/100</f>
        <v>1416</v>
      </c>
      <c r="M69" s="39">
        <f t="shared" si="27"/>
        <v>7257</v>
      </c>
      <c r="N69" s="39">
        <f aca="true" t="shared" si="33" ref="N69:N77">$E24*N24/100</f>
        <v>0</v>
      </c>
      <c r="O69" s="40"/>
      <c r="P69" s="41">
        <v>0</v>
      </c>
      <c r="R69" s="59">
        <f t="shared" si="28"/>
        <v>17700</v>
      </c>
      <c r="S69" s="108">
        <f t="shared" si="22"/>
        <v>17700</v>
      </c>
    </row>
    <row r="70" spans="1:19" ht="18" customHeight="1">
      <c r="A70" s="1638"/>
      <c r="B70" s="37" t="s">
        <v>122</v>
      </c>
      <c r="C70" s="38">
        <f t="shared" si="23"/>
        <v>52990</v>
      </c>
      <c r="D70" s="38">
        <f t="shared" si="23"/>
        <v>62528.2</v>
      </c>
      <c r="E70" s="38">
        <f t="shared" si="24"/>
        <v>62528.2</v>
      </c>
      <c r="F70" s="38">
        <f t="shared" si="24"/>
        <v>100</v>
      </c>
      <c r="G70" s="39">
        <f t="shared" si="25"/>
        <v>41268.611999999994</v>
      </c>
      <c r="H70" s="39">
        <f t="shared" si="25"/>
        <v>7503.383999999999</v>
      </c>
      <c r="I70" s="39">
        <f t="shared" si="31"/>
        <v>1875.8459999999998</v>
      </c>
      <c r="J70" s="39">
        <f t="shared" si="26"/>
        <v>9379.23</v>
      </c>
      <c r="K70" s="39">
        <f t="shared" si="32"/>
        <v>9379.23</v>
      </c>
      <c r="L70" s="39">
        <f t="shared" si="32"/>
        <v>1875.8459999999998</v>
      </c>
      <c r="M70" s="39">
        <f t="shared" si="27"/>
        <v>11255.076</v>
      </c>
      <c r="N70" s="39">
        <f t="shared" si="33"/>
        <v>625.2819999999999</v>
      </c>
      <c r="O70" s="40"/>
      <c r="P70" s="41"/>
      <c r="R70" s="59">
        <f t="shared" si="28"/>
        <v>62528.19999999999</v>
      </c>
      <c r="S70" s="108">
        <f t="shared" si="22"/>
        <v>62528.19999999999</v>
      </c>
    </row>
    <row r="71" spans="1:19" ht="18" customHeight="1">
      <c r="A71" s="1638"/>
      <c r="B71" s="37" t="s">
        <v>123</v>
      </c>
      <c r="C71" s="76">
        <f t="shared" si="23"/>
        <v>53350</v>
      </c>
      <c r="D71" s="76">
        <f t="shared" si="23"/>
        <v>64020</v>
      </c>
      <c r="E71" s="76">
        <f t="shared" si="24"/>
        <v>63370</v>
      </c>
      <c r="F71" s="76">
        <f t="shared" si="24"/>
        <v>99</v>
      </c>
      <c r="G71" s="39">
        <f t="shared" si="25"/>
        <v>41190.5</v>
      </c>
      <c r="H71" s="39">
        <f t="shared" si="25"/>
        <v>4435.9</v>
      </c>
      <c r="I71" s="39">
        <f t="shared" si="31"/>
        <v>1901.1</v>
      </c>
      <c r="J71" s="39">
        <f t="shared" si="26"/>
        <v>6337</v>
      </c>
      <c r="K71" s="39">
        <f t="shared" si="32"/>
        <v>8238.1</v>
      </c>
      <c r="L71" s="39">
        <f t="shared" si="32"/>
        <v>7604.4</v>
      </c>
      <c r="M71" s="39">
        <f t="shared" si="27"/>
        <v>15842.5</v>
      </c>
      <c r="N71" s="39">
        <f t="shared" si="33"/>
        <v>0</v>
      </c>
      <c r="O71" s="40"/>
      <c r="P71" s="41">
        <v>673</v>
      </c>
      <c r="R71" s="59">
        <f t="shared" si="28"/>
        <v>63370</v>
      </c>
      <c r="S71" s="108">
        <f t="shared" si="22"/>
        <v>64043</v>
      </c>
    </row>
    <row r="72" spans="1:19" ht="18" customHeight="1">
      <c r="A72" s="1638"/>
      <c r="B72" s="37" t="s">
        <v>115</v>
      </c>
      <c r="C72" s="76">
        <f t="shared" si="23"/>
        <v>42750</v>
      </c>
      <c r="D72" s="76">
        <f t="shared" si="23"/>
        <v>54292</v>
      </c>
      <c r="E72" s="76">
        <f t="shared" si="24"/>
        <v>54172</v>
      </c>
      <c r="F72" s="76">
        <f t="shared" si="24"/>
        <v>100</v>
      </c>
      <c r="G72" s="39">
        <f t="shared" si="25"/>
        <v>41712.44</v>
      </c>
      <c r="H72" s="39">
        <f t="shared" si="25"/>
        <v>5958.92</v>
      </c>
      <c r="I72" s="39">
        <f t="shared" si="31"/>
        <v>3250.32</v>
      </c>
      <c r="J72" s="39">
        <f t="shared" si="26"/>
        <v>9209.24</v>
      </c>
      <c r="K72" s="39">
        <f t="shared" si="32"/>
        <v>2708.6</v>
      </c>
      <c r="L72" s="39">
        <f t="shared" si="32"/>
        <v>541.72</v>
      </c>
      <c r="M72" s="39">
        <f t="shared" si="27"/>
        <v>3250.3199999999997</v>
      </c>
      <c r="N72" s="39">
        <f t="shared" si="33"/>
        <v>0</v>
      </c>
      <c r="O72" s="40"/>
      <c r="P72" s="41"/>
      <c r="R72" s="59">
        <f t="shared" si="28"/>
        <v>54172</v>
      </c>
      <c r="S72" s="108">
        <f t="shared" si="22"/>
        <v>54172</v>
      </c>
    </row>
    <row r="73" spans="1:19" ht="18" customHeight="1">
      <c r="A73" s="1638"/>
      <c r="B73" s="37" t="s">
        <v>124</v>
      </c>
      <c r="C73" s="76">
        <f t="shared" si="23"/>
        <v>38950</v>
      </c>
      <c r="D73" s="76">
        <f t="shared" si="23"/>
        <v>49466.5</v>
      </c>
      <c r="E73" s="76">
        <f t="shared" si="24"/>
        <v>41700.5</v>
      </c>
      <c r="F73" s="76">
        <f t="shared" si="24"/>
        <v>84</v>
      </c>
      <c r="G73" s="39">
        <f t="shared" si="25"/>
        <v>29607.355</v>
      </c>
      <c r="H73" s="39">
        <f t="shared" si="25"/>
        <v>834.01</v>
      </c>
      <c r="I73" s="39">
        <f t="shared" si="31"/>
        <v>834.01</v>
      </c>
      <c r="J73" s="39">
        <f t="shared" si="26"/>
        <v>1668.02</v>
      </c>
      <c r="K73" s="39">
        <f t="shared" si="32"/>
        <v>1668.02</v>
      </c>
      <c r="L73" s="39">
        <f t="shared" si="32"/>
        <v>2085.025</v>
      </c>
      <c r="M73" s="39">
        <f t="shared" si="27"/>
        <v>3753.045</v>
      </c>
      <c r="N73" s="39">
        <f t="shared" si="33"/>
        <v>0</v>
      </c>
      <c r="O73" s="40"/>
      <c r="P73" s="41"/>
      <c r="R73" s="59">
        <f t="shared" si="28"/>
        <v>35028.42</v>
      </c>
      <c r="S73" s="108">
        <f t="shared" si="22"/>
        <v>35028.42</v>
      </c>
    </row>
    <row r="74" spans="1:19" ht="18" customHeight="1">
      <c r="A74" s="1638"/>
      <c r="B74" s="37" t="s">
        <v>116</v>
      </c>
      <c r="C74" s="76">
        <f t="shared" si="23"/>
        <v>41344.42999999999</v>
      </c>
      <c r="D74" s="76">
        <f t="shared" si="23"/>
        <v>52507.42609999999</v>
      </c>
      <c r="E74" s="76">
        <f t="shared" si="24"/>
        <v>52507</v>
      </c>
      <c r="F74" s="76">
        <f t="shared" si="24"/>
        <v>100</v>
      </c>
      <c r="G74" s="39">
        <f t="shared" si="25"/>
        <v>45156.02</v>
      </c>
      <c r="H74" s="39">
        <f t="shared" si="25"/>
        <v>2625.35</v>
      </c>
      <c r="I74" s="39">
        <f t="shared" si="31"/>
        <v>525.07</v>
      </c>
      <c r="J74" s="39">
        <f t="shared" si="26"/>
        <v>3150.42</v>
      </c>
      <c r="K74" s="39">
        <f t="shared" si="32"/>
        <v>3675.49</v>
      </c>
      <c r="L74" s="39">
        <f t="shared" si="32"/>
        <v>525.07</v>
      </c>
      <c r="M74" s="39">
        <f t="shared" si="27"/>
        <v>4200.5599999999995</v>
      </c>
      <c r="N74" s="39">
        <f t="shared" si="33"/>
        <v>0</v>
      </c>
      <c r="O74" s="40"/>
      <c r="P74" s="41"/>
      <c r="R74" s="59">
        <f t="shared" si="28"/>
        <v>52507</v>
      </c>
      <c r="S74" s="108">
        <f t="shared" si="22"/>
        <v>52507</v>
      </c>
    </row>
    <row r="75" spans="1:19" ht="18" customHeight="1">
      <c r="A75" s="1638"/>
      <c r="B75" s="37" t="s">
        <v>104</v>
      </c>
      <c r="C75" s="76">
        <f t="shared" si="23"/>
        <v>10220</v>
      </c>
      <c r="D75" s="76">
        <f t="shared" si="23"/>
        <v>12366.2</v>
      </c>
      <c r="E75" s="76">
        <f t="shared" si="24"/>
        <v>12366.2</v>
      </c>
      <c r="F75" s="76">
        <f t="shared" si="24"/>
        <v>100</v>
      </c>
      <c r="G75" s="39">
        <f t="shared" si="25"/>
        <v>11253.242</v>
      </c>
      <c r="H75" s="39">
        <f t="shared" si="25"/>
        <v>741.9720000000001</v>
      </c>
      <c r="I75" s="39">
        <f t="shared" si="31"/>
        <v>123.662</v>
      </c>
      <c r="J75" s="39">
        <f t="shared" si="26"/>
        <v>865.6340000000001</v>
      </c>
      <c r="K75" s="39">
        <f t="shared" si="32"/>
        <v>123.662</v>
      </c>
      <c r="L75" s="39">
        <f t="shared" si="32"/>
        <v>123.662</v>
      </c>
      <c r="M75" s="39">
        <f t="shared" si="27"/>
        <v>247.324</v>
      </c>
      <c r="N75" s="39">
        <f t="shared" si="33"/>
        <v>0</v>
      </c>
      <c r="O75" s="40"/>
      <c r="P75" s="41"/>
      <c r="R75" s="59">
        <f t="shared" si="28"/>
        <v>12366.2</v>
      </c>
      <c r="S75" s="108">
        <f t="shared" si="22"/>
        <v>12366.2</v>
      </c>
    </row>
    <row r="76" spans="1:19" ht="18" customHeight="1">
      <c r="A76" s="1638"/>
      <c r="B76" s="37" t="s">
        <v>105</v>
      </c>
      <c r="C76" s="76">
        <f>C31</f>
        <v>42850</v>
      </c>
      <c r="D76" s="76">
        <f>D31</f>
        <v>60418</v>
      </c>
      <c r="E76" s="76">
        <f>E31</f>
        <v>60418</v>
      </c>
      <c r="F76" s="76">
        <f>F31</f>
        <v>100</v>
      </c>
      <c r="G76" s="39">
        <f>$E31*G31/100</f>
        <v>45313.5</v>
      </c>
      <c r="H76" s="39">
        <f>$E31*H31/100</f>
        <v>1208.36</v>
      </c>
      <c r="I76" s="39">
        <f>$E31*I31/100</f>
        <v>604.18</v>
      </c>
      <c r="J76" s="39">
        <f t="shared" si="26"/>
        <v>1812.54</v>
      </c>
      <c r="K76" s="39">
        <f>$E31*K31/100</f>
        <v>9062.7</v>
      </c>
      <c r="L76" s="39">
        <f>$E31*L31/100</f>
        <v>4229.26</v>
      </c>
      <c r="M76" s="39">
        <f t="shared" si="27"/>
        <v>13291.960000000001</v>
      </c>
      <c r="N76" s="39">
        <f>$E31*N31/100</f>
        <v>0</v>
      </c>
      <c r="O76" s="40"/>
      <c r="P76" s="41"/>
      <c r="R76" s="59">
        <f t="shared" si="28"/>
        <v>60418</v>
      </c>
      <c r="S76" s="108">
        <f t="shared" si="22"/>
        <v>60418</v>
      </c>
    </row>
    <row r="77" spans="1:19" ht="18" customHeight="1">
      <c r="A77" s="1638"/>
      <c r="B77" s="77" t="s">
        <v>117</v>
      </c>
      <c r="C77" s="76">
        <f t="shared" si="23"/>
        <v>19414</v>
      </c>
      <c r="D77" s="76">
        <f t="shared" si="23"/>
        <v>27373.739999999998</v>
      </c>
      <c r="E77" s="76">
        <f t="shared" si="24"/>
        <v>27374</v>
      </c>
      <c r="F77" s="76">
        <f t="shared" si="24"/>
        <v>100</v>
      </c>
      <c r="G77" s="39">
        <f t="shared" si="25"/>
        <v>15329.44</v>
      </c>
      <c r="H77" s="39">
        <f t="shared" si="25"/>
        <v>6022.28</v>
      </c>
      <c r="I77" s="39">
        <f t="shared" si="31"/>
        <v>136.87</v>
      </c>
      <c r="J77" s="39">
        <f t="shared" si="26"/>
        <v>6159.15</v>
      </c>
      <c r="K77" s="39">
        <f t="shared" si="32"/>
        <v>2189.92</v>
      </c>
      <c r="L77" s="39">
        <f t="shared" si="32"/>
        <v>3284.88</v>
      </c>
      <c r="M77" s="39">
        <f t="shared" si="27"/>
        <v>5474.8</v>
      </c>
      <c r="N77" s="39">
        <f t="shared" si="33"/>
        <v>0</v>
      </c>
      <c r="O77" s="40"/>
      <c r="P77" s="41"/>
      <c r="R77" s="59">
        <f t="shared" si="28"/>
        <v>26963.39</v>
      </c>
      <c r="S77" s="108">
        <f t="shared" si="22"/>
        <v>26963.39</v>
      </c>
    </row>
    <row r="78" spans="1:19" ht="18" customHeight="1" thickBot="1">
      <c r="A78" s="1639"/>
      <c r="B78" s="79" t="s">
        <v>108</v>
      </c>
      <c r="C78" s="80">
        <f>C33</f>
        <v>23200</v>
      </c>
      <c r="D78" s="80">
        <f>D33</f>
        <v>33408</v>
      </c>
      <c r="E78" s="80">
        <f>E33</f>
        <v>33408</v>
      </c>
      <c r="F78" s="80">
        <f>F33</f>
        <v>100</v>
      </c>
      <c r="G78" s="81">
        <f>$E33*G33/100</f>
        <v>27728.64</v>
      </c>
      <c r="H78" s="81">
        <f>$E33*H33/100</f>
        <v>334.08</v>
      </c>
      <c r="I78" s="81">
        <f>$E33*I33/100</f>
        <v>334.08</v>
      </c>
      <c r="J78" s="81">
        <f t="shared" si="26"/>
        <v>668.16</v>
      </c>
      <c r="K78" s="81">
        <f>$E33*K33/100</f>
        <v>4677.12</v>
      </c>
      <c r="L78" s="81">
        <f>$E33*L33/100</f>
        <v>334.08</v>
      </c>
      <c r="M78" s="81">
        <f t="shared" si="27"/>
        <v>5011.2</v>
      </c>
      <c r="N78" s="81">
        <f>$E33*N33/100</f>
        <v>0</v>
      </c>
      <c r="O78" s="82"/>
      <c r="P78" s="83"/>
      <c r="R78" s="59">
        <f t="shared" si="28"/>
        <v>33408</v>
      </c>
      <c r="S78" s="108">
        <f t="shared" si="22"/>
        <v>33408</v>
      </c>
    </row>
  </sheetData>
  <sheetProtection/>
  <mergeCells count="22">
    <mergeCell ref="E4:N4"/>
    <mergeCell ref="E41:K41"/>
    <mergeCell ref="H6:J6"/>
    <mergeCell ref="K6:M6"/>
    <mergeCell ref="G5:N5"/>
    <mergeCell ref="A1:P1"/>
    <mergeCell ref="B3:D3"/>
    <mergeCell ref="A65:A78"/>
    <mergeCell ref="A49:B53"/>
    <mergeCell ref="A54:B54"/>
    <mergeCell ref="A55:B55"/>
    <mergeCell ref="A56:B56"/>
    <mergeCell ref="A57:B57"/>
    <mergeCell ref="A58:A64"/>
    <mergeCell ref="G2:H2"/>
    <mergeCell ref="A20:A33"/>
    <mergeCell ref="A13:A19"/>
    <mergeCell ref="A4:B8"/>
    <mergeCell ref="A9:B9"/>
    <mergeCell ref="A10:B10"/>
    <mergeCell ref="A11:B11"/>
    <mergeCell ref="A12:B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4" r:id="rId1"/>
  <rowBreaks count="1" manualBreakCount="1">
    <brk id="46" max="255" man="1"/>
  </rowBreaks>
  <colBreaks count="2" manualBreakCount="2">
    <brk id="22" max="11" man="1"/>
    <brk id="40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BF78"/>
  <sheetViews>
    <sheetView view="pageBreakPreview" zoomScaleNormal="75" zoomScaleSheetLayoutView="100" zoomScalePageLayoutView="0" workbookViewId="0" topLeftCell="A1">
      <selection activeCell="C29" sqref="C29"/>
    </sheetView>
  </sheetViews>
  <sheetFormatPr defaultColWidth="13.375" defaultRowHeight="13.5"/>
  <cols>
    <col min="1" max="1" width="2.875" style="45" bestFit="1" customWidth="1"/>
    <col min="2" max="2" width="6.75390625" style="45" customWidth="1"/>
    <col min="3" max="5" width="9.375" style="45" customWidth="1"/>
    <col min="6" max="14" width="5.00390625" style="45" customWidth="1"/>
    <col min="15" max="15" width="7.125" style="45" customWidth="1"/>
    <col min="16" max="16" width="7.375" style="45" customWidth="1"/>
    <col min="17" max="17" width="3.375" style="45" customWidth="1"/>
    <col min="18" max="18" width="8.25390625" style="50" customWidth="1"/>
    <col min="19" max="19" width="8.375" style="45" customWidth="1"/>
    <col min="20" max="20" width="7.875" style="45" customWidth="1"/>
    <col min="21" max="21" width="8.375" style="45" customWidth="1"/>
    <col min="22" max="22" width="8.50390625" style="45" customWidth="1"/>
    <col min="23" max="23" width="9.875" style="45" customWidth="1"/>
    <col min="24" max="24" width="8.00390625" style="45" customWidth="1"/>
    <col min="25" max="25" width="10.75390625" style="45" customWidth="1"/>
    <col min="26" max="26" width="11.75390625" style="45" customWidth="1"/>
    <col min="27" max="27" width="10.25390625" style="45" customWidth="1"/>
    <col min="28" max="28" width="11.125" style="45" customWidth="1"/>
    <col min="29" max="29" width="9.75390625" style="45" customWidth="1"/>
    <col min="30" max="30" width="7.625" style="45" customWidth="1"/>
    <col min="31" max="31" width="10.75390625" style="45" customWidth="1"/>
    <col min="32" max="32" width="7.625" style="45" customWidth="1"/>
    <col min="33" max="33" width="9.75390625" style="45" customWidth="1"/>
    <col min="34" max="34" width="7.625" style="45" customWidth="1"/>
    <col min="35" max="35" width="9.75390625" style="45" customWidth="1"/>
    <col min="36" max="36" width="7.625" style="45" customWidth="1"/>
    <col min="37" max="37" width="10.00390625" style="45" customWidth="1"/>
    <col min="38" max="38" width="7.625" style="45" customWidth="1"/>
    <col min="39" max="39" width="10.125" style="45" customWidth="1"/>
    <col min="40" max="40" width="7.625" style="45" customWidth="1"/>
    <col min="41" max="41" width="12.00390625" style="45" customWidth="1"/>
    <col min="42" max="42" width="7.625" style="45" customWidth="1"/>
    <col min="43" max="43" width="12.125" style="45" customWidth="1"/>
    <col min="44" max="44" width="11.50390625" style="45" customWidth="1"/>
    <col min="45" max="46" width="7.625" style="45" customWidth="1"/>
    <col min="47" max="47" width="11.625" style="45" customWidth="1"/>
    <col min="48" max="48" width="7.625" style="45" customWidth="1"/>
    <col min="49" max="49" width="10.00390625" style="45" customWidth="1"/>
    <col min="50" max="50" width="7.625" style="45" customWidth="1"/>
    <col min="51" max="51" width="7.75390625" style="45" customWidth="1"/>
    <col min="52" max="52" width="7.00390625" style="45" customWidth="1"/>
    <col min="53" max="53" width="9.875" style="45" customWidth="1"/>
    <col min="54" max="54" width="6.75390625" style="45" customWidth="1"/>
    <col min="55" max="55" width="11.25390625" style="45" customWidth="1"/>
    <col min="56" max="56" width="7.00390625" style="45" customWidth="1"/>
    <col min="57" max="57" width="9.25390625" style="45" customWidth="1"/>
    <col min="58" max="58" width="7.75390625" style="45" customWidth="1"/>
    <col min="59" max="59" width="3.50390625" style="45" customWidth="1"/>
    <col min="60" max="16384" width="13.375" style="45" customWidth="1"/>
  </cols>
  <sheetData>
    <row r="2" spans="2:58" ht="17.25">
      <c r="B2" s="42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4"/>
      <c r="BB2" s="44"/>
      <c r="BC2" s="44"/>
      <c r="BD2" s="44"/>
      <c r="BE2" s="44"/>
      <c r="BF2" s="44"/>
    </row>
    <row r="3" spans="2:58" ht="18" thickBot="1">
      <c r="B3" s="1646" t="s">
        <v>595</v>
      </c>
      <c r="C3" s="1646"/>
      <c r="D3" s="1646"/>
      <c r="E3" s="1646"/>
      <c r="F3" s="47"/>
      <c r="G3" s="47"/>
      <c r="H3" s="47"/>
      <c r="I3" s="1656"/>
      <c r="J3" s="1656"/>
      <c r="K3" s="1656"/>
      <c r="L3" s="47"/>
      <c r="M3" s="47"/>
      <c r="N3" s="47"/>
      <c r="O3" s="47"/>
      <c r="P3" s="47"/>
      <c r="Q3" s="47"/>
      <c r="R3" s="49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2"/>
      <c r="AZ3" s="42"/>
      <c r="BA3" s="44"/>
      <c r="BB3" s="44"/>
      <c r="BC3" s="44"/>
      <c r="BD3" s="44"/>
      <c r="BE3" s="44"/>
      <c r="BF3" s="44"/>
    </row>
    <row r="4" spans="1:16" ht="18" customHeight="1">
      <c r="A4" s="1640" t="s">
        <v>159</v>
      </c>
      <c r="B4" s="1641"/>
      <c r="C4" s="368"/>
      <c r="D4" s="368"/>
      <c r="E4" s="1648" t="s">
        <v>575</v>
      </c>
      <c r="F4" s="1649"/>
      <c r="G4" s="1649"/>
      <c r="H4" s="1649"/>
      <c r="I4" s="1649"/>
      <c r="J4" s="1649"/>
      <c r="K4" s="1649"/>
      <c r="L4" s="1649"/>
      <c r="M4" s="1649"/>
      <c r="N4" s="1649"/>
      <c r="O4" s="332"/>
      <c r="P4" s="369"/>
    </row>
    <row r="5" spans="1:16" ht="18" customHeight="1">
      <c r="A5" s="1642"/>
      <c r="B5" s="1629"/>
      <c r="C5" s="370" t="s">
        <v>128</v>
      </c>
      <c r="D5" s="370" t="s">
        <v>190</v>
      </c>
      <c r="E5" s="371" t="s">
        <v>129</v>
      </c>
      <c r="F5" s="372"/>
      <c r="G5" s="1653" t="s">
        <v>216</v>
      </c>
      <c r="H5" s="1654"/>
      <c r="I5" s="1654"/>
      <c r="J5" s="1654"/>
      <c r="K5" s="1654"/>
      <c r="L5" s="1654"/>
      <c r="M5" s="1654"/>
      <c r="N5" s="1654"/>
      <c r="O5" s="334" t="s">
        <v>593</v>
      </c>
      <c r="P5" s="373" t="s">
        <v>131</v>
      </c>
    </row>
    <row r="6" spans="1:16" ht="18" customHeight="1">
      <c r="A6" s="1642"/>
      <c r="B6" s="1629"/>
      <c r="C6" s="370" t="s">
        <v>132</v>
      </c>
      <c r="D6" s="370" t="s">
        <v>133</v>
      </c>
      <c r="E6" s="374" t="s">
        <v>134</v>
      </c>
      <c r="F6" s="375" t="s">
        <v>135</v>
      </c>
      <c r="G6" s="1666" t="s">
        <v>138</v>
      </c>
      <c r="H6" s="1667"/>
      <c r="I6" s="1667"/>
      <c r="J6" s="1667"/>
      <c r="K6" s="1668"/>
      <c r="L6" s="376" t="s">
        <v>139</v>
      </c>
      <c r="M6" s="377" t="s">
        <v>140</v>
      </c>
      <c r="N6" s="378" t="s">
        <v>141</v>
      </c>
      <c r="O6" s="379"/>
      <c r="P6" s="380" t="s">
        <v>136</v>
      </c>
    </row>
    <row r="7" spans="1:16" ht="18" customHeight="1">
      <c r="A7" s="1642"/>
      <c r="B7" s="1629"/>
      <c r="C7" s="370"/>
      <c r="D7" s="381"/>
      <c r="E7" s="382"/>
      <c r="F7" s="375" t="s">
        <v>134</v>
      </c>
      <c r="G7" s="376" t="s">
        <v>137</v>
      </c>
      <c r="H7" s="376" t="s">
        <v>170</v>
      </c>
      <c r="I7" s="377" t="s">
        <v>142</v>
      </c>
      <c r="J7" s="371" t="s">
        <v>143</v>
      </c>
      <c r="K7" s="376" t="s">
        <v>89</v>
      </c>
      <c r="L7" s="382"/>
      <c r="M7" s="382"/>
      <c r="N7" s="383"/>
      <c r="O7" s="384"/>
      <c r="P7" s="385"/>
    </row>
    <row r="8" spans="1:16" ht="18" customHeight="1" thickBot="1">
      <c r="A8" s="1643"/>
      <c r="B8" s="1644"/>
      <c r="C8" s="386" t="s">
        <v>446</v>
      </c>
      <c r="D8" s="386" t="s">
        <v>446</v>
      </c>
      <c r="E8" s="386" t="s">
        <v>446</v>
      </c>
      <c r="F8" s="386" t="s">
        <v>447</v>
      </c>
      <c r="G8" s="386"/>
      <c r="H8" s="386" t="s">
        <v>169</v>
      </c>
      <c r="I8" s="386"/>
      <c r="J8" s="386" t="s">
        <v>167</v>
      </c>
      <c r="K8" s="386"/>
      <c r="L8" s="386"/>
      <c r="M8" s="386"/>
      <c r="N8" s="387"/>
      <c r="O8" s="388" t="s">
        <v>594</v>
      </c>
      <c r="P8" s="389" t="s">
        <v>172</v>
      </c>
    </row>
    <row r="9" spans="1:18" ht="24.75" customHeight="1" thickBot="1">
      <c r="A9" s="1505" t="s">
        <v>433</v>
      </c>
      <c r="B9" s="1506"/>
      <c r="C9" s="344">
        <f>SUM(C10:C12)</f>
        <v>436168.43</v>
      </c>
      <c r="D9" s="344">
        <f>SUM(D10:D12)</f>
        <v>113403.24</v>
      </c>
      <c r="E9" s="344">
        <f>SUM(E10:E12)</f>
        <v>107308.2</v>
      </c>
      <c r="F9" s="344">
        <f>ROUND(E9/D9*100,0)</f>
        <v>95</v>
      </c>
      <c r="G9" s="345">
        <v>48</v>
      </c>
      <c r="H9" s="345">
        <f aca="true" t="shared" si="0" ref="H9:N9">ROUND(H54/$E54*100,0)</f>
        <v>2</v>
      </c>
      <c r="I9" s="345">
        <f t="shared" si="0"/>
        <v>9</v>
      </c>
      <c r="J9" s="345">
        <f t="shared" si="0"/>
        <v>5</v>
      </c>
      <c r="K9" s="344">
        <f>SUM(G9:J9)</f>
        <v>64</v>
      </c>
      <c r="L9" s="344">
        <f t="shared" si="0"/>
        <v>30</v>
      </c>
      <c r="M9" s="345">
        <f t="shared" si="0"/>
        <v>7</v>
      </c>
      <c r="N9" s="346">
        <f t="shared" si="0"/>
        <v>0</v>
      </c>
      <c r="O9" s="347">
        <f>SUM(O10:O12)</f>
        <v>2181</v>
      </c>
      <c r="P9" s="348">
        <f>SUM(P10:P12)</f>
        <v>3914.175</v>
      </c>
      <c r="R9" s="59">
        <f aca="true" t="shared" si="1" ref="R9:R19">SUM(L9:N9,K9)</f>
        <v>101</v>
      </c>
    </row>
    <row r="10" spans="1:18" ht="24.75" customHeight="1">
      <c r="A10" s="1471" t="s">
        <v>160</v>
      </c>
      <c r="B10" s="1473"/>
      <c r="C10" s="61">
        <f>SUM(C13:C15)</f>
        <v>217440</v>
      </c>
      <c r="D10" s="61">
        <f>SUM(D13:D15)</f>
        <v>56534.4</v>
      </c>
      <c r="E10" s="61">
        <f>SUM(E13:E15)</f>
        <v>50772</v>
      </c>
      <c r="F10" s="61">
        <f aca="true" t="shared" si="2" ref="F10:F19">ROUND(E10/D10*100,0)</f>
        <v>90</v>
      </c>
      <c r="G10" s="62">
        <f>ROUND(G55/$E55*100,0)</f>
        <v>43</v>
      </c>
      <c r="H10" s="61">
        <f aca="true" t="shared" si="3" ref="G10:J18">ROUND(H55/$E55*100,0)</f>
        <v>1</v>
      </c>
      <c r="I10" s="61">
        <f t="shared" si="3"/>
        <v>8</v>
      </c>
      <c r="J10" s="61">
        <f t="shared" si="3"/>
        <v>6</v>
      </c>
      <c r="K10" s="61">
        <f aca="true" t="shared" si="4" ref="K10:K19">SUM(G10:J10)</f>
        <v>58</v>
      </c>
      <c r="L10" s="61">
        <f aca="true" t="shared" si="5" ref="L10:N19">ROUND(L55/$E55*100,0)</f>
        <v>33</v>
      </c>
      <c r="M10" s="62">
        <f t="shared" si="5"/>
        <v>8</v>
      </c>
      <c r="N10" s="63">
        <f t="shared" si="5"/>
        <v>0</v>
      </c>
      <c r="O10" s="349">
        <f>SUM(O13:O15)</f>
        <v>2101</v>
      </c>
      <c r="P10" s="350">
        <f>SUM(P13:P15)</f>
        <v>3661</v>
      </c>
      <c r="R10" s="59">
        <f t="shared" si="1"/>
        <v>99</v>
      </c>
    </row>
    <row r="11" spans="1:18" ht="24.75" customHeight="1">
      <c r="A11" s="1481" t="s">
        <v>434</v>
      </c>
      <c r="B11" s="1466"/>
      <c r="C11" s="65">
        <f>SUM(C16:C17)</f>
        <v>133264.43</v>
      </c>
      <c r="D11" s="65">
        <f>SUM(D16:D17)</f>
        <v>34648.2</v>
      </c>
      <c r="E11" s="65">
        <f>SUM(E16:E17)</f>
        <v>34315.2</v>
      </c>
      <c r="F11" s="65">
        <f t="shared" si="2"/>
        <v>99</v>
      </c>
      <c r="G11" s="65">
        <f t="shared" si="3"/>
        <v>54</v>
      </c>
      <c r="H11" s="65">
        <f t="shared" si="3"/>
        <v>4</v>
      </c>
      <c r="I11" s="65">
        <v>15</v>
      </c>
      <c r="J11" s="65">
        <f t="shared" si="3"/>
        <v>3</v>
      </c>
      <c r="K11" s="65">
        <f t="shared" si="4"/>
        <v>76</v>
      </c>
      <c r="L11" s="65">
        <f t="shared" si="5"/>
        <v>13</v>
      </c>
      <c r="M11" s="66">
        <f t="shared" si="5"/>
        <v>9</v>
      </c>
      <c r="N11" s="67">
        <f t="shared" si="5"/>
        <v>0</v>
      </c>
      <c r="O11" s="351">
        <f>SUM(O16:O17)</f>
        <v>80</v>
      </c>
      <c r="P11" s="352">
        <f>SUM(P16:P17)</f>
        <v>253.175</v>
      </c>
      <c r="R11" s="59">
        <f t="shared" si="1"/>
        <v>98</v>
      </c>
    </row>
    <row r="12" spans="1:18" ht="24.75" customHeight="1" thickBot="1">
      <c r="A12" s="1664" t="s">
        <v>161</v>
      </c>
      <c r="B12" s="1665"/>
      <c r="C12" s="390">
        <f>SUM(C18:C19)</f>
        <v>85464</v>
      </c>
      <c r="D12" s="390">
        <f>SUM(D18:D19)</f>
        <v>22220.64</v>
      </c>
      <c r="E12" s="390">
        <f>SUM(E18:E19)</f>
        <v>22221</v>
      </c>
      <c r="F12" s="390">
        <f t="shared" si="2"/>
        <v>100</v>
      </c>
      <c r="G12" s="390">
        <f t="shared" si="3"/>
        <v>42</v>
      </c>
      <c r="H12" s="390">
        <f t="shared" si="3"/>
        <v>1</v>
      </c>
      <c r="I12" s="390">
        <f t="shared" si="3"/>
        <v>0</v>
      </c>
      <c r="J12" s="390">
        <f t="shared" si="3"/>
        <v>4</v>
      </c>
      <c r="K12" s="390">
        <f t="shared" si="4"/>
        <v>47</v>
      </c>
      <c r="L12" s="390">
        <v>52</v>
      </c>
      <c r="M12" s="391">
        <f t="shared" si="5"/>
        <v>2</v>
      </c>
      <c r="N12" s="392">
        <f t="shared" si="5"/>
        <v>0</v>
      </c>
      <c r="O12" s="393">
        <f>SUM(O18:O19)</f>
        <v>0</v>
      </c>
      <c r="P12" s="394">
        <f>SUM(P18:P19)</f>
        <v>0</v>
      </c>
      <c r="R12" s="59">
        <f t="shared" si="1"/>
        <v>101</v>
      </c>
    </row>
    <row r="13" spans="1:18" ht="24.75" customHeight="1">
      <c r="A13" s="1660" t="s">
        <v>162</v>
      </c>
      <c r="B13" s="395" t="s">
        <v>614</v>
      </c>
      <c r="C13" s="396">
        <f>SUM(C20:C22)</f>
        <v>50000</v>
      </c>
      <c r="D13" s="396">
        <f>SUM(D20:D22)</f>
        <v>13000</v>
      </c>
      <c r="E13" s="396">
        <f>SUM(E20:E22)</f>
        <v>12985</v>
      </c>
      <c r="F13" s="396">
        <f t="shared" si="2"/>
        <v>100</v>
      </c>
      <c r="G13" s="397">
        <f>ROUND(G58/$E58*100,0)</f>
        <v>45</v>
      </c>
      <c r="H13" s="396">
        <f t="shared" si="3"/>
        <v>2</v>
      </c>
      <c r="I13" s="396">
        <f t="shared" si="3"/>
        <v>13</v>
      </c>
      <c r="J13" s="396">
        <f t="shared" si="3"/>
        <v>2</v>
      </c>
      <c r="K13" s="396">
        <f t="shared" si="4"/>
        <v>62</v>
      </c>
      <c r="L13" s="397">
        <f t="shared" si="5"/>
        <v>35</v>
      </c>
      <c r="M13" s="397">
        <f t="shared" si="5"/>
        <v>2</v>
      </c>
      <c r="N13" s="398">
        <f t="shared" si="5"/>
        <v>0</v>
      </c>
      <c r="O13" s="399">
        <f>SUM(O20:O22)</f>
        <v>0</v>
      </c>
      <c r="P13" s="400">
        <f>SUM(P20:P22)</f>
        <v>15</v>
      </c>
      <c r="R13" s="59">
        <f t="shared" si="1"/>
        <v>99</v>
      </c>
    </row>
    <row r="14" spans="1:18" ht="24.75" customHeight="1">
      <c r="A14" s="1661"/>
      <c r="B14" s="64" t="s">
        <v>615</v>
      </c>
      <c r="C14" s="65">
        <f>SUM(C23:C25)</f>
        <v>114090</v>
      </c>
      <c r="D14" s="65">
        <f>SUM(D23:D25)</f>
        <v>29663.4</v>
      </c>
      <c r="E14" s="65">
        <f>SUM(E23:E25)</f>
        <v>25997</v>
      </c>
      <c r="F14" s="65">
        <f t="shared" si="2"/>
        <v>88</v>
      </c>
      <c r="G14" s="65">
        <f t="shared" si="3"/>
        <v>55</v>
      </c>
      <c r="H14" s="65">
        <f t="shared" si="3"/>
        <v>1</v>
      </c>
      <c r="I14" s="65">
        <f t="shared" si="3"/>
        <v>5</v>
      </c>
      <c r="J14" s="65">
        <f t="shared" si="3"/>
        <v>6</v>
      </c>
      <c r="K14" s="65">
        <f t="shared" si="4"/>
        <v>67</v>
      </c>
      <c r="L14" s="65">
        <f t="shared" si="5"/>
        <v>26</v>
      </c>
      <c r="M14" s="65">
        <f t="shared" si="5"/>
        <v>6</v>
      </c>
      <c r="N14" s="67">
        <f t="shared" si="5"/>
        <v>1</v>
      </c>
      <c r="O14" s="351">
        <f>SUM(O23:O25)</f>
        <v>20</v>
      </c>
      <c r="P14" s="401">
        <f>SUM(P23:P25)</f>
        <v>3646</v>
      </c>
      <c r="R14" s="59">
        <f t="shared" si="1"/>
        <v>100</v>
      </c>
    </row>
    <row r="15" spans="1:18" ht="24.75" customHeight="1">
      <c r="A15" s="1661"/>
      <c r="B15" s="64" t="s">
        <v>500</v>
      </c>
      <c r="C15" s="65">
        <f>SUM(C26)</f>
        <v>53350</v>
      </c>
      <c r="D15" s="65">
        <f>SUM(D26)</f>
        <v>13871</v>
      </c>
      <c r="E15" s="65">
        <f>SUM(E26)</f>
        <v>11790</v>
      </c>
      <c r="F15" s="65">
        <f t="shared" si="2"/>
        <v>85</v>
      </c>
      <c r="G15" s="66">
        <f>ROUND(G60/$E60*100,0)</f>
        <v>15</v>
      </c>
      <c r="H15" s="65">
        <f t="shared" si="3"/>
        <v>0</v>
      </c>
      <c r="I15" s="65">
        <f t="shared" si="3"/>
        <v>10</v>
      </c>
      <c r="J15" s="65">
        <f t="shared" si="3"/>
        <v>10</v>
      </c>
      <c r="K15" s="65">
        <f t="shared" si="4"/>
        <v>35</v>
      </c>
      <c r="L15" s="65">
        <f t="shared" si="5"/>
        <v>45</v>
      </c>
      <c r="M15" s="66">
        <f t="shared" si="5"/>
        <v>20</v>
      </c>
      <c r="N15" s="67">
        <f>ROUND(N60/$E60*100,0)</f>
        <v>0</v>
      </c>
      <c r="O15" s="351">
        <f>SUM(O26)</f>
        <v>2081</v>
      </c>
      <c r="P15" s="401">
        <f>SUM(P26)</f>
        <v>0</v>
      </c>
      <c r="R15" s="59">
        <f t="shared" si="1"/>
        <v>100</v>
      </c>
    </row>
    <row r="16" spans="1:18" ht="24.75" customHeight="1">
      <c r="A16" s="1661"/>
      <c r="B16" s="64" t="s">
        <v>501</v>
      </c>
      <c r="C16" s="65">
        <f>SUM(C27:C29)</f>
        <v>123044.43</v>
      </c>
      <c r="D16" s="65">
        <f>SUM(D27:D29)</f>
        <v>31991</v>
      </c>
      <c r="E16" s="65">
        <f>SUM(E27:E29)</f>
        <v>31658</v>
      </c>
      <c r="F16" s="65">
        <f t="shared" si="2"/>
        <v>99</v>
      </c>
      <c r="G16" s="66">
        <v>55</v>
      </c>
      <c r="H16" s="65">
        <f t="shared" si="3"/>
        <v>4</v>
      </c>
      <c r="I16" s="65">
        <f t="shared" si="3"/>
        <v>13</v>
      </c>
      <c r="J16" s="65">
        <f t="shared" si="3"/>
        <v>4</v>
      </c>
      <c r="K16" s="65">
        <f t="shared" si="4"/>
        <v>76</v>
      </c>
      <c r="L16" s="65">
        <f t="shared" si="5"/>
        <v>14</v>
      </c>
      <c r="M16" s="66">
        <f t="shared" si="5"/>
        <v>9</v>
      </c>
      <c r="N16" s="67">
        <f>ROUND(N61/$E61*100,0)</f>
        <v>0</v>
      </c>
      <c r="O16" s="351">
        <f>SUM(O27:O29)</f>
        <v>80</v>
      </c>
      <c r="P16" s="401">
        <f>SUM(P27:P29)</f>
        <v>253.175</v>
      </c>
      <c r="R16" s="59">
        <f t="shared" si="1"/>
        <v>99</v>
      </c>
    </row>
    <row r="17" spans="1:18" ht="24.75" customHeight="1">
      <c r="A17" s="1661"/>
      <c r="B17" s="64" t="s">
        <v>151</v>
      </c>
      <c r="C17" s="65">
        <f>SUM(C30)</f>
        <v>10220</v>
      </c>
      <c r="D17" s="65">
        <f>SUM(D30)</f>
        <v>2657.2</v>
      </c>
      <c r="E17" s="65">
        <f>SUM(E30)</f>
        <v>2657.2</v>
      </c>
      <c r="F17" s="65">
        <f t="shared" si="2"/>
        <v>100</v>
      </c>
      <c r="G17" s="66">
        <f>ROUND(G62/$E62*100,0)</f>
        <v>56</v>
      </c>
      <c r="H17" s="65">
        <f t="shared" si="3"/>
        <v>1</v>
      </c>
      <c r="I17" s="65">
        <f t="shared" si="3"/>
        <v>28</v>
      </c>
      <c r="J17" s="65">
        <f t="shared" si="3"/>
        <v>1</v>
      </c>
      <c r="K17" s="65">
        <f t="shared" si="4"/>
        <v>86</v>
      </c>
      <c r="L17" s="65">
        <f t="shared" si="5"/>
        <v>1</v>
      </c>
      <c r="M17" s="66">
        <f t="shared" si="5"/>
        <v>12</v>
      </c>
      <c r="N17" s="67">
        <f>ROUND(N62/$E62*100,0)</f>
        <v>1</v>
      </c>
      <c r="O17" s="351">
        <f>SUM(O30)</f>
        <v>0</v>
      </c>
      <c r="P17" s="401">
        <f>P30</f>
        <v>0</v>
      </c>
      <c r="R17" s="59">
        <f t="shared" si="1"/>
        <v>100</v>
      </c>
    </row>
    <row r="18" spans="1:18" ht="24.75" customHeight="1">
      <c r="A18" s="1661"/>
      <c r="B18" s="64" t="s">
        <v>502</v>
      </c>
      <c r="C18" s="65">
        <f>SUM(C31:C32)</f>
        <v>62264</v>
      </c>
      <c r="D18" s="65">
        <f>SUM(D31:D32)</f>
        <v>16188.64</v>
      </c>
      <c r="E18" s="65">
        <f>SUM(E31:E32)</f>
        <v>16189</v>
      </c>
      <c r="F18" s="65">
        <f t="shared" si="2"/>
        <v>100</v>
      </c>
      <c r="G18" s="66">
        <f aca="true" t="shared" si="6" ref="G18:J19">ROUND(G63/$E63*100,0)</f>
        <v>49</v>
      </c>
      <c r="H18" s="65">
        <f t="shared" si="6"/>
        <v>2</v>
      </c>
      <c r="I18" s="65">
        <f t="shared" si="3"/>
        <v>0</v>
      </c>
      <c r="J18" s="65">
        <f t="shared" si="6"/>
        <v>4</v>
      </c>
      <c r="K18" s="65">
        <f t="shared" si="4"/>
        <v>55</v>
      </c>
      <c r="L18" s="65">
        <f t="shared" si="5"/>
        <v>43</v>
      </c>
      <c r="M18" s="66">
        <v>0</v>
      </c>
      <c r="N18" s="67">
        <f t="shared" si="5"/>
        <v>0</v>
      </c>
      <c r="O18" s="351">
        <f>SUM(O31:O32)</f>
        <v>0</v>
      </c>
      <c r="P18" s="401">
        <f>SUM(P31:P32)</f>
        <v>0</v>
      </c>
      <c r="R18" s="59">
        <f t="shared" si="1"/>
        <v>98</v>
      </c>
    </row>
    <row r="19" spans="1:18" ht="24.75" customHeight="1" thickBot="1">
      <c r="A19" s="1662"/>
      <c r="B19" s="71" t="s">
        <v>616</v>
      </c>
      <c r="C19" s="68">
        <f>SUM(C33)</f>
        <v>23200</v>
      </c>
      <c r="D19" s="68">
        <f>SUM(D33)</f>
        <v>6032</v>
      </c>
      <c r="E19" s="68">
        <f>SUM(E33)</f>
        <v>6032</v>
      </c>
      <c r="F19" s="68">
        <f t="shared" si="2"/>
        <v>100</v>
      </c>
      <c r="G19" s="69">
        <f t="shared" si="6"/>
        <v>21</v>
      </c>
      <c r="H19" s="68">
        <f t="shared" si="6"/>
        <v>0</v>
      </c>
      <c r="I19" s="68">
        <f t="shared" si="6"/>
        <v>0</v>
      </c>
      <c r="J19" s="68">
        <f t="shared" si="6"/>
        <v>3</v>
      </c>
      <c r="K19" s="68">
        <f t="shared" si="4"/>
        <v>24</v>
      </c>
      <c r="L19" s="68">
        <f t="shared" si="5"/>
        <v>75</v>
      </c>
      <c r="M19" s="69">
        <f t="shared" si="5"/>
        <v>1</v>
      </c>
      <c r="N19" s="70">
        <f t="shared" si="5"/>
        <v>0</v>
      </c>
      <c r="O19" s="353">
        <f>SUM(O33)</f>
        <v>0</v>
      </c>
      <c r="P19" s="402">
        <f>P33</f>
        <v>0</v>
      </c>
      <c r="R19" s="59">
        <f t="shared" si="1"/>
        <v>100</v>
      </c>
    </row>
    <row r="20" spans="1:18" ht="24.75" customHeight="1">
      <c r="A20" s="1657" t="s">
        <v>444</v>
      </c>
      <c r="B20" s="72" t="s">
        <v>541</v>
      </c>
      <c r="C20" s="73">
        <v>13950</v>
      </c>
      <c r="D20" s="74">
        <v>3627</v>
      </c>
      <c r="E20" s="74">
        <v>3627</v>
      </c>
      <c r="F20" s="74">
        <v>100</v>
      </c>
      <c r="G20" s="74">
        <v>76</v>
      </c>
      <c r="H20" s="74">
        <v>3</v>
      </c>
      <c r="I20" s="74">
        <v>5</v>
      </c>
      <c r="J20" s="74">
        <v>1</v>
      </c>
      <c r="K20" s="74">
        <f>SUM(G20:J20)</f>
        <v>85</v>
      </c>
      <c r="L20" s="74">
        <v>11</v>
      </c>
      <c r="M20" s="74">
        <v>4</v>
      </c>
      <c r="N20" s="75">
        <v>0</v>
      </c>
      <c r="O20" s="403">
        <v>0</v>
      </c>
      <c r="P20" s="404">
        <v>0</v>
      </c>
      <c r="Q20" s="36"/>
      <c r="R20" s="59">
        <f>SUM(L20:N20,K20)</f>
        <v>100</v>
      </c>
    </row>
    <row r="21" spans="1:18" ht="24.75" customHeight="1">
      <c r="A21" s="1658"/>
      <c r="B21" s="37" t="s">
        <v>498</v>
      </c>
      <c r="C21" s="355">
        <v>11310</v>
      </c>
      <c r="D21" s="356">
        <v>2941</v>
      </c>
      <c r="E21" s="356">
        <v>2926</v>
      </c>
      <c r="F21" s="356">
        <v>98</v>
      </c>
      <c r="G21" s="356">
        <v>42</v>
      </c>
      <c r="H21" s="356">
        <v>2</v>
      </c>
      <c r="I21" s="356">
        <v>26</v>
      </c>
      <c r="J21" s="356">
        <v>1</v>
      </c>
      <c r="K21" s="356">
        <v>71</v>
      </c>
      <c r="L21" s="356">
        <v>27.285714285714285</v>
      </c>
      <c r="M21" s="356">
        <v>1</v>
      </c>
      <c r="N21" s="356">
        <v>0</v>
      </c>
      <c r="O21" s="998">
        <v>0</v>
      </c>
      <c r="P21" s="361">
        <v>15</v>
      </c>
      <c r="R21" s="59">
        <f aca="true" t="shared" si="7" ref="R21:R33">SUM(L21:N21,K21)</f>
        <v>99.28571428571428</v>
      </c>
    </row>
    <row r="22" spans="1:18" ht="24.75" customHeight="1">
      <c r="A22" s="1658"/>
      <c r="B22" s="37" t="s">
        <v>499</v>
      </c>
      <c r="C22" s="355">
        <v>24740</v>
      </c>
      <c r="D22" s="356">
        <v>6432</v>
      </c>
      <c r="E22" s="356">
        <v>6432</v>
      </c>
      <c r="F22" s="356">
        <v>100</v>
      </c>
      <c r="G22" s="356">
        <v>29</v>
      </c>
      <c r="H22" s="356">
        <v>2</v>
      </c>
      <c r="I22" s="356">
        <v>12</v>
      </c>
      <c r="J22" s="356">
        <v>3</v>
      </c>
      <c r="K22" s="356">
        <v>46</v>
      </c>
      <c r="L22" s="356">
        <v>52</v>
      </c>
      <c r="M22" s="356">
        <v>2</v>
      </c>
      <c r="N22" s="357">
        <v>0</v>
      </c>
      <c r="O22" s="406">
        <v>0</v>
      </c>
      <c r="P22" s="407">
        <v>0</v>
      </c>
      <c r="R22" s="59">
        <f t="shared" si="7"/>
        <v>100</v>
      </c>
    </row>
    <row r="23" spans="1:18" ht="24.75" customHeight="1">
      <c r="A23" s="1658"/>
      <c r="B23" s="37" t="s">
        <v>615</v>
      </c>
      <c r="C23" s="38">
        <v>46100</v>
      </c>
      <c r="D23" s="39">
        <v>11986</v>
      </c>
      <c r="E23" s="39">
        <v>8400</v>
      </c>
      <c r="F23" s="39">
        <v>70</v>
      </c>
      <c r="G23" s="39">
        <v>51</v>
      </c>
      <c r="H23" s="39">
        <v>1</v>
      </c>
      <c r="I23" s="39">
        <v>5</v>
      </c>
      <c r="J23" s="39">
        <v>3</v>
      </c>
      <c r="K23" s="39">
        <v>60</v>
      </c>
      <c r="L23" s="39">
        <v>36</v>
      </c>
      <c r="M23" s="39">
        <v>3</v>
      </c>
      <c r="N23" s="39">
        <v>1</v>
      </c>
      <c r="O23" s="999">
        <v>20</v>
      </c>
      <c r="P23" s="363">
        <v>3566</v>
      </c>
      <c r="R23" s="59">
        <f t="shared" si="7"/>
        <v>100</v>
      </c>
    </row>
    <row r="24" spans="1:18" ht="24.75" customHeight="1">
      <c r="A24" s="1658"/>
      <c r="B24" s="37" t="s">
        <v>542</v>
      </c>
      <c r="C24" s="38">
        <v>15000</v>
      </c>
      <c r="D24" s="39">
        <v>3900</v>
      </c>
      <c r="E24" s="39">
        <v>3820</v>
      </c>
      <c r="F24" s="39">
        <v>98</v>
      </c>
      <c r="G24" s="39">
        <v>20</v>
      </c>
      <c r="H24" s="39">
        <v>3</v>
      </c>
      <c r="I24" s="39">
        <v>1</v>
      </c>
      <c r="J24" s="39">
        <v>6</v>
      </c>
      <c r="K24" s="39">
        <v>30</v>
      </c>
      <c r="L24" s="39">
        <v>56</v>
      </c>
      <c r="M24" s="39">
        <v>14</v>
      </c>
      <c r="N24" s="39">
        <v>0</v>
      </c>
      <c r="O24" s="999">
        <v>0</v>
      </c>
      <c r="P24" s="363">
        <v>80</v>
      </c>
      <c r="R24" s="59">
        <f t="shared" si="7"/>
        <v>100</v>
      </c>
    </row>
    <row r="25" spans="1:18" ht="24.75" customHeight="1">
      <c r="A25" s="1658"/>
      <c r="B25" s="37" t="s">
        <v>617</v>
      </c>
      <c r="C25" s="38">
        <v>52990</v>
      </c>
      <c r="D25" s="39">
        <f>C25*0.26</f>
        <v>13777.4</v>
      </c>
      <c r="E25" s="39">
        <v>13777</v>
      </c>
      <c r="F25" s="39">
        <v>100</v>
      </c>
      <c r="G25" s="39">
        <v>67</v>
      </c>
      <c r="H25" s="39">
        <v>1</v>
      </c>
      <c r="I25" s="39">
        <v>7</v>
      </c>
      <c r="J25" s="39">
        <v>7</v>
      </c>
      <c r="K25" s="39">
        <f>SUM(G25:J25)</f>
        <v>82</v>
      </c>
      <c r="L25" s="39">
        <v>12</v>
      </c>
      <c r="M25" s="39">
        <v>5</v>
      </c>
      <c r="N25" s="39">
        <v>1</v>
      </c>
      <c r="O25" s="408">
        <v>0</v>
      </c>
      <c r="P25" s="409">
        <v>0</v>
      </c>
      <c r="R25" s="59">
        <f t="shared" si="7"/>
        <v>100</v>
      </c>
    </row>
    <row r="26" spans="1:18" ht="24.75" customHeight="1">
      <c r="A26" s="1658"/>
      <c r="B26" s="37" t="s">
        <v>500</v>
      </c>
      <c r="C26" s="410">
        <v>53350</v>
      </c>
      <c r="D26" s="411">
        <v>13871</v>
      </c>
      <c r="E26" s="411">
        <v>11790</v>
      </c>
      <c r="F26" s="411">
        <f>ROUND(E26/D26*100,0)</f>
        <v>85</v>
      </c>
      <c r="G26" s="411">
        <v>15</v>
      </c>
      <c r="H26" s="411">
        <v>0</v>
      </c>
      <c r="I26" s="411">
        <v>10</v>
      </c>
      <c r="J26" s="411">
        <v>10</v>
      </c>
      <c r="K26" s="411">
        <v>35</v>
      </c>
      <c r="L26" s="411">
        <v>45</v>
      </c>
      <c r="M26" s="411">
        <v>20</v>
      </c>
      <c r="N26" s="411">
        <v>0</v>
      </c>
      <c r="O26" s="1000">
        <v>2081</v>
      </c>
      <c r="P26" s="997">
        <v>0</v>
      </c>
      <c r="R26" s="59">
        <f t="shared" si="7"/>
        <v>100</v>
      </c>
    </row>
    <row r="27" spans="1:18" ht="24.75" customHeight="1">
      <c r="A27" s="1658"/>
      <c r="B27" s="37" t="s">
        <v>501</v>
      </c>
      <c r="C27" s="76">
        <v>42750</v>
      </c>
      <c r="D27" s="39">
        <v>11115</v>
      </c>
      <c r="E27" s="39">
        <v>11085</v>
      </c>
      <c r="F27" s="39">
        <v>100</v>
      </c>
      <c r="G27" s="39">
        <v>70</v>
      </c>
      <c r="H27" s="39">
        <v>7</v>
      </c>
      <c r="I27" s="39">
        <v>6</v>
      </c>
      <c r="J27" s="39">
        <v>2</v>
      </c>
      <c r="K27" s="39">
        <v>85</v>
      </c>
      <c r="L27" s="39">
        <v>5</v>
      </c>
      <c r="M27" s="39">
        <v>10</v>
      </c>
      <c r="N27" s="39">
        <v>0</v>
      </c>
      <c r="O27" s="999">
        <v>30</v>
      </c>
      <c r="P27" s="363">
        <v>0</v>
      </c>
      <c r="R27" s="59">
        <f t="shared" si="7"/>
        <v>100</v>
      </c>
    </row>
    <row r="28" spans="1:18" ht="24.75" customHeight="1">
      <c r="A28" s="1658"/>
      <c r="B28" s="37" t="s">
        <v>618</v>
      </c>
      <c r="C28" s="987">
        <v>38950</v>
      </c>
      <c r="D28" s="988">
        <f>C28*E41</f>
        <v>10127</v>
      </c>
      <c r="E28" s="988">
        <v>9824</v>
      </c>
      <c r="F28" s="988">
        <f>SUM(K28:N28)</f>
        <v>97</v>
      </c>
      <c r="G28" s="988">
        <v>32</v>
      </c>
      <c r="H28" s="988">
        <v>2</v>
      </c>
      <c r="I28" s="988">
        <v>14</v>
      </c>
      <c r="J28" s="988">
        <v>2</v>
      </c>
      <c r="K28" s="988">
        <v>52</v>
      </c>
      <c r="L28" s="988">
        <v>33</v>
      </c>
      <c r="M28" s="988">
        <v>12</v>
      </c>
      <c r="N28" s="988">
        <v>0</v>
      </c>
      <c r="O28" s="1139">
        <v>50</v>
      </c>
      <c r="P28" s="993">
        <f>D28*0.025</f>
        <v>253.175</v>
      </c>
      <c r="R28" s="59">
        <f t="shared" si="7"/>
        <v>97</v>
      </c>
    </row>
    <row r="29" spans="1:21" ht="24.75" customHeight="1">
      <c r="A29" s="1658"/>
      <c r="B29" s="1140" t="s">
        <v>729</v>
      </c>
      <c r="C29" s="991">
        <v>41344.42999999999</v>
      </c>
      <c r="D29" s="992">
        <v>10749</v>
      </c>
      <c r="E29" s="992">
        <v>10749</v>
      </c>
      <c r="F29" s="992">
        <v>100</v>
      </c>
      <c r="G29" s="992">
        <v>58</v>
      </c>
      <c r="H29" s="992">
        <v>4</v>
      </c>
      <c r="I29" s="992">
        <v>19</v>
      </c>
      <c r="J29" s="992">
        <v>7</v>
      </c>
      <c r="K29" s="992">
        <v>88</v>
      </c>
      <c r="L29" s="992">
        <v>6</v>
      </c>
      <c r="M29" s="992">
        <v>6</v>
      </c>
      <c r="N29" s="992">
        <v>0</v>
      </c>
      <c r="O29" s="1001">
        <v>0</v>
      </c>
      <c r="P29" s="996">
        <v>0</v>
      </c>
      <c r="Q29" s="44"/>
      <c r="R29" s="59">
        <f t="shared" si="7"/>
        <v>100</v>
      </c>
      <c r="S29" s="44"/>
      <c r="T29" s="44"/>
      <c r="U29" s="44"/>
    </row>
    <row r="30" spans="1:21" ht="24.75" customHeight="1">
      <c r="A30" s="1658"/>
      <c r="B30" s="37" t="s">
        <v>551</v>
      </c>
      <c r="C30" s="985">
        <v>10220</v>
      </c>
      <c r="D30" s="364">
        <v>2657.2</v>
      </c>
      <c r="E30" s="364">
        <v>2657.2</v>
      </c>
      <c r="F30" s="364">
        <v>100</v>
      </c>
      <c r="G30" s="364">
        <v>56</v>
      </c>
      <c r="H30" s="364">
        <v>1</v>
      </c>
      <c r="I30" s="364">
        <v>28</v>
      </c>
      <c r="J30" s="364">
        <v>1</v>
      </c>
      <c r="K30" s="364">
        <v>86</v>
      </c>
      <c r="L30" s="364">
        <v>1</v>
      </c>
      <c r="M30" s="364">
        <v>12</v>
      </c>
      <c r="N30" s="364">
        <v>1</v>
      </c>
      <c r="O30" s="1002">
        <v>0</v>
      </c>
      <c r="P30" s="990">
        <v>0</v>
      </c>
      <c r="Q30" s="44"/>
      <c r="R30" s="59">
        <f t="shared" si="7"/>
        <v>100</v>
      </c>
      <c r="S30" s="44"/>
      <c r="T30" s="44"/>
      <c r="U30" s="44"/>
    </row>
    <row r="31" spans="1:21" ht="24.75" customHeight="1">
      <c r="A31" s="1658"/>
      <c r="B31" s="37" t="s">
        <v>502</v>
      </c>
      <c r="C31" s="987">
        <v>42850</v>
      </c>
      <c r="D31" s="988">
        <v>11141</v>
      </c>
      <c r="E31" s="988">
        <v>11141</v>
      </c>
      <c r="F31" s="988">
        <v>100</v>
      </c>
      <c r="G31" s="988">
        <v>70</v>
      </c>
      <c r="H31" s="988">
        <v>2</v>
      </c>
      <c r="I31" s="988">
        <v>0</v>
      </c>
      <c r="J31" s="988">
        <v>5</v>
      </c>
      <c r="K31" s="988">
        <v>77</v>
      </c>
      <c r="L31" s="988">
        <v>20</v>
      </c>
      <c r="M31" s="988">
        <v>3</v>
      </c>
      <c r="N31" s="988">
        <v>0</v>
      </c>
      <c r="O31" s="1003">
        <v>0</v>
      </c>
      <c r="P31" s="993">
        <v>0</v>
      </c>
      <c r="Q31" s="44"/>
      <c r="R31" s="59">
        <f t="shared" si="7"/>
        <v>100</v>
      </c>
      <c r="S31" s="44"/>
      <c r="T31" s="44"/>
      <c r="U31" s="44"/>
    </row>
    <row r="32" spans="1:21" ht="24.75" customHeight="1">
      <c r="A32" s="1658"/>
      <c r="B32" s="77" t="s">
        <v>545</v>
      </c>
      <c r="C32" s="984">
        <v>19414</v>
      </c>
      <c r="D32" s="364">
        <f>C32*0.26</f>
        <v>5047.64</v>
      </c>
      <c r="E32" s="364">
        <v>5048</v>
      </c>
      <c r="F32" s="364">
        <v>100</v>
      </c>
      <c r="G32" s="364">
        <v>4</v>
      </c>
      <c r="H32" s="364">
        <v>1</v>
      </c>
      <c r="I32" s="364">
        <v>1</v>
      </c>
      <c r="J32" s="364">
        <v>1</v>
      </c>
      <c r="K32" s="364">
        <v>7</v>
      </c>
      <c r="L32" s="364">
        <v>93</v>
      </c>
      <c r="M32" s="364">
        <v>0</v>
      </c>
      <c r="N32" s="364">
        <v>0</v>
      </c>
      <c r="O32" s="1004">
        <v>0</v>
      </c>
      <c r="P32" s="994">
        <v>0</v>
      </c>
      <c r="Q32" s="44"/>
      <c r="R32" s="59">
        <f t="shared" si="7"/>
        <v>100</v>
      </c>
      <c r="S32" s="44"/>
      <c r="T32" s="44"/>
      <c r="U32" s="44"/>
    </row>
    <row r="33" spans="1:21" ht="24.75" customHeight="1" thickBot="1">
      <c r="A33" s="1659"/>
      <c r="B33" s="412" t="s">
        <v>616</v>
      </c>
      <c r="C33" s="80">
        <v>23200</v>
      </c>
      <c r="D33" s="81">
        <v>6032</v>
      </c>
      <c r="E33" s="81">
        <v>6032</v>
      </c>
      <c r="F33" s="81">
        <v>100</v>
      </c>
      <c r="G33" s="81">
        <v>21</v>
      </c>
      <c r="H33" s="81">
        <v>0</v>
      </c>
      <c r="I33" s="81">
        <v>0</v>
      </c>
      <c r="J33" s="81">
        <v>3</v>
      </c>
      <c r="K33" s="81">
        <v>24</v>
      </c>
      <c r="L33" s="81">
        <v>75</v>
      </c>
      <c r="M33" s="81">
        <v>1</v>
      </c>
      <c r="N33" s="81">
        <v>0</v>
      </c>
      <c r="O33" s="1005">
        <v>0</v>
      </c>
      <c r="P33" s="995">
        <v>0</v>
      </c>
      <c r="Q33" s="44"/>
      <c r="R33" s="59">
        <f t="shared" si="7"/>
        <v>100</v>
      </c>
      <c r="S33" s="44"/>
      <c r="T33" s="44"/>
      <c r="U33" s="44"/>
    </row>
    <row r="34" spans="3:6" ht="17.25">
      <c r="C34" s="44"/>
      <c r="D34" s="44"/>
      <c r="E34" s="44"/>
      <c r="F34" s="44"/>
    </row>
    <row r="36" spans="3:13" ht="17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3:21" ht="17.25">
      <c r="C37" s="44"/>
      <c r="D37" s="44" t="s">
        <v>144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84"/>
      <c r="S37" s="44"/>
      <c r="T37" s="44"/>
      <c r="U37" s="44"/>
    </row>
    <row r="38" spans="2:21" ht="17.25">
      <c r="B38" s="44"/>
      <c r="C38" s="44"/>
      <c r="D38" s="44" t="s">
        <v>145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84"/>
      <c r="S38" s="44"/>
      <c r="T38" s="44"/>
      <c r="U38" s="44"/>
    </row>
    <row r="39" spans="4:12" ht="17.25">
      <c r="D39" s="85" t="s">
        <v>146</v>
      </c>
      <c r="E39" s="85" t="s">
        <v>147</v>
      </c>
      <c r="F39" s="86" t="s">
        <v>148</v>
      </c>
      <c r="G39" s="86" t="s">
        <v>149</v>
      </c>
      <c r="H39" s="86" t="s">
        <v>150</v>
      </c>
      <c r="I39" s="85" t="s">
        <v>151</v>
      </c>
      <c r="J39" s="85" t="s">
        <v>152</v>
      </c>
      <c r="K39" s="85" t="s">
        <v>226</v>
      </c>
      <c r="L39" s="44"/>
    </row>
    <row r="40" spans="4:12" ht="17.25">
      <c r="D40" s="85" t="s">
        <v>153</v>
      </c>
      <c r="E40" s="85">
        <v>1.27</v>
      </c>
      <c r="F40" s="86">
        <v>1.18</v>
      </c>
      <c r="G40" s="86">
        <v>1.2</v>
      </c>
      <c r="H40" s="86">
        <v>1.27</v>
      </c>
      <c r="I40" s="85">
        <v>1.21</v>
      </c>
      <c r="J40" s="85">
        <v>1.41</v>
      </c>
      <c r="K40" s="85">
        <v>1.44</v>
      </c>
      <c r="L40" s="44"/>
    </row>
    <row r="41" spans="4:12" ht="17.25">
      <c r="D41" s="85" t="s">
        <v>227</v>
      </c>
      <c r="E41" s="1663">
        <v>0.26</v>
      </c>
      <c r="F41" s="1663"/>
      <c r="G41" s="1663"/>
      <c r="H41" s="1663"/>
      <c r="I41" s="1663"/>
      <c r="J41" s="1663"/>
      <c r="K41" s="1663"/>
      <c r="L41" s="44"/>
    </row>
    <row r="42" spans="6:8" ht="17.25">
      <c r="F42" s="42"/>
      <c r="G42" s="42"/>
      <c r="H42" s="42"/>
    </row>
    <row r="43" spans="4:8" ht="17.25">
      <c r="D43" s="42" t="s">
        <v>154</v>
      </c>
      <c r="F43" s="42"/>
      <c r="G43" s="42"/>
      <c r="H43" s="42"/>
    </row>
    <row r="44" spans="4:8" ht="17.25">
      <c r="D44" s="42" t="s">
        <v>155</v>
      </c>
      <c r="F44" s="44"/>
      <c r="G44" s="44"/>
      <c r="H44" s="44"/>
    </row>
    <row r="45" spans="3:16" ht="17.25">
      <c r="C45" s="44"/>
      <c r="D45" s="42" t="s">
        <v>156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ht="17.25">
      <c r="D46" s="42" t="s">
        <v>157</v>
      </c>
    </row>
    <row r="48" ht="18" thickBot="1">
      <c r="B48" s="45" t="s">
        <v>214</v>
      </c>
    </row>
    <row r="49" spans="1:16" ht="18" customHeight="1">
      <c r="A49" s="1626" t="s">
        <v>159</v>
      </c>
      <c r="B49" s="1627"/>
      <c r="C49" s="413"/>
      <c r="D49" s="413"/>
      <c r="E49" s="414"/>
      <c r="F49" s="415"/>
      <c r="G49" s="415"/>
      <c r="H49" s="415" t="s">
        <v>189</v>
      </c>
      <c r="I49" s="415"/>
      <c r="J49" s="415"/>
      <c r="K49" s="415"/>
      <c r="L49" s="415"/>
      <c r="M49" s="415"/>
      <c r="N49" s="415"/>
      <c r="O49" s="415"/>
      <c r="P49" s="416"/>
    </row>
    <row r="50" spans="1:16" ht="18" customHeight="1">
      <c r="A50" s="1628"/>
      <c r="B50" s="1629"/>
      <c r="C50" s="370" t="s">
        <v>128</v>
      </c>
      <c r="D50" s="370" t="s">
        <v>190</v>
      </c>
      <c r="E50" s="371" t="s">
        <v>129</v>
      </c>
      <c r="F50" s="372"/>
      <c r="G50" s="417"/>
      <c r="H50" s="418"/>
      <c r="I50" s="418" t="s">
        <v>130</v>
      </c>
      <c r="J50" s="419"/>
      <c r="K50" s="419"/>
      <c r="L50" s="419"/>
      <c r="M50" s="419"/>
      <c r="N50" s="420"/>
      <c r="O50" s="326"/>
      <c r="P50" s="421" t="s">
        <v>131</v>
      </c>
    </row>
    <row r="51" spans="1:16" ht="18" customHeight="1">
      <c r="A51" s="1628"/>
      <c r="B51" s="1629"/>
      <c r="C51" s="370" t="s">
        <v>132</v>
      </c>
      <c r="D51" s="370" t="s">
        <v>133</v>
      </c>
      <c r="E51" s="374" t="s">
        <v>134</v>
      </c>
      <c r="F51" s="374" t="s">
        <v>135</v>
      </c>
      <c r="G51" s="422"/>
      <c r="H51" s="423"/>
      <c r="I51" s="423" t="s">
        <v>138</v>
      </c>
      <c r="J51" s="423"/>
      <c r="K51" s="424"/>
      <c r="L51" s="378" t="s">
        <v>139</v>
      </c>
      <c r="M51" s="376" t="s">
        <v>140</v>
      </c>
      <c r="N51" s="378" t="s">
        <v>141</v>
      </c>
      <c r="O51" s="425"/>
      <c r="P51" s="421" t="s">
        <v>136</v>
      </c>
    </row>
    <row r="52" spans="1:16" ht="18" customHeight="1">
      <c r="A52" s="1628"/>
      <c r="B52" s="1629"/>
      <c r="C52" s="370"/>
      <c r="D52" s="381"/>
      <c r="E52" s="382"/>
      <c r="F52" s="374" t="s">
        <v>134</v>
      </c>
      <c r="G52" s="376" t="s">
        <v>137</v>
      </c>
      <c r="H52" s="376" t="s">
        <v>170</v>
      </c>
      <c r="I52" s="376" t="s">
        <v>142</v>
      </c>
      <c r="J52" s="371" t="s">
        <v>143</v>
      </c>
      <c r="K52" s="376" t="s">
        <v>89</v>
      </c>
      <c r="L52" s="190"/>
      <c r="M52" s="382"/>
      <c r="N52" s="383"/>
      <c r="O52" s="383"/>
      <c r="P52" s="426"/>
    </row>
    <row r="53" spans="1:16" ht="18" customHeight="1" thickBot="1">
      <c r="A53" s="1630"/>
      <c r="B53" s="1631"/>
      <c r="C53" s="374" t="s">
        <v>172</v>
      </c>
      <c r="D53" s="374" t="s">
        <v>172</v>
      </c>
      <c r="E53" s="374" t="s">
        <v>172</v>
      </c>
      <c r="F53" s="374" t="s">
        <v>171</v>
      </c>
      <c r="G53" s="427"/>
      <c r="H53" s="374" t="s">
        <v>169</v>
      </c>
      <c r="I53" s="374"/>
      <c r="J53" s="374" t="s">
        <v>167</v>
      </c>
      <c r="K53" s="374"/>
      <c r="L53" s="374"/>
      <c r="M53" s="374"/>
      <c r="N53" s="428"/>
      <c r="O53" s="429"/>
      <c r="P53" s="421" t="s">
        <v>172</v>
      </c>
    </row>
    <row r="54" spans="1:16" ht="18" customHeight="1" thickBot="1">
      <c r="A54" s="1487" t="s">
        <v>97</v>
      </c>
      <c r="B54" s="1489"/>
      <c r="C54" s="101">
        <f>SUM(C55:C57)</f>
        <v>436168.43</v>
      </c>
      <c r="D54" s="101">
        <f>SUM(D55:D57)</f>
        <v>113403.24</v>
      </c>
      <c r="E54" s="101">
        <f>SUM(E55:E57)</f>
        <v>107308.2</v>
      </c>
      <c r="F54" s="101">
        <f>ROUND(E54/D54*100,0)</f>
        <v>95</v>
      </c>
      <c r="G54" s="102">
        <f aca="true" t="shared" si="8" ref="G54:P54">SUM(G55:G57)</f>
        <v>49790.78199999999</v>
      </c>
      <c r="H54" s="101">
        <f t="shared" si="8"/>
        <v>2334.6020000000003</v>
      </c>
      <c r="I54" s="101">
        <f t="shared" si="8"/>
        <v>9192.806</v>
      </c>
      <c r="J54" s="101">
        <f t="shared" si="8"/>
        <v>4868.7519999999995</v>
      </c>
      <c r="K54" s="101">
        <f t="shared" si="8"/>
        <v>66186.94200000001</v>
      </c>
      <c r="L54" s="101">
        <f t="shared" si="8"/>
        <v>32578.452</v>
      </c>
      <c r="M54" s="102">
        <f t="shared" si="8"/>
        <v>7782.3640000000005</v>
      </c>
      <c r="N54" s="103">
        <f t="shared" si="8"/>
        <v>248.342</v>
      </c>
      <c r="O54" s="103"/>
      <c r="P54" s="104">
        <f t="shared" si="8"/>
        <v>5708.8</v>
      </c>
    </row>
    <row r="55" spans="1:16" ht="18" customHeight="1">
      <c r="A55" s="1471" t="s">
        <v>96</v>
      </c>
      <c r="B55" s="1473"/>
      <c r="C55" s="61">
        <f>SUM(C58:C60)</f>
        <v>217440</v>
      </c>
      <c r="D55" s="61">
        <f>SUM(D58:D60)</f>
        <v>56534.4</v>
      </c>
      <c r="E55" s="61">
        <f>SUM(E58:E60)</f>
        <v>50772</v>
      </c>
      <c r="F55" s="61">
        <f aca="true" t="shared" si="9" ref="F55:F64">ROUND(E55/D55*100,0)</f>
        <v>90</v>
      </c>
      <c r="G55" s="62">
        <f aca="true" t="shared" si="10" ref="G55:P55">SUM(G58:G60)</f>
        <v>21897.81</v>
      </c>
      <c r="H55" s="61">
        <f t="shared" si="10"/>
        <v>632.34</v>
      </c>
      <c r="I55" s="61">
        <f t="shared" si="10"/>
        <v>4315.54</v>
      </c>
      <c r="J55" s="61">
        <f t="shared" si="10"/>
        <v>2883.08</v>
      </c>
      <c r="K55" s="61">
        <f t="shared" si="10"/>
        <v>29728.77</v>
      </c>
      <c r="L55" s="61">
        <f t="shared" si="10"/>
        <v>16663.93</v>
      </c>
      <c r="M55" s="62">
        <f t="shared" si="10"/>
        <v>4136.63</v>
      </c>
      <c r="N55" s="63">
        <f t="shared" si="10"/>
        <v>221.77</v>
      </c>
      <c r="O55" s="63"/>
      <c r="P55" s="105">
        <f t="shared" si="10"/>
        <v>4551.6</v>
      </c>
    </row>
    <row r="56" spans="1:16" ht="18" customHeight="1">
      <c r="A56" s="1481" t="s">
        <v>98</v>
      </c>
      <c r="B56" s="1466"/>
      <c r="C56" s="65">
        <f>SUM(C61:C62)</f>
        <v>133264.43</v>
      </c>
      <c r="D56" s="65">
        <f>SUM(D61:D62)</f>
        <v>34648.2</v>
      </c>
      <c r="E56" s="65">
        <f>SUM(E61:E62)</f>
        <v>34315.2</v>
      </c>
      <c r="F56" s="65">
        <f t="shared" si="9"/>
        <v>99</v>
      </c>
      <c r="G56" s="66">
        <f aca="true" t="shared" si="11" ref="G56:P56">SUM(G61:G62)</f>
        <v>18625.631999999998</v>
      </c>
      <c r="H56" s="65">
        <f t="shared" si="11"/>
        <v>1428.962</v>
      </c>
      <c r="I56" s="65">
        <f t="shared" si="11"/>
        <v>4826.786</v>
      </c>
      <c r="J56" s="65">
        <f t="shared" si="11"/>
        <v>1197.1819999999998</v>
      </c>
      <c r="K56" s="65">
        <f t="shared" si="11"/>
        <v>26078.562</v>
      </c>
      <c r="L56" s="65">
        <f t="shared" si="11"/>
        <v>4467.682000000001</v>
      </c>
      <c r="M56" s="66">
        <f t="shared" si="11"/>
        <v>3251.184</v>
      </c>
      <c r="N56" s="67">
        <f t="shared" si="11"/>
        <v>26.572</v>
      </c>
      <c r="O56" s="67"/>
      <c r="P56" s="106">
        <f t="shared" si="11"/>
        <v>1157.2</v>
      </c>
    </row>
    <row r="57" spans="1:16" ht="18" customHeight="1" thickBot="1">
      <c r="A57" s="1483" t="s">
        <v>99</v>
      </c>
      <c r="B57" s="1485"/>
      <c r="C57" s="68">
        <f>SUM(C63:C64)</f>
        <v>85464</v>
      </c>
      <c r="D57" s="68">
        <f>SUM(D63:D64)</f>
        <v>22220.64</v>
      </c>
      <c r="E57" s="68">
        <f>SUM(E63:E64)</f>
        <v>22221</v>
      </c>
      <c r="F57" s="68">
        <f t="shared" si="9"/>
        <v>100</v>
      </c>
      <c r="G57" s="69">
        <f aca="true" t="shared" si="12" ref="G57:P57">SUM(G63:G64)</f>
        <v>9267.34</v>
      </c>
      <c r="H57" s="68">
        <f t="shared" si="12"/>
        <v>273.3</v>
      </c>
      <c r="I57" s="68">
        <f t="shared" si="12"/>
        <v>50.48</v>
      </c>
      <c r="J57" s="68">
        <f t="shared" si="12"/>
        <v>788.49</v>
      </c>
      <c r="K57" s="68">
        <f t="shared" si="12"/>
        <v>10379.61</v>
      </c>
      <c r="L57" s="68">
        <f t="shared" si="12"/>
        <v>11446.84</v>
      </c>
      <c r="M57" s="69">
        <f t="shared" si="12"/>
        <v>394.55</v>
      </c>
      <c r="N57" s="70">
        <f t="shared" si="12"/>
        <v>0</v>
      </c>
      <c r="O57" s="70"/>
      <c r="P57" s="107">
        <f t="shared" si="12"/>
        <v>0</v>
      </c>
    </row>
    <row r="58" spans="1:16" ht="18" customHeight="1">
      <c r="A58" s="1623" t="s">
        <v>127</v>
      </c>
      <c r="B58" s="60" t="s">
        <v>100</v>
      </c>
      <c r="C58" s="61">
        <f>SUM(C65:C67)</f>
        <v>50000</v>
      </c>
      <c r="D58" s="61">
        <f>SUM(D65:D67)</f>
        <v>13000</v>
      </c>
      <c r="E58" s="61">
        <f>SUM(E65:E67)</f>
        <v>12985</v>
      </c>
      <c r="F58" s="61">
        <f t="shared" si="9"/>
        <v>100</v>
      </c>
      <c r="G58" s="62">
        <f aca="true" t="shared" si="13" ref="G58:P58">SUM(G65:G67)</f>
        <v>5850.72</v>
      </c>
      <c r="H58" s="61">
        <f t="shared" si="13"/>
        <v>295.97</v>
      </c>
      <c r="I58" s="61">
        <f t="shared" si="13"/>
        <v>1713.95</v>
      </c>
      <c r="J58" s="61">
        <f t="shared" si="13"/>
        <v>258.49</v>
      </c>
      <c r="K58" s="61">
        <f t="shared" si="13"/>
        <v>8119.13</v>
      </c>
      <c r="L58" s="61">
        <f t="shared" si="13"/>
        <v>4541.99</v>
      </c>
      <c r="M58" s="62">
        <f t="shared" si="13"/>
        <v>302.98</v>
      </c>
      <c r="N58" s="63">
        <f t="shared" si="13"/>
        <v>0</v>
      </c>
      <c r="O58" s="63"/>
      <c r="P58" s="105">
        <f t="shared" si="13"/>
        <v>0</v>
      </c>
    </row>
    <row r="59" spans="1:16" ht="18" customHeight="1">
      <c r="A59" s="1624"/>
      <c r="B59" s="64" t="s">
        <v>101</v>
      </c>
      <c r="C59" s="65">
        <f>SUM(C68:C70)</f>
        <v>114090</v>
      </c>
      <c r="D59" s="65">
        <f>SUM(D68:D70)</f>
        <v>29663.4</v>
      </c>
      <c r="E59" s="65">
        <f>SUM(E68:E70)</f>
        <v>25997</v>
      </c>
      <c r="F59" s="65">
        <f t="shared" si="9"/>
        <v>88</v>
      </c>
      <c r="G59" s="66">
        <f aca="true" t="shared" si="14" ref="G59:P59">SUM(G68:G70)</f>
        <v>14278.59</v>
      </c>
      <c r="H59" s="65">
        <f t="shared" si="14"/>
        <v>336.37</v>
      </c>
      <c r="I59" s="65">
        <f t="shared" si="14"/>
        <v>1422.59</v>
      </c>
      <c r="J59" s="65">
        <f t="shared" si="14"/>
        <v>1445.59</v>
      </c>
      <c r="K59" s="65">
        <f t="shared" si="14"/>
        <v>17483.14</v>
      </c>
      <c r="L59" s="65">
        <f t="shared" si="14"/>
        <v>6816.44</v>
      </c>
      <c r="M59" s="66">
        <f t="shared" si="14"/>
        <v>1475.65</v>
      </c>
      <c r="N59" s="67">
        <f t="shared" si="14"/>
        <v>221.77</v>
      </c>
      <c r="O59" s="67"/>
      <c r="P59" s="106">
        <f t="shared" si="14"/>
        <v>4551.6</v>
      </c>
    </row>
    <row r="60" spans="1:16" ht="18" customHeight="1">
      <c r="A60" s="1624"/>
      <c r="B60" s="64" t="s">
        <v>102</v>
      </c>
      <c r="C60" s="65">
        <f>SUM(C71)</f>
        <v>53350</v>
      </c>
      <c r="D60" s="65">
        <f>SUM(D71)</f>
        <v>13871</v>
      </c>
      <c r="E60" s="65">
        <f>SUM(E71)</f>
        <v>11790</v>
      </c>
      <c r="F60" s="65">
        <f t="shared" si="9"/>
        <v>85</v>
      </c>
      <c r="G60" s="66">
        <f aca="true" t="shared" si="15" ref="G60:P60">SUM(G71)</f>
        <v>1768.5</v>
      </c>
      <c r="H60" s="65">
        <f t="shared" si="15"/>
        <v>0</v>
      </c>
      <c r="I60" s="65">
        <f t="shared" si="15"/>
        <v>1179</v>
      </c>
      <c r="J60" s="65">
        <f t="shared" si="15"/>
        <v>1179</v>
      </c>
      <c r="K60" s="65">
        <f t="shared" si="15"/>
        <v>4126.5</v>
      </c>
      <c r="L60" s="65">
        <f t="shared" si="15"/>
        <v>5305.5</v>
      </c>
      <c r="M60" s="66">
        <f t="shared" si="15"/>
        <v>2358</v>
      </c>
      <c r="N60" s="67">
        <f t="shared" si="15"/>
        <v>0</v>
      </c>
      <c r="O60" s="67"/>
      <c r="P60" s="106">
        <f t="shared" si="15"/>
        <v>0</v>
      </c>
    </row>
    <row r="61" spans="1:16" ht="18" customHeight="1">
      <c r="A61" s="1624"/>
      <c r="B61" s="64" t="s">
        <v>103</v>
      </c>
      <c r="C61" s="65">
        <f>SUM(C72:C74)</f>
        <v>123044.43</v>
      </c>
      <c r="D61" s="65">
        <f>SUM(D72:D74)</f>
        <v>31991</v>
      </c>
      <c r="E61" s="65">
        <f>SUM(E72:E74)</f>
        <v>31658</v>
      </c>
      <c r="F61" s="65">
        <f t="shared" si="9"/>
        <v>99</v>
      </c>
      <c r="G61" s="66">
        <f aca="true" t="shared" si="16" ref="G61:P61">SUM(G72:G74)</f>
        <v>17137.6</v>
      </c>
      <c r="H61" s="65">
        <f t="shared" si="16"/>
        <v>1402.39</v>
      </c>
      <c r="I61" s="65">
        <f t="shared" si="16"/>
        <v>4082.77</v>
      </c>
      <c r="J61" s="65">
        <f t="shared" si="16"/>
        <v>1170.61</v>
      </c>
      <c r="K61" s="65">
        <f t="shared" si="16"/>
        <v>23793.370000000003</v>
      </c>
      <c r="L61" s="65">
        <f t="shared" si="16"/>
        <v>4441.110000000001</v>
      </c>
      <c r="M61" s="66">
        <f t="shared" si="16"/>
        <v>2932.32</v>
      </c>
      <c r="N61" s="67">
        <f t="shared" si="16"/>
        <v>0</v>
      </c>
      <c r="O61" s="67"/>
      <c r="P61" s="106">
        <f t="shared" si="16"/>
        <v>1157.2</v>
      </c>
    </row>
    <row r="62" spans="1:16" ht="18" customHeight="1">
      <c r="A62" s="1624"/>
      <c r="B62" s="64" t="s">
        <v>104</v>
      </c>
      <c r="C62" s="65">
        <f>SUM(C75)</f>
        <v>10220</v>
      </c>
      <c r="D62" s="65">
        <f>SUM(D75)</f>
        <v>2657.2</v>
      </c>
      <c r="E62" s="65">
        <f>SUM(E75)</f>
        <v>2657.2</v>
      </c>
      <c r="F62" s="65">
        <f t="shared" si="9"/>
        <v>100</v>
      </c>
      <c r="G62" s="66">
        <f aca="true" t="shared" si="17" ref="G62:P62">SUM(G75)</f>
        <v>1488.032</v>
      </c>
      <c r="H62" s="65">
        <f t="shared" si="17"/>
        <v>26.572</v>
      </c>
      <c r="I62" s="65">
        <f t="shared" si="17"/>
        <v>744.016</v>
      </c>
      <c r="J62" s="65">
        <f t="shared" si="17"/>
        <v>26.572</v>
      </c>
      <c r="K62" s="65">
        <f t="shared" si="17"/>
        <v>2285.192</v>
      </c>
      <c r="L62" s="65">
        <f t="shared" si="17"/>
        <v>26.572</v>
      </c>
      <c r="M62" s="66">
        <f t="shared" si="17"/>
        <v>318.864</v>
      </c>
      <c r="N62" s="67">
        <f t="shared" si="17"/>
        <v>26.572</v>
      </c>
      <c r="O62" s="67"/>
      <c r="P62" s="106">
        <f t="shared" si="17"/>
        <v>0</v>
      </c>
    </row>
    <row r="63" spans="1:16" ht="18" customHeight="1">
      <c r="A63" s="1624"/>
      <c r="B63" s="64" t="s">
        <v>105</v>
      </c>
      <c r="C63" s="65">
        <f>SUM(C76:C77)</f>
        <v>62264</v>
      </c>
      <c r="D63" s="65">
        <f>SUM(D76:D77)</f>
        <v>16188.64</v>
      </c>
      <c r="E63" s="65">
        <f>SUM(E76:E77)</f>
        <v>16189</v>
      </c>
      <c r="F63" s="65">
        <f t="shared" si="9"/>
        <v>100</v>
      </c>
      <c r="G63" s="66">
        <f aca="true" t="shared" si="18" ref="G63:P63">SUM(G76:G77)</f>
        <v>8000.62</v>
      </c>
      <c r="H63" s="65">
        <f t="shared" si="18"/>
        <v>273.3</v>
      </c>
      <c r="I63" s="65">
        <f t="shared" si="18"/>
        <v>50.48</v>
      </c>
      <c r="J63" s="65">
        <f t="shared" si="18"/>
        <v>607.53</v>
      </c>
      <c r="K63" s="65">
        <f t="shared" si="18"/>
        <v>8931.93</v>
      </c>
      <c r="L63" s="65">
        <f t="shared" si="18"/>
        <v>6922.84</v>
      </c>
      <c r="M63" s="66">
        <f t="shared" si="18"/>
        <v>334.23</v>
      </c>
      <c r="N63" s="67">
        <f t="shared" si="18"/>
        <v>0</v>
      </c>
      <c r="O63" s="67"/>
      <c r="P63" s="106">
        <f t="shared" si="18"/>
        <v>0</v>
      </c>
    </row>
    <row r="64" spans="1:16" ht="18" customHeight="1" thickBot="1">
      <c r="A64" s="1625"/>
      <c r="B64" s="71" t="s">
        <v>108</v>
      </c>
      <c r="C64" s="68">
        <f>SUM(C78)</f>
        <v>23200</v>
      </c>
      <c r="D64" s="68">
        <f>SUM(D78)</f>
        <v>6032</v>
      </c>
      <c r="E64" s="68">
        <f>SUM(E78)</f>
        <v>6032</v>
      </c>
      <c r="F64" s="68">
        <f t="shared" si="9"/>
        <v>100</v>
      </c>
      <c r="G64" s="69">
        <f aca="true" t="shared" si="19" ref="G64:P64">SUM(G78)</f>
        <v>1266.72</v>
      </c>
      <c r="H64" s="68">
        <f t="shared" si="19"/>
        <v>0</v>
      </c>
      <c r="I64" s="68">
        <f t="shared" si="19"/>
        <v>0</v>
      </c>
      <c r="J64" s="68">
        <f t="shared" si="19"/>
        <v>180.96</v>
      </c>
      <c r="K64" s="68">
        <f t="shared" si="19"/>
        <v>1447.68</v>
      </c>
      <c r="L64" s="68">
        <f t="shared" si="19"/>
        <v>4524</v>
      </c>
      <c r="M64" s="69">
        <f t="shared" si="19"/>
        <v>60.32</v>
      </c>
      <c r="N64" s="70">
        <f t="shared" si="19"/>
        <v>0</v>
      </c>
      <c r="O64" s="70"/>
      <c r="P64" s="107">
        <f t="shared" si="19"/>
        <v>0</v>
      </c>
    </row>
    <row r="65" spans="1:19" ht="18" customHeight="1">
      <c r="A65" s="1637" t="s">
        <v>114</v>
      </c>
      <c r="B65" s="72" t="s">
        <v>113</v>
      </c>
      <c r="C65" s="73">
        <f>C20</f>
        <v>13950</v>
      </c>
      <c r="D65" s="73">
        <f>D20</f>
        <v>3627</v>
      </c>
      <c r="E65" s="73">
        <f>E20</f>
        <v>3627</v>
      </c>
      <c r="F65" s="73">
        <f>F20</f>
        <v>100</v>
      </c>
      <c r="G65" s="74">
        <f>$E20*G20/100</f>
        <v>2756.52</v>
      </c>
      <c r="H65" s="74">
        <f>$E20*H20/100</f>
        <v>108.81</v>
      </c>
      <c r="I65" s="74">
        <f>$E20*I20/100</f>
        <v>181.35</v>
      </c>
      <c r="J65" s="74">
        <f>$E20*J20/100</f>
        <v>36.27</v>
      </c>
      <c r="K65" s="74">
        <f>SUM(G65:J65)</f>
        <v>3082.95</v>
      </c>
      <c r="L65" s="74">
        <f aca="true" t="shared" si="20" ref="L65:N78">$E20*L20/100</f>
        <v>398.97</v>
      </c>
      <c r="M65" s="74">
        <f t="shared" si="20"/>
        <v>145.08</v>
      </c>
      <c r="N65" s="74">
        <f t="shared" si="20"/>
        <v>0</v>
      </c>
      <c r="O65" s="75"/>
      <c r="P65" s="78">
        <f>D65-E65</f>
        <v>0</v>
      </c>
      <c r="R65" s="59">
        <f>SUM(K65:N65)</f>
        <v>3627</v>
      </c>
      <c r="S65" s="108">
        <f>SUM(K65:P65)</f>
        <v>3627</v>
      </c>
    </row>
    <row r="66" spans="1:19" ht="18" customHeight="1">
      <c r="A66" s="1638"/>
      <c r="B66" s="37" t="s">
        <v>118</v>
      </c>
      <c r="C66" s="38">
        <f aca="true" t="shared" si="21" ref="C66:F78">C21</f>
        <v>11310</v>
      </c>
      <c r="D66" s="38">
        <f t="shared" si="21"/>
        <v>2941</v>
      </c>
      <c r="E66" s="38">
        <f t="shared" si="21"/>
        <v>2926</v>
      </c>
      <c r="F66" s="38">
        <f t="shared" si="21"/>
        <v>98</v>
      </c>
      <c r="G66" s="39">
        <f aca="true" t="shared" si="22" ref="G66:H78">$E21*G21/100</f>
        <v>1228.92</v>
      </c>
      <c r="H66" s="39">
        <f t="shared" si="22"/>
        <v>58.52</v>
      </c>
      <c r="I66" s="39">
        <f aca="true" t="shared" si="23" ref="I66:J78">$E21*I21/100</f>
        <v>760.76</v>
      </c>
      <c r="J66" s="39">
        <f t="shared" si="23"/>
        <v>29.26</v>
      </c>
      <c r="K66" s="39">
        <f aca="true" t="shared" si="24" ref="K66:K78">SUM(G66:J66)</f>
        <v>2077.46</v>
      </c>
      <c r="L66" s="39">
        <f t="shared" si="20"/>
        <v>798.38</v>
      </c>
      <c r="M66" s="39">
        <f t="shared" si="20"/>
        <v>29.26</v>
      </c>
      <c r="N66" s="39">
        <f t="shared" si="20"/>
        <v>0</v>
      </c>
      <c r="O66" s="40"/>
      <c r="P66" s="109"/>
      <c r="R66" s="59">
        <f aca="true" t="shared" si="25" ref="R66:R78">SUM(K66:N66)</f>
        <v>2905.1000000000004</v>
      </c>
      <c r="S66" s="108">
        <f aca="true" t="shared" si="26" ref="S66:S78">SUM(K66:P66)</f>
        <v>2905.1000000000004</v>
      </c>
    </row>
    <row r="67" spans="1:19" ht="18" customHeight="1">
      <c r="A67" s="1638"/>
      <c r="B67" s="37" t="s">
        <v>119</v>
      </c>
      <c r="C67" s="38">
        <f t="shared" si="21"/>
        <v>24740</v>
      </c>
      <c r="D67" s="38">
        <f t="shared" si="21"/>
        <v>6432</v>
      </c>
      <c r="E67" s="38">
        <f t="shared" si="21"/>
        <v>6432</v>
      </c>
      <c r="F67" s="38">
        <f t="shared" si="21"/>
        <v>100</v>
      </c>
      <c r="G67" s="39">
        <f t="shared" si="22"/>
        <v>1865.28</v>
      </c>
      <c r="H67" s="39">
        <f t="shared" si="22"/>
        <v>128.64</v>
      </c>
      <c r="I67" s="39">
        <f t="shared" si="23"/>
        <v>771.84</v>
      </c>
      <c r="J67" s="39">
        <f t="shared" si="23"/>
        <v>192.96</v>
      </c>
      <c r="K67" s="39">
        <f t="shared" si="24"/>
        <v>2958.7200000000003</v>
      </c>
      <c r="L67" s="39">
        <f t="shared" si="20"/>
        <v>3344.64</v>
      </c>
      <c r="M67" s="39">
        <f t="shared" si="20"/>
        <v>128.64</v>
      </c>
      <c r="N67" s="39">
        <f t="shared" si="20"/>
        <v>0</v>
      </c>
      <c r="O67" s="40"/>
      <c r="P67" s="109"/>
      <c r="R67" s="59">
        <f t="shared" si="25"/>
        <v>6432.000000000001</v>
      </c>
      <c r="S67" s="108">
        <f t="shared" si="26"/>
        <v>6432.000000000001</v>
      </c>
    </row>
    <row r="68" spans="1:19" ht="18" customHeight="1">
      <c r="A68" s="1638"/>
      <c r="B68" s="37" t="s">
        <v>120</v>
      </c>
      <c r="C68" s="38">
        <f t="shared" si="21"/>
        <v>46100</v>
      </c>
      <c r="D68" s="38">
        <f t="shared" si="21"/>
        <v>11986</v>
      </c>
      <c r="E68" s="38">
        <f t="shared" si="21"/>
        <v>8400</v>
      </c>
      <c r="F68" s="38">
        <f t="shared" si="21"/>
        <v>70</v>
      </c>
      <c r="G68" s="39">
        <f t="shared" si="22"/>
        <v>4284</v>
      </c>
      <c r="H68" s="39">
        <f t="shared" si="22"/>
        <v>84</v>
      </c>
      <c r="I68" s="39">
        <f t="shared" si="23"/>
        <v>420</v>
      </c>
      <c r="J68" s="39">
        <f t="shared" si="23"/>
        <v>252</v>
      </c>
      <c r="K68" s="39">
        <f t="shared" si="24"/>
        <v>5040</v>
      </c>
      <c r="L68" s="39">
        <f t="shared" si="20"/>
        <v>3024</v>
      </c>
      <c r="M68" s="39">
        <f t="shared" si="20"/>
        <v>252</v>
      </c>
      <c r="N68" s="39">
        <f t="shared" si="20"/>
        <v>84</v>
      </c>
      <c r="O68" s="40"/>
      <c r="P68" s="41">
        <v>4468</v>
      </c>
      <c r="R68" s="59">
        <f t="shared" si="25"/>
        <v>8400</v>
      </c>
      <c r="S68" s="108">
        <f t="shared" si="26"/>
        <v>12868</v>
      </c>
    </row>
    <row r="69" spans="1:19" ht="18" customHeight="1">
      <c r="A69" s="1638"/>
      <c r="B69" s="37" t="s">
        <v>121</v>
      </c>
      <c r="C69" s="38">
        <f t="shared" si="21"/>
        <v>15000</v>
      </c>
      <c r="D69" s="38">
        <f t="shared" si="21"/>
        <v>3900</v>
      </c>
      <c r="E69" s="38">
        <f t="shared" si="21"/>
        <v>3820</v>
      </c>
      <c r="F69" s="38">
        <f t="shared" si="21"/>
        <v>98</v>
      </c>
      <c r="G69" s="39">
        <f t="shared" si="22"/>
        <v>764</v>
      </c>
      <c r="H69" s="39">
        <f t="shared" si="22"/>
        <v>114.6</v>
      </c>
      <c r="I69" s="39">
        <f t="shared" si="23"/>
        <v>38.2</v>
      </c>
      <c r="J69" s="39">
        <f t="shared" si="23"/>
        <v>229.2</v>
      </c>
      <c r="K69" s="39">
        <f>SUM(G69:J69)</f>
        <v>1146</v>
      </c>
      <c r="L69" s="39">
        <f t="shared" si="20"/>
        <v>2139.2</v>
      </c>
      <c r="M69" s="39">
        <f t="shared" si="20"/>
        <v>534.8</v>
      </c>
      <c r="N69" s="39">
        <f t="shared" si="20"/>
        <v>0</v>
      </c>
      <c r="O69" s="40"/>
      <c r="P69" s="41">
        <v>83.60000000000036</v>
      </c>
      <c r="R69" s="59">
        <f t="shared" si="25"/>
        <v>3820</v>
      </c>
      <c r="S69" s="108">
        <f t="shared" si="26"/>
        <v>3903.6000000000004</v>
      </c>
    </row>
    <row r="70" spans="1:19" ht="18" customHeight="1">
      <c r="A70" s="1638"/>
      <c r="B70" s="37" t="s">
        <v>122</v>
      </c>
      <c r="C70" s="38">
        <f t="shared" si="21"/>
        <v>52990</v>
      </c>
      <c r="D70" s="38">
        <f t="shared" si="21"/>
        <v>13777.4</v>
      </c>
      <c r="E70" s="38">
        <f t="shared" si="21"/>
        <v>13777</v>
      </c>
      <c r="F70" s="38">
        <f t="shared" si="21"/>
        <v>100</v>
      </c>
      <c r="G70" s="39">
        <f t="shared" si="22"/>
        <v>9230.59</v>
      </c>
      <c r="H70" s="39">
        <f t="shared" si="22"/>
        <v>137.77</v>
      </c>
      <c r="I70" s="39">
        <f t="shared" si="23"/>
        <v>964.39</v>
      </c>
      <c r="J70" s="39">
        <f t="shared" si="23"/>
        <v>964.39</v>
      </c>
      <c r="K70" s="39">
        <f t="shared" si="24"/>
        <v>11297.14</v>
      </c>
      <c r="L70" s="39">
        <f t="shared" si="20"/>
        <v>1653.24</v>
      </c>
      <c r="M70" s="39">
        <f t="shared" si="20"/>
        <v>688.85</v>
      </c>
      <c r="N70" s="39">
        <f t="shared" si="20"/>
        <v>137.77</v>
      </c>
      <c r="O70" s="40"/>
      <c r="P70" s="41"/>
      <c r="R70" s="59">
        <f t="shared" si="25"/>
        <v>13777</v>
      </c>
      <c r="S70" s="108">
        <f t="shared" si="26"/>
        <v>13777</v>
      </c>
    </row>
    <row r="71" spans="1:19" ht="18" customHeight="1">
      <c r="A71" s="1638"/>
      <c r="B71" s="37" t="s">
        <v>123</v>
      </c>
      <c r="C71" s="76">
        <f t="shared" si="21"/>
        <v>53350</v>
      </c>
      <c r="D71" s="76">
        <f t="shared" si="21"/>
        <v>13871</v>
      </c>
      <c r="E71" s="76">
        <f t="shared" si="21"/>
        <v>11790</v>
      </c>
      <c r="F71" s="76">
        <f t="shared" si="21"/>
        <v>85</v>
      </c>
      <c r="G71" s="39">
        <f t="shared" si="22"/>
        <v>1768.5</v>
      </c>
      <c r="H71" s="39">
        <f t="shared" si="22"/>
        <v>0</v>
      </c>
      <c r="I71" s="39">
        <f t="shared" si="23"/>
        <v>1179</v>
      </c>
      <c r="J71" s="39">
        <f t="shared" si="23"/>
        <v>1179</v>
      </c>
      <c r="K71" s="39">
        <f t="shared" si="24"/>
        <v>4126.5</v>
      </c>
      <c r="L71" s="39">
        <f t="shared" si="20"/>
        <v>5305.5</v>
      </c>
      <c r="M71" s="39">
        <f t="shared" si="20"/>
        <v>2358</v>
      </c>
      <c r="N71" s="39">
        <f t="shared" si="20"/>
        <v>0</v>
      </c>
      <c r="O71" s="40"/>
      <c r="P71" s="41"/>
      <c r="R71" s="59">
        <f t="shared" si="25"/>
        <v>11790</v>
      </c>
      <c r="S71" s="108">
        <f t="shared" si="26"/>
        <v>11790</v>
      </c>
    </row>
    <row r="72" spans="1:19" ht="18" customHeight="1">
      <c r="A72" s="1638"/>
      <c r="B72" s="37" t="s">
        <v>115</v>
      </c>
      <c r="C72" s="76">
        <f t="shared" si="21"/>
        <v>42750</v>
      </c>
      <c r="D72" s="76">
        <f t="shared" si="21"/>
        <v>11115</v>
      </c>
      <c r="E72" s="76">
        <f t="shared" si="21"/>
        <v>11085</v>
      </c>
      <c r="F72" s="76">
        <f t="shared" si="21"/>
        <v>100</v>
      </c>
      <c r="G72" s="39">
        <f t="shared" si="22"/>
        <v>7759.5</v>
      </c>
      <c r="H72" s="39">
        <f t="shared" si="22"/>
        <v>775.95</v>
      </c>
      <c r="I72" s="39">
        <f t="shared" si="23"/>
        <v>665.1</v>
      </c>
      <c r="J72" s="39">
        <f t="shared" si="23"/>
        <v>221.7</v>
      </c>
      <c r="K72" s="39">
        <f t="shared" si="24"/>
        <v>9422.250000000002</v>
      </c>
      <c r="L72" s="39">
        <f t="shared" si="20"/>
        <v>554.25</v>
      </c>
      <c r="M72" s="39">
        <f t="shared" si="20"/>
        <v>1108.5</v>
      </c>
      <c r="N72" s="39">
        <f t="shared" si="20"/>
        <v>0</v>
      </c>
      <c r="O72" s="40"/>
      <c r="P72" s="41"/>
      <c r="R72" s="59">
        <f t="shared" si="25"/>
        <v>11085.000000000002</v>
      </c>
      <c r="S72" s="108">
        <f t="shared" si="26"/>
        <v>11085.000000000002</v>
      </c>
    </row>
    <row r="73" spans="1:19" ht="18" customHeight="1">
      <c r="A73" s="1638"/>
      <c r="B73" s="37" t="s">
        <v>124</v>
      </c>
      <c r="C73" s="76">
        <f t="shared" si="21"/>
        <v>38950</v>
      </c>
      <c r="D73" s="76">
        <f t="shared" si="21"/>
        <v>10127</v>
      </c>
      <c r="E73" s="76">
        <f t="shared" si="21"/>
        <v>9824</v>
      </c>
      <c r="F73" s="76">
        <f t="shared" si="21"/>
        <v>97</v>
      </c>
      <c r="G73" s="39">
        <f t="shared" si="22"/>
        <v>3143.68</v>
      </c>
      <c r="H73" s="39">
        <f t="shared" si="22"/>
        <v>196.48</v>
      </c>
      <c r="I73" s="39">
        <f t="shared" si="23"/>
        <v>1375.36</v>
      </c>
      <c r="J73" s="39">
        <f t="shared" si="23"/>
        <v>196.48</v>
      </c>
      <c r="K73" s="39">
        <f t="shared" si="24"/>
        <v>4911.999999999999</v>
      </c>
      <c r="L73" s="39">
        <f t="shared" si="20"/>
        <v>3241.92</v>
      </c>
      <c r="M73" s="39">
        <f t="shared" si="20"/>
        <v>1178.88</v>
      </c>
      <c r="N73" s="39">
        <f t="shared" si="20"/>
        <v>0</v>
      </c>
      <c r="O73" s="40"/>
      <c r="P73" s="41">
        <v>1157.2</v>
      </c>
      <c r="R73" s="59">
        <f t="shared" si="25"/>
        <v>9332.8</v>
      </c>
      <c r="S73" s="108">
        <f t="shared" si="26"/>
        <v>10490</v>
      </c>
    </row>
    <row r="74" spans="1:19" ht="18" customHeight="1">
      <c r="A74" s="1638"/>
      <c r="B74" s="37" t="s">
        <v>116</v>
      </c>
      <c r="C74" s="76">
        <f t="shared" si="21"/>
        <v>41344.42999999999</v>
      </c>
      <c r="D74" s="76">
        <f t="shared" si="21"/>
        <v>10749</v>
      </c>
      <c r="E74" s="76">
        <f t="shared" si="21"/>
        <v>10749</v>
      </c>
      <c r="F74" s="76">
        <f t="shared" si="21"/>
        <v>100</v>
      </c>
      <c r="G74" s="39">
        <f t="shared" si="22"/>
        <v>6234.42</v>
      </c>
      <c r="H74" s="39">
        <f t="shared" si="22"/>
        <v>429.96</v>
      </c>
      <c r="I74" s="39">
        <f t="shared" si="23"/>
        <v>2042.31</v>
      </c>
      <c r="J74" s="39">
        <f t="shared" si="23"/>
        <v>752.43</v>
      </c>
      <c r="K74" s="39">
        <f t="shared" si="24"/>
        <v>9459.12</v>
      </c>
      <c r="L74" s="39">
        <f t="shared" si="20"/>
        <v>644.94</v>
      </c>
      <c r="M74" s="39">
        <f t="shared" si="20"/>
        <v>644.94</v>
      </c>
      <c r="N74" s="39">
        <f t="shared" si="20"/>
        <v>0</v>
      </c>
      <c r="O74" s="40"/>
      <c r="P74" s="41"/>
      <c r="R74" s="59">
        <f t="shared" si="25"/>
        <v>10749.000000000002</v>
      </c>
      <c r="S74" s="108">
        <f t="shared" si="26"/>
        <v>10749.000000000002</v>
      </c>
    </row>
    <row r="75" spans="1:19" ht="18" customHeight="1">
      <c r="A75" s="1638"/>
      <c r="B75" s="37" t="s">
        <v>104</v>
      </c>
      <c r="C75" s="76">
        <f t="shared" si="21"/>
        <v>10220</v>
      </c>
      <c r="D75" s="76">
        <f t="shared" si="21"/>
        <v>2657.2</v>
      </c>
      <c r="E75" s="76">
        <f t="shared" si="21"/>
        <v>2657.2</v>
      </c>
      <c r="F75" s="76">
        <f t="shared" si="21"/>
        <v>100</v>
      </c>
      <c r="G75" s="39">
        <f t="shared" si="22"/>
        <v>1488.032</v>
      </c>
      <c r="H75" s="39">
        <f t="shared" si="22"/>
        <v>26.572</v>
      </c>
      <c r="I75" s="39">
        <f t="shared" si="23"/>
        <v>744.016</v>
      </c>
      <c r="J75" s="39">
        <f t="shared" si="23"/>
        <v>26.572</v>
      </c>
      <c r="K75" s="39">
        <f t="shared" si="24"/>
        <v>2285.192</v>
      </c>
      <c r="L75" s="39">
        <f t="shared" si="20"/>
        <v>26.572</v>
      </c>
      <c r="M75" s="39">
        <f t="shared" si="20"/>
        <v>318.864</v>
      </c>
      <c r="N75" s="39">
        <f t="shared" si="20"/>
        <v>26.572</v>
      </c>
      <c r="O75" s="40"/>
      <c r="P75" s="41"/>
      <c r="R75" s="59">
        <f t="shared" si="25"/>
        <v>2657.2000000000003</v>
      </c>
      <c r="S75" s="108">
        <f t="shared" si="26"/>
        <v>2657.2000000000003</v>
      </c>
    </row>
    <row r="76" spans="1:19" ht="18" customHeight="1">
      <c r="A76" s="1638"/>
      <c r="B76" s="37" t="s">
        <v>105</v>
      </c>
      <c r="C76" s="76">
        <f t="shared" si="21"/>
        <v>42850</v>
      </c>
      <c r="D76" s="76">
        <f t="shared" si="21"/>
        <v>11141</v>
      </c>
      <c r="E76" s="76">
        <f t="shared" si="21"/>
        <v>11141</v>
      </c>
      <c r="F76" s="76">
        <f t="shared" si="21"/>
        <v>100</v>
      </c>
      <c r="G76" s="39">
        <f t="shared" si="22"/>
        <v>7798.7</v>
      </c>
      <c r="H76" s="39">
        <f t="shared" si="22"/>
        <v>222.82</v>
      </c>
      <c r="I76" s="39">
        <f t="shared" si="23"/>
        <v>0</v>
      </c>
      <c r="J76" s="39">
        <f t="shared" si="23"/>
        <v>557.05</v>
      </c>
      <c r="K76" s="39">
        <f t="shared" si="24"/>
        <v>8578.57</v>
      </c>
      <c r="L76" s="39">
        <f t="shared" si="20"/>
        <v>2228.2</v>
      </c>
      <c r="M76" s="39">
        <f t="shared" si="20"/>
        <v>334.23</v>
      </c>
      <c r="N76" s="39">
        <f t="shared" si="20"/>
        <v>0</v>
      </c>
      <c r="O76" s="40"/>
      <c r="P76" s="41"/>
      <c r="R76" s="59">
        <f t="shared" si="25"/>
        <v>11141</v>
      </c>
      <c r="S76" s="108">
        <f t="shared" si="26"/>
        <v>11141</v>
      </c>
    </row>
    <row r="77" spans="1:19" ht="18" customHeight="1">
      <c r="A77" s="1638"/>
      <c r="B77" s="77" t="s">
        <v>117</v>
      </c>
      <c r="C77" s="76">
        <f t="shared" si="21"/>
        <v>19414</v>
      </c>
      <c r="D77" s="76">
        <f t="shared" si="21"/>
        <v>5047.64</v>
      </c>
      <c r="E77" s="76">
        <f t="shared" si="21"/>
        <v>5048</v>
      </c>
      <c r="F77" s="76">
        <f t="shared" si="21"/>
        <v>100</v>
      </c>
      <c r="G77" s="39">
        <f t="shared" si="22"/>
        <v>201.92</v>
      </c>
      <c r="H77" s="39">
        <f t="shared" si="22"/>
        <v>50.48</v>
      </c>
      <c r="I77" s="39">
        <f t="shared" si="23"/>
        <v>50.48</v>
      </c>
      <c r="J77" s="39">
        <f t="shared" si="23"/>
        <v>50.48</v>
      </c>
      <c r="K77" s="39">
        <f t="shared" si="24"/>
        <v>353.36</v>
      </c>
      <c r="L77" s="39">
        <f t="shared" si="20"/>
        <v>4694.64</v>
      </c>
      <c r="M77" s="39">
        <f t="shared" si="20"/>
        <v>0</v>
      </c>
      <c r="N77" s="39">
        <f t="shared" si="20"/>
        <v>0</v>
      </c>
      <c r="O77" s="40"/>
      <c r="P77" s="41"/>
      <c r="R77" s="59">
        <f t="shared" si="25"/>
        <v>5048</v>
      </c>
      <c r="S77" s="108">
        <f t="shared" si="26"/>
        <v>5048</v>
      </c>
    </row>
    <row r="78" spans="1:19" ht="18" customHeight="1" thickBot="1">
      <c r="A78" s="1639"/>
      <c r="B78" s="79" t="s">
        <v>108</v>
      </c>
      <c r="C78" s="80">
        <f t="shared" si="21"/>
        <v>23200</v>
      </c>
      <c r="D78" s="80">
        <f t="shared" si="21"/>
        <v>6032</v>
      </c>
      <c r="E78" s="80">
        <f t="shared" si="21"/>
        <v>6032</v>
      </c>
      <c r="F78" s="80">
        <f t="shared" si="21"/>
        <v>100</v>
      </c>
      <c r="G78" s="81">
        <f t="shared" si="22"/>
        <v>1266.72</v>
      </c>
      <c r="H78" s="81">
        <f t="shared" si="22"/>
        <v>0</v>
      </c>
      <c r="I78" s="81">
        <f t="shared" si="23"/>
        <v>0</v>
      </c>
      <c r="J78" s="81">
        <f t="shared" si="23"/>
        <v>180.96</v>
      </c>
      <c r="K78" s="81">
        <f t="shared" si="24"/>
        <v>1447.68</v>
      </c>
      <c r="L78" s="81">
        <f t="shared" si="20"/>
        <v>4524</v>
      </c>
      <c r="M78" s="81">
        <f t="shared" si="20"/>
        <v>60.32</v>
      </c>
      <c r="N78" s="81">
        <f t="shared" si="20"/>
        <v>0</v>
      </c>
      <c r="O78" s="82"/>
      <c r="P78" s="83"/>
      <c r="R78" s="59">
        <f t="shared" si="25"/>
        <v>6032</v>
      </c>
      <c r="S78" s="108">
        <f t="shared" si="26"/>
        <v>6032</v>
      </c>
    </row>
  </sheetData>
  <sheetProtection/>
  <mergeCells count="20">
    <mergeCell ref="G6:K6"/>
    <mergeCell ref="G5:N5"/>
    <mergeCell ref="E4:N4"/>
    <mergeCell ref="A57:B57"/>
    <mergeCell ref="A58:A64"/>
    <mergeCell ref="A65:A78"/>
    <mergeCell ref="A49:B53"/>
    <mergeCell ref="A54:B54"/>
    <mergeCell ref="A55:B55"/>
    <mergeCell ref="A56:B56"/>
    <mergeCell ref="I3:K3"/>
    <mergeCell ref="A20:A33"/>
    <mergeCell ref="A13:A19"/>
    <mergeCell ref="E41:K41"/>
    <mergeCell ref="A4:B8"/>
    <mergeCell ref="A9:B9"/>
    <mergeCell ref="A10:B10"/>
    <mergeCell ref="A11:B11"/>
    <mergeCell ref="A12:B12"/>
    <mergeCell ref="B3:E3"/>
  </mergeCells>
  <printOptions horizontalCentered="1"/>
  <pageMargins left="0.5905511811023623" right="0.19" top="0.7874015748031497" bottom="0.7874015748031497" header="0.4330708661417323" footer="0.5118110236220472"/>
  <pageSetup horizontalDpi="600" verticalDpi="600" orientation="portrait" pageOrder="overThenDown" paperSize="9" r:id="rId1"/>
  <rowBreaks count="1" manualBreakCount="1">
    <brk id="46" max="255" man="1"/>
  </rowBreaks>
  <colBreaks count="2" manualBreakCount="2">
    <brk id="22" min="1" max="12" man="1"/>
    <brk id="40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3:BE78"/>
  <sheetViews>
    <sheetView view="pageBreakPreview" zoomScaleSheetLayoutView="100" zoomScalePageLayoutView="0" workbookViewId="0" topLeftCell="A61">
      <selection activeCell="Q23" sqref="P23:Q23"/>
    </sheetView>
  </sheetViews>
  <sheetFormatPr defaultColWidth="13.375" defaultRowHeight="13.5"/>
  <cols>
    <col min="1" max="1" width="2.875" style="45" bestFit="1" customWidth="1"/>
    <col min="2" max="2" width="8.625" style="45" customWidth="1"/>
    <col min="3" max="5" width="8.75390625" style="45" customWidth="1"/>
    <col min="6" max="14" width="5.00390625" style="45" customWidth="1"/>
    <col min="15" max="15" width="7.375" style="45" customWidth="1"/>
    <col min="16" max="16" width="3.375" style="45" customWidth="1"/>
    <col min="17" max="17" width="8.25390625" style="430" customWidth="1"/>
    <col min="18" max="18" width="8.375" style="288" customWidth="1"/>
    <col min="19" max="19" width="7.875" style="288" customWidth="1"/>
    <col min="20" max="20" width="8.375" style="45" customWidth="1"/>
    <col min="21" max="21" width="8.50390625" style="288" customWidth="1"/>
    <col min="22" max="22" width="9.875" style="288" customWidth="1"/>
    <col min="23" max="23" width="8.00390625" style="45" customWidth="1"/>
    <col min="24" max="24" width="10.75390625" style="45" customWidth="1"/>
    <col min="25" max="25" width="11.75390625" style="45" customWidth="1"/>
    <col min="26" max="26" width="10.25390625" style="45" customWidth="1"/>
    <col min="27" max="27" width="11.125" style="45" customWidth="1"/>
    <col min="28" max="28" width="9.75390625" style="288" customWidth="1"/>
    <col min="29" max="29" width="7.625" style="288" customWidth="1"/>
    <col min="30" max="30" width="10.75390625" style="45" customWidth="1"/>
    <col min="31" max="31" width="7.625" style="288" customWidth="1"/>
    <col min="32" max="32" width="9.75390625" style="45" customWidth="1"/>
    <col min="33" max="33" width="7.625" style="288" customWidth="1"/>
    <col min="34" max="34" width="9.75390625" style="45" customWidth="1"/>
    <col min="35" max="35" width="7.625" style="288" customWidth="1"/>
    <col min="36" max="36" width="10.00390625" style="45" customWidth="1"/>
    <col min="37" max="37" width="7.625" style="288" customWidth="1"/>
    <col min="38" max="38" width="10.125" style="45" customWidth="1"/>
    <col min="39" max="39" width="7.625" style="288" customWidth="1"/>
    <col min="40" max="40" width="12.00390625" style="288" customWidth="1"/>
    <col min="41" max="41" width="7.625" style="288" customWidth="1"/>
    <col min="42" max="42" width="12.125" style="45" customWidth="1"/>
    <col min="43" max="43" width="11.50390625" style="45" customWidth="1"/>
    <col min="44" max="45" width="7.625" style="45" customWidth="1"/>
    <col min="46" max="46" width="11.625" style="288" customWidth="1"/>
    <col min="47" max="47" width="7.625" style="288" customWidth="1"/>
    <col min="48" max="48" width="10.00390625" style="45" customWidth="1"/>
    <col min="49" max="49" width="7.625" style="288" customWidth="1"/>
    <col min="50" max="50" width="7.75390625" style="45" customWidth="1"/>
    <col min="51" max="51" width="7.00390625" style="288" customWidth="1"/>
    <col min="52" max="52" width="9.875" style="45" customWidth="1"/>
    <col min="53" max="53" width="6.75390625" style="288" customWidth="1"/>
    <col min="54" max="54" width="11.25390625" style="45" customWidth="1"/>
    <col min="55" max="55" width="7.00390625" style="288" customWidth="1"/>
    <col min="56" max="56" width="9.25390625" style="45" customWidth="1"/>
    <col min="57" max="57" width="7.75390625" style="288" customWidth="1"/>
    <col min="58" max="58" width="3.50390625" style="45" customWidth="1"/>
    <col min="59" max="16384" width="13.375" style="45" customWidth="1"/>
  </cols>
  <sheetData>
    <row r="3" spans="2:57" ht="18" thickBot="1">
      <c r="B3" s="1672" t="s">
        <v>609</v>
      </c>
      <c r="C3" s="1672"/>
      <c r="D3" s="1672"/>
      <c r="E3" s="1672"/>
      <c r="F3" s="1672"/>
      <c r="G3" s="1672"/>
      <c r="H3" s="1672"/>
      <c r="I3" s="1672"/>
      <c r="J3" s="1672"/>
      <c r="K3" s="1672"/>
      <c r="L3" s="1672"/>
      <c r="M3" s="47"/>
      <c r="N3" s="47"/>
      <c r="O3" s="47"/>
      <c r="P3" s="300"/>
      <c r="Q3" s="431"/>
      <c r="R3" s="432"/>
      <c r="S3" s="432"/>
      <c r="T3" s="300"/>
      <c r="U3" s="432"/>
      <c r="V3" s="432"/>
      <c r="W3" s="300"/>
      <c r="X3" s="300"/>
      <c r="Y3" s="300"/>
      <c r="Z3" s="300"/>
      <c r="AA3" s="300"/>
      <c r="AB3" s="432"/>
      <c r="AC3" s="432"/>
      <c r="AD3" s="300"/>
      <c r="AE3" s="432"/>
      <c r="AF3" s="300"/>
      <c r="AG3" s="432"/>
      <c r="AH3" s="300"/>
      <c r="AI3" s="432"/>
      <c r="AJ3" s="300"/>
      <c r="AK3" s="432"/>
      <c r="AL3" s="300"/>
      <c r="AM3" s="432"/>
      <c r="AN3" s="432"/>
      <c r="AO3" s="432"/>
      <c r="AP3" s="300"/>
      <c r="AQ3" s="300"/>
      <c r="AR3" s="300"/>
      <c r="AS3" s="300"/>
      <c r="AT3" s="432"/>
      <c r="AU3" s="432"/>
      <c r="AV3" s="300"/>
      <c r="AW3" s="432"/>
      <c r="AX3" s="217"/>
      <c r="AY3" s="433"/>
      <c r="AZ3" s="44"/>
      <c r="BA3" s="434"/>
      <c r="BB3" s="44"/>
      <c r="BC3" s="434"/>
      <c r="BD3" s="44"/>
      <c r="BE3" s="434"/>
    </row>
    <row r="4" spans="1:57" ht="18" customHeight="1">
      <c r="A4" s="1626" t="s">
        <v>159</v>
      </c>
      <c r="B4" s="1627"/>
      <c r="C4" s="435" t="s">
        <v>173</v>
      </c>
      <c r="D4" s="435" t="s">
        <v>173</v>
      </c>
      <c r="E4" s="1669" t="s">
        <v>448</v>
      </c>
      <c r="F4" s="1670"/>
      <c r="G4" s="1670"/>
      <c r="H4" s="1670"/>
      <c r="I4" s="1670"/>
      <c r="J4" s="1670"/>
      <c r="K4" s="1670"/>
      <c r="L4" s="1670"/>
      <c r="M4" s="1670"/>
      <c r="N4" s="1671"/>
      <c r="O4" s="416"/>
      <c r="Q4" s="50"/>
      <c r="R4" s="45"/>
      <c r="S4" s="45"/>
      <c r="U4" s="45"/>
      <c r="V4" s="45"/>
      <c r="AB4" s="45"/>
      <c r="AC4" s="45"/>
      <c r="AE4" s="45"/>
      <c r="AG4" s="45"/>
      <c r="AI4" s="45"/>
      <c r="AK4" s="45"/>
      <c r="AM4" s="45"/>
      <c r="AN4" s="45"/>
      <c r="AO4" s="45"/>
      <c r="AT4" s="45"/>
      <c r="AU4" s="45"/>
      <c r="AW4" s="45"/>
      <c r="AY4" s="45"/>
      <c r="BA4" s="45"/>
      <c r="BC4" s="45"/>
      <c r="BE4" s="45"/>
    </row>
    <row r="5" spans="1:57" ht="18" customHeight="1">
      <c r="A5" s="1628"/>
      <c r="B5" s="1629"/>
      <c r="C5" s="436" t="s">
        <v>175</v>
      </c>
      <c r="D5" s="436" t="s">
        <v>175</v>
      </c>
      <c r="E5" s="371" t="s">
        <v>176</v>
      </c>
      <c r="F5" s="372"/>
      <c r="G5" s="1653" t="s">
        <v>449</v>
      </c>
      <c r="H5" s="1654"/>
      <c r="I5" s="1654"/>
      <c r="J5" s="1654"/>
      <c r="K5" s="1654"/>
      <c r="L5" s="1654"/>
      <c r="M5" s="1654"/>
      <c r="N5" s="1655"/>
      <c r="O5" s="421" t="s">
        <v>177</v>
      </c>
      <c r="Q5" s="50"/>
      <c r="R5" s="45"/>
      <c r="S5" s="45"/>
      <c r="U5" s="45"/>
      <c r="V5" s="45"/>
      <c r="AB5" s="45"/>
      <c r="AC5" s="45"/>
      <c r="AE5" s="45"/>
      <c r="AG5" s="45"/>
      <c r="AI5" s="45"/>
      <c r="AK5" s="45"/>
      <c r="AM5" s="45"/>
      <c r="AN5" s="45"/>
      <c r="AO5" s="45"/>
      <c r="AT5" s="45"/>
      <c r="AU5" s="45"/>
      <c r="AW5" s="45"/>
      <c r="AY5" s="45"/>
      <c r="BA5" s="45"/>
      <c r="BC5" s="45"/>
      <c r="BE5" s="45"/>
    </row>
    <row r="6" spans="1:57" ht="18" customHeight="1">
      <c r="A6" s="1628"/>
      <c r="B6" s="1629"/>
      <c r="C6" s="436" t="s">
        <v>308</v>
      </c>
      <c r="D6" s="436" t="s">
        <v>190</v>
      </c>
      <c r="E6" s="374" t="s">
        <v>6</v>
      </c>
      <c r="F6" s="375" t="s">
        <v>178</v>
      </c>
      <c r="G6" s="1666" t="s">
        <v>179</v>
      </c>
      <c r="H6" s="1667"/>
      <c r="I6" s="1667"/>
      <c r="J6" s="1667"/>
      <c r="K6" s="1668"/>
      <c r="L6" s="376" t="s">
        <v>180</v>
      </c>
      <c r="M6" s="377" t="s">
        <v>181</v>
      </c>
      <c r="N6" s="378" t="s">
        <v>182</v>
      </c>
      <c r="O6" s="437" t="s">
        <v>183</v>
      </c>
      <c r="Q6" s="50"/>
      <c r="R6" s="45"/>
      <c r="S6" s="45"/>
      <c r="U6" s="45"/>
      <c r="V6" s="45"/>
      <c r="AB6" s="45"/>
      <c r="AC6" s="45"/>
      <c r="AE6" s="45"/>
      <c r="AG6" s="45"/>
      <c r="AI6" s="45"/>
      <c r="AK6" s="45"/>
      <c r="AM6" s="45"/>
      <c r="AN6" s="45"/>
      <c r="AO6" s="45"/>
      <c r="AT6" s="45"/>
      <c r="AU6" s="45"/>
      <c r="AW6" s="45"/>
      <c r="AY6" s="45"/>
      <c r="BA6" s="45"/>
      <c r="BC6" s="45"/>
      <c r="BE6" s="45"/>
    </row>
    <row r="7" spans="1:57" ht="18" customHeight="1">
      <c r="A7" s="1628"/>
      <c r="B7" s="1629"/>
      <c r="C7" s="436" t="s">
        <v>191</v>
      </c>
      <c r="D7" s="436" t="s">
        <v>184</v>
      </c>
      <c r="E7" s="382"/>
      <c r="F7" s="375" t="s">
        <v>134</v>
      </c>
      <c r="G7" s="376" t="s">
        <v>185</v>
      </c>
      <c r="H7" s="376" t="s">
        <v>229</v>
      </c>
      <c r="I7" s="377" t="s">
        <v>186</v>
      </c>
      <c r="J7" s="376" t="s">
        <v>168</v>
      </c>
      <c r="K7" s="376" t="s">
        <v>5</v>
      </c>
      <c r="L7" s="382"/>
      <c r="M7" s="382"/>
      <c r="N7" s="383"/>
      <c r="O7" s="426"/>
      <c r="Q7" s="50"/>
      <c r="R7" s="45"/>
      <c r="S7" s="45"/>
      <c r="U7" s="45"/>
      <c r="V7" s="45"/>
      <c r="AB7" s="45"/>
      <c r="AC7" s="45"/>
      <c r="AE7" s="45"/>
      <c r="AG7" s="45"/>
      <c r="AI7" s="45"/>
      <c r="AK7" s="45"/>
      <c r="AM7" s="45"/>
      <c r="AN7" s="45"/>
      <c r="AO7" s="45"/>
      <c r="AT7" s="45"/>
      <c r="AU7" s="45"/>
      <c r="AW7" s="45"/>
      <c r="AY7" s="45"/>
      <c r="BA7" s="45"/>
      <c r="BC7" s="45"/>
      <c r="BE7" s="45"/>
    </row>
    <row r="8" spans="1:57" ht="18" customHeight="1" thickBot="1">
      <c r="A8" s="1630"/>
      <c r="B8" s="1631"/>
      <c r="C8" s="374" t="s">
        <v>187</v>
      </c>
      <c r="D8" s="374" t="s">
        <v>187</v>
      </c>
      <c r="E8" s="374" t="s">
        <v>187</v>
      </c>
      <c r="F8" s="374" t="s">
        <v>188</v>
      </c>
      <c r="G8" s="427"/>
      <c r="H8" s="374" t="s">
        <v>169</v>
      </c>
      <c r="I8" s="374"/>
      <c r="J8" s="438" t="s">
        <v>167</v>
      </c>
      <c r="K8" s="438"/>
      <c r="L8" s="374"/>
      <c r="M8" s="374"/>
      <c r="N8" s="428"/>
      <c r="O8" s="421" t="s">
        <v>187</v>
      </c>
      <c r="Q8" s="50"/>
      <c r="R8" s="45"/>
      <c r="S8" s="45"/>
      <c r="U8" s="45"/>
      <c r="V8" s="45"/>
      <c r="AB8" s="45"/>
      <c r="AC8" s="45"/>
      <c r="AE8" s="45"/>
      <c r="AG8" s="45"/>
      <c r="AI8" s="45"/>
      <c r="AK8" s="45"/>
      <c r="AM8" s="45"/>
      <c r="AN8" s="45"/>
      <c r="AO8" s="45"/>
      <c r="AT8" s="45"/>
      <c r="AU8" s="45"/>
      <c r="AW8" s="45"/>
      <c r="AY8" s="45"/>
      <c r="BA8" s="45"/>
      <c r="BC8" s="45"/>
      <c r="BE8" s="45"/>
    </row>
    <row r="9" spans="1:57" ht="24.75" customHeight="1" thickBot="1">
      <c r="A9" s="1487" t="s">
        <v>433</v>
      </c>
      <c r="B9" s="1489"/>
      <c r="C9" s="101">
        <f>SUM(C10:C12)</f>
        <v>73273</v>
      </c>
      <c r="D9" s="101">
        <f>SUM(D10:D12)</f>
        <v>19049.62</v>
      </c>
      <c r="E9" s="101">
        <f>SUM(E10:E12)</f>
        <v>18380</v>
      </c>
      <c r="F9" s="101">
        <f>ROUND(E9/D9*100,0)</f>
        <v>96</v>
      </c>
      <c r="G9" s="102">
        <f>ROUND(G54/$E54*100,0)</f>
        <v>57</v>
      </c>
      <c r="H9" s="101">
        <f aca="true" t="shared" si="0" ref="H9:N9">ROUND(H54/$E54*100,0)</f>
        <v>2</v>
      </c>
      <c r="I9" s="101">
        <f t="shared" si="0"/>
        <v>6</v>
      </c>
      <c r="J9" s="101">
        <f t="shared" si="0"/>
        <v>5</v>
      </c>
      <c r="K9" s="101">
        <f>SUM(G9:J9)</f>
        <v>70</v>
      </c>
      <c r="L9" s="101">
        <f>ROUND(L54/$E54*100,0)</f>
        <v>26</v>
      </c>
      <c r="M9" s="102">
        <f t="shared" si="0"/>
        <v>4</v>
      </c>
      <c r="N9" s="103">
        <f t="shared" si="0"/>
        <v>0</v>
      </c>
      <c r="O9" s="104">
        <f>SUM(O10:O12)</f>
        <v>670</v>
      </c>
      <c r="Q9" s="59">
        <f aca="true" t="shared" si="1" ref="Q9:Q19">SUM(L9:N9,K9)</f>
        <v>100</v>
      </c>
      <c r="R9" s="45"/>
      <c r="S9" s="45"/>
      <c r="U9" s="45"/>
      <c r="V9" s="45"/>
      <c r="AB9" s="45"/>
      <c r="AC9" s="45"/>
      <c r="AE9" s="45"/>
      <c r="AG9" s="45"/>
      <c r="AI9" s="45"/>
      <c r="AK9" s="45"/>
      <c r="AM9" s="45"/>
      <c r="AN9" s="45"/>
      <c r="AO9" s="45"/>
      <c r="AT9" s="45"/>
      <c r="AU9" s="45"/>
      <c r="AW9" s="45"/>
      <c r="AY9" s="45"/>
      <c r="BA9" s="45"/>
      <c r="BC9" s="45"/>
      <c r="BE9" s="45"/>
    </row>
    <row r="10" spans="1:57" ht="24.75" customHeight="1">
      <c r="A10" s="1471" t="s">
        <v>160</v>
      </c>
      <c r="B10" s="1473"/>
      <c r="C10" s="61">
        <f>SUM(C13:C15)</f>
        <v>32217</v>
      </c>
      <c r="D10" s="61">
        <f>SUM(D13:D15)</f>
        <v>8375.619999999999</v>
      </c>
      <c r="E10" s="61">
        <f>SUM(E13:E15)</f>
        <v>7793</v>
      </c>
      <c r="F10" s="61">
        <f aca="true" t="shared" si="2" ref="F10:F19">ROUND(E10/D10*100,0)</f>
        <v>93</v>
      </c>
      <c r="G10" s="61">
        <f aca="true" t="shared" si="3" ref="G10:J18">ROUND(G55/$E55*100,0)</f>
        <v>55</v>
      </c>
      <c r="H10" s="61">
        <f t="shared" si="3"/>
        <v>2</v>
      </c>
      <c r="I10" s="61">
        <f t="shared" si="3"/>
        <v>8</v>
      </c>
      <c r="J10" s="61">
        <f t="shared" si="3"/>
        <v>5</v>
      </c>
      <c r="K10" s="61">
        <f aca="true" t="shared" si="4" ref="K10:K19">SUM(G10:J10)</f>
        <v>70</v>
      </c>
      <c r="L10" s="61">
        <f>ROUND(L55/$E55*100,0)</f>
        <v>24</v>
      </c>
      <c r="M10" s="62">
        <f aca="true" t="shared" si="5" ref="L10:N12">ROUND(M55/$E55*100,0)</f>
        <v>5</v>
      </c>
      <c r="N10" s="63">
        <f t="shared" si="5"/>
        <v>0</v>
      </c>
      <c r="O10" s="105">
        <f>SUM(O13:O15)</f>
        <v>583</v>
      </c>
      <c r="Q10" s="59">
        <f t="shared" si="1"/>
        <v>99</v>
      </c>
      <c r="R10" s="45"/>
      <c r="S10" s="45"/>
      <c r="U10" s="45"/>
      <c r="V10" s="45"/>
      <c r="AB10" s="45"/>
      <c r="AC10" s="45"/>
      <c r="AE10" s="45"/>
      <c r="AG10" s="45"/>
      <c r="AI10" s="45"/>
      <c r="AK10" s="45"/>
      <c r="AM10" s="45"/>
      <c r="AN10" s="45"/>
      <c r="AO10" s="45"/>
      <c r="AT10" s="45"/>
      <c r="AU10" s="45"/>
      <c r="AW10" s="45"/>
      <c r="AY10" s="45"/>
      <c r="BA10" s="45"/>
      <c r="BC10" s="45"/>
      <c r="BE10" s="45"/>
    </row>
    <row r="11" spans="1:57" ht="24.75" customHeight="1">
      <c r="A11" s="1481" t="s">
        <v>434</v>
      </c>
      <c r="B11" s="1466"/>
      <c r="C11" s="65">
        <f>SUM(C16:C17)</f>
        <v>22062</v>
      </c>
      <c r="D11" s="65">
        <f>SUM(D16:D17)</f>
        <v>5736</v>
      </c>
      <c r="E11" s="65">
        <f>SUM(E16:E17)</f>
        <v>5736</v>
      </c>
      <c r="F11" s="65">
        <f t="shared" si="2"/>
        <v>100</v>
      </c>
      <c r="G11" s="65">
        <f t="shared" si="3"/>
        <v>68</v>
      </c>
      <c r="H11" s="65">
        <f t="shared" si="3"/>
        <v>3</v>
      </c>
      <c r="I11" s="65">
        <f t="shared" si="3"/>
        <v>9</v>
      </c>
      <c r="J11" s="65">
        <f t="shared" si="3"/>
        <v>6</v>
      </c>
      <c r="K11" s="65">
        <f t="shared" si="4"/>
        <v>86</v>
      </c>
      <c r="L11" s="65">
        <f t="shared" si="5"/>
        <v>11</v>
      </c>
      <c r="M11" s="66">
        <f t="shared" si="5"/>
        <v>4</v>
      </c>
      <c r="N11" s="67">
        <f t="shared" si="5"/>
        <v>0</v>
      </c>
      <c r="O11" s="106">
        <f>SUM(O16:O17)</f>
        <v>0</v>
      </c>
      <c r="Q11" s="59">
        <f t="shared" si="1"/>
        <v>101</v>
      </c>
      <c r="R11" s="45"/>
      <c r="S11" s="45"/>
      <c r="U11" s="45"/>
      <c r="V11" s="45"/>
      <c r="AB11" s="45"/>
      <c r="AC11" s="45"/>
      <c r="AE11" s="45"/>
      <c r="AG11" s="45"/>
      <c r="AI11" s="45"/>
      <c r="AK11" s="45"/>
      <c r="AM11" s="45"/>
      <c r="AN11" s="45"/>
      <c r="AO11" s="45"/>
      <c r="AT11" s="45"/>
      <c r="AU11" s="45"/>
      <c r="AW11" s="45"/>
      <c r="AY11" s="45"/>
      <c r="BA11" s="45"/>
      <c r="BC11" s="45"/>
      <c r="BE11" s="45"/>
    </row>
    <row r="12" spans="1:57" ht="24.75" customHeight="1" thickBot="1">
      <c r="A12" s="1483" t="s">
        <v>161</v>
      </c>
      <c r="B12" s="1485"/>
      <c r="C12" s="68">
        <f>SUM(C18:C19)</f>
        <v>18994</v>
      </c>
      <c r="D12" s="68">
        <f>SUM(D18:D19)</f>
        <v>4938</v>
      </c>
      <c r="E12" s="68">
        <f>SUM(E18:E19)</f>
        <v>4851</v>
      </c>
      <c r="F12" s="68">
        <f t="shared" si="2"/>
        <v>98</v>
      </c>
      <c r="G12" s="69">
        <f aca="true" t="shared" si="6" ref="G12:G17">ROUND(G57/$E57*100,0)</f>
        <v>46</v>
      </c>
      <c r="H12" s="68">
        <f t="shared" si="3"/>
        <v>1</v>
      </c>
      <c r="I12" s="68">
        <f t="shared" si="3"/>
        <v>0</v>
      </c>
      <c r="J12" s="68">
        <f t="shared" si="3"/>
        <v>4</v>
      </c>
      <c r="K12" s="68">
        <f t="shared" si="4"/>
        <v>51</v>
      </c>
      <c r="L12" s="68">
        <f t="shared" si="5"/>
        <v>47</v>
      </c>
      <c r="M12" s="69">
        <f t="shared" si="5"/>
        <v>0</v>
      </c>
      <c r="N12" s="70">
        <f t="shared" si="5"/>
        <v>0</v>
      </c>
      <c r="O12" s="107">
        <f>SUM(O18:O19)</f>
        <v>87</v>
      </c>
      <c r="Q12" s="59">
        <f t="shared" si="1"/>
        <v>98</v>
      </c>
      <c r="R12" s="45"/>
      <c r="S12" s="45"/>
      <c r="U12" s="45"/>
      <c r="V12" s="45"/>
      <c r="AB12" s="45"/>
      <c r="AC12" s="45"/>
      <c r="AE12" s="45"/>
      <c r="AG12" s="45"/>
      <c r="AI12" s="45"/>
      <c r="AK12" s="45"/>
      <c r="AM12" s="45"/>
      <c r="AN12" s="45"/>
      <c r="AO12" s="45"/>
      <c r="AT12" s="45"/>
      <c r="AU12" s="45"/>
      <c r="AW12" s="45"/>
      <c r="AY12" s="45"/>
      <c r="BA12" s="45"/>
      <c r="BC12" s="45"/>
      <c r="BE12" s="45"/>
    </row>
    <row r="13" spans="1:57" ht="24.75" customHeight="1">
      <c r="A13" s="1623" t="s">
        <v>162</v>
      </c>
      <c r="B13" s="60" t="s">
        <v>435</v>
      </c>
      <c r="C13" s="61">
        <f>SUM(C20:C22)</f>
        <v>7906</v>
      </c>
      <c r="D13" s="61">
        <f>SUM(D20:D22)</f>
        <v>2055</v>
      </c>
      <c r="E13" s="61">
        <f>SUM(E20:E22)</f>
        <v>2049</v>
      </c>
      <c r="F13" s="61">
        <f t="shared" si="2"/>
        <v>100</v>
      </c>
      <c r="G13" s="66">
        <f t="shared" si="6"/>
        <v>37</v>
      </c>
      <c r="H13" s="61">
        <f t="shared" si="3"/>
        <v>3</v>
      </c>
      <c r="I13" s="61">
        <f t="shared" si="3"/>
        <v>14</v>
      </c>
      <c r="J13" s="61">
        <f t="shared" si="3"/>
        <v>1</v>
      </c>
      <c r="K13" s="61">
        <f t="shared" si="4"/>
        <v>55</v>
      </c>
      <c r="L13" s="61">
        <v>43</v>
      </c>
      <c r="M13" s="62">
        <f aca="true" t="shared" si="7" ref="L13:N19">ROUND(M58/$E58*100,0)</f>
        <v>2</v>
      </c>
      <c r="N13" s="63">
        <f t="shared" si="7"/>
        <v>0</v>
      </c>
      <c r="O13" s="105">
        <f>SUM(O20:O22)</f>
        <v>6</v>
      </c>
      <c r="Q13" s="59">
        <f t="shared" si="1"/>
        <v>100</v>
      </c>
      <c r="R13" s="45"/>
      <c r="S13" s="45"/>
      <c r="U13" s="45"/>
      <c r="V13" s="45"/>
      <c r="AB13" s="45"/>
      <c r="AC13" s="45"/>
      <c r="AE13" s="45"/>
      <c r="AG13" s="45"/>
      <c r="AI13" s="45"/>
      <c r="AK13" s="45"/>
      <c r="AM13" s="45"/>
      <c r="AN13" s="45"/>
      <c r="AO13" s="45"/>
      <c r="AT13" s="45"/>
      <c r="AU13" s="45"/>
      <c r="AW13" s="45"/>
      <c r="AY13" s="45"/>
      <c r="BA13" s="45"/>
      <c r="BC13" s="45"/>
      <c r="BE13" s="45"/>
    </row>
    <row r="14" spans="1:57" ht="24.75" customHeight="1">
      <c r="A14" s="1624"/>
      <c r="B14" s="64" t="s">
        <v>436</v>
      </c>
      <c r="C14" s="65">
        <f>SUM(C23:C25)</f>
        <v>14402</v>
      </c>
      <c r="D14" s="65">
        <f>SUM(D23:D25)</f>
        <v>3744.62</v>
      </c>
      <c r="E14" s="65">
        <f>SUM(E23:E25)</f>
        <v>3168</v>
      </c>
      <c r="F14" s="65">
        <f t="shared" si="2"/>
        <v>85</v>
      </c>
      <c r="G14" s="66">
        <f t="shared" si="6"/>
        <v>58</v>
      </c>
      <c r="H14" s="65">
        <f t="shared" si="3"/>
        <v>2</v>
      </c>
      <c r="I14" s="65">
        <f t="shared" si="3"/>
        <v>6</v>
      </c>
      <c r="J14" s="65">
        <f>ROUND(J59/$E59*100,0)</f>
        <v>5</v>
      </c>
      <c r="K14" s="65">
        <f t="shared" si="4"/>
        <v>71</v>
      </c>
      <c r="L14" s="65">
        <f t="shared" si="7"/>
        <v>21</v>
      </c>
      <c r="M14" s="66">
        <f t="shared" si="7"/>
        <v>8</v>
      </c>
      <c r="N14" s="66">
        <f t="shared" si="7"/>
        <v>0</v>
      </c>
      <c r="O14" s="106">
        <f>SUM(O23:O25)</f>
        <v>577</v>
      </c>
      <c r="Q14" s="59">
        <f t="shared" si="1"/>
        <v>100</v>
      </c>
      <c r="R14" s="45"/>
      <c r="S14" s="45"/>
      <c r="U14" s="45"/>
      <c r="V14" s="45"/>
      <c r="AB14" s="45"/>
      <c r="AC14" s="45"/>
      <c r="AE14" s="45"/>
      <c r="AG14" s="45"/>
      <c r="AI14" s="45"/>
      <c r="AK14" s="45"/>
      <c r="AM14" s="45"/>
      <c r="AN14" s="45"/>
      <c r="AO14" s="45"/>
      <c r="AT14" s="45"/>
      <c r="AU14" s="45"/>
      <c r="AW14" s="45"/>
      <c r="AY14" s="45"/>
      <c r="BA14" s="45"/>
      <c r="BC14" s="45"/>
      <c r="BE14" s="45"/>
    </row>
    <row r="15" spans="1:57" ht="24.75" customHeight="1">
      <c r="A15" s="1624"/>
      <c r="B15" s="64" t="s">
        <v>437</v>
      </c>
      <c r="C15" s="65">
        <f>SUM(C26)</f>
        <v>9909</v>
      </c>
      <c r="D15" s="65">
        <f>SUM(D26)</f>
        <v>2576</v>
      </c>
      <c r="E15" s="65">
        <f>SUM(E26)</f>
        <v>2576</v>
      </c>
      <c r="F15" s="65">
        <f t="shared" si="2"/>
        <v>100</v>
      </c>
      <c r="G15" s="66">
        <f t="shared" si="6"/>
        <v>67</v>
      </c>
      <c r="H15" s="65">
        <f>ROUND(H60/$E60*100,0)</f>
        <v>2</v>
      </c>
      <c r="I15" s="65">
        <f t="shared" si="3"/>
        <v>7</v>
      </c>
      <c r="J15" s="65">
        <f>ROUND(J60/$E60*100,0)</f>
        <v>7</v>
      </c>
      <c r="K15" s="65">
        <f t="shared" si="4"/>
        <v>83</v>
      </c>
      <c r="L15" s="65">
        <f t="shared" si="7"/>
        <v>12</v>
      </c>
      <c r="M15" s="66">
        <f t="shared" si="7"/>
        <v>5</v>
      </c>
      <c r="N15" s="67">
        <f t="shared" si="7"/>
        <v>0</v>
      </c>
      <c r="O15" s="106">
        <f>SUM(O26)</f>
        <v>0</v>
      </c>
      <c r="Q15" s="59">
        <f t="shared" si="1"/>
        <v>100</v>
      </c>
      <c r="R15" s="45"/>
      <c r="S15" s="45"/>
      <c r="U15" s="45"/>
      <c r="V15" s="45"/>
      <c r="AB15" s="45"/>
      <c r="AC15" s="45"/>
      <c r="AE15" s="45"/>
      <c r="AG15" s="45"/>
      <c r="AI15" s="45"/>
      <c r="AK15" s="45"/>
      <c r="AM15" s="45"/>
      <c r="AN15" s="45"/>
      <c r="AO15" s="45"/>
      <c r="AT15" s="45"/>
      <c r="AU15" s="45"/>
      <c r="AW15" s="45"/>
      <c r="AY15" s="45"/>
      <c r="BA15" s="45"/>
      <c r="BC15" s="45"/>
      <c r="BE15" s="45"/>
    </row>
    <row r="16" spans="1:57" ht="24.75" customHeight="1">
      <c r="A16" s="1624"/>
      <c r="B16" s="64" t="s">
        <v>434</v>
      </c>
      <c r="C16" s="65">
        <f>SUM(C27:C29)</f>
        <v>20623</v>
      </c>
      <c r="D16" s="65">
        <f>SUM(D27:D29)</f>
        <v>5362</v>
      </c>
      <c r="E16" s="65">
        <f>SUM(E27:E29)</f>
        <v>5362</v>
      </c>
      <c r="F16" s="65">
        <f t="shared" si="2"/>
        <v>100</v>
      </c>
      <c r="G16" s="66">
        <f t="shared" si="6"/>
        <v>68</v>
      </c>
      <c r="H16" s="65">
        <f>ROUND(H61/$E61*100,0)</f>
        <v>3</v>
      </c>
      <c r="I16" s="65">
        <f t="shared" si="3"/>
        <v>8</v>
      </c>
      <c r="J16" s="65">
        <f t="shared" si="3"/>
        <v>6</v>
      </c>
      <c r="K16" s="65">
        <f t="shared" si="4"/>
        <v>85</v>
      </c>
      <c r="L16" s="65">
        <f t="shared" si="7"/>
        <v>12</v>
      </c>
      <c r="M16" s="66">
        <f t="shared" si="7"/>
        <v>3</v>
      </c>
      <c r="N16" s="67">
        <f t="shared" si="7"/>
        <v>0</v>
      </c>
      <c r="O16" s="106">
        <f>SUM(O27:O29)</f>
        <v>0</v>
      </c>
      <c r="Q16" s="59">
        <f t="shared" si="1"/>
        <v>100</v>
      </c>
      <c r="R16" s="45"/>
      <c r="S16" s="45"/>
      <c r="U16" s="45"/>
      <c r="V16" s="45"/>
      <c r="AB16" s="45"/>
      <c r="AC16" s="45"/>
      <c r="AE16" s="45"/>
      <c r="AG16" s="45"/>
      <c r="AI16" s="45"/>
      <c r="AK16" s="45"/>
      <c r="AM16" s="45"/>
      <c r="AN16" s="45"/>
      <c r="AO16" s="45"/>
      <c r="AT16" s="45"/>
      <c r="AU16" s="45"/>
      <c r="AW16" s="45"/>
      <c r="AY16" s="45"/>
      <c r="BA16" s="45"/>
      <c r="BC16" s="45"/>
      <c r="BE16" s="45"/>
    </row>
    <row r="17" spans="1:57" ht="24.75" customHeight="1">
      <c r="A17" s="1624"/>
      <c r="B17" s="64" t="s">
        <v>163</v>
      </c>
      <c r="C17" s="65">
        <f>SUM(C30)</f>
        <v>1439</v>
      </c>
      <c r="D17" s="65">
        <f>SUM(D30)</f>
        <v>374</v>
      </c>
      <c r="E17" s="65">
        <f>SUM(E30)</f>
        <v>374</v>
      </c>
      <c r="F17" s="65">
        <f t="shared" si="2"/>
        <v>100</v>
      </c>
      <c r="G17" s="66">
        <f t="shared" si="6"/>
        <v>60</v>
      </c>
      <c r="H17" s="65">
        <f t="shared" si="3"/>
        <v>1</v>
      </c>
      <c r="I17" s="65">
        <f t="shared" si="3"/>
        <v>24</v>
      </c>
      <c r="J17" s="65">
        <f>ROUND(J62/$E62*100,0)</f>
        <v>1</v>
      </c>
      <c r="K17" s="65">
        <f t="shared" si="4"/>
        <v>86</v>
      </c>
      <c r="L17" s="65">
        <f t="shared" si="7"/>
        <v>1</v>
      </c>
      <c r="M17" s="66">
        <f t="shared" si="7"/>
        <v>13</v>
      </c>
      <c r="N17" s="67">
        <v>20</v>
      </c>
      <c r="O17" s="106">
        <f>O30</f>
        <v>0</v>
      </c>
      <c r="Q17" s="59">
        <f t="shared" si="1"/>
        <v>120</v>
      </c>
      <c r="R17" s="45"/>
      <c r="S17" s="45"/>
      <c r="U17" s="45"/>
      <c r="V17" s="45"/>
      <c r="AB17" s="45"/>
      <c r="AC17" s="45"/>
      <c r="AE17" s="45"/>
      <c r="AG17" s="45"/>
      <c r="AI17" s="45"/>
      <c r="AK17" s="45"/>
      <c r="AM17" s="45"/>
      <c r="AN17" s="45"/>
      <c r="AO17" s="45"/>
      <c r="AT17" s="45"/>
      <c r="AU17" s="45"/>
      <c r="AW17" s="45"/>
      <c r="AY17" s="45"/>
      <c r="BA17" s="45"/>
      <c r="BC17" s="45"/>
      <c r="BE17" s="45"/>
    </row>
    <row r="18" spans="1:57" ht="24.75" customHeight="1">
      <c r="A18" s="1624"/>
      <c r="B18" s="64" t="s">
        <v>438</v>
      </c>
      <c r="C18" s="65">
        <f>SUM(C31:C32)</f>
        <v>14621</v>
      </c>
      <c r="D18" s="65">
        <f>SUM(D31:D32)</f>
        <v>3801</v>
      </c>
      <c r="E18" s="65">
        <f>SUM(E31:E32)</f>
        <v>3801</v>
      </c>
      <c r="F18" s="65">
        <f t="shared" si="2"/>
        <v>100</v>
      </c>
      <c r="G18" s="66">
        <f aca="true" t="shared" si="8" ref="G18:J19">ROUND(G63/$E63*100,0)</f>
        <v>53</v>
      </c>
      <c r="H18" s="65">
        <f t="shared" si="8"/>
        <v>2</v>
      </c>
      <c r="I18" s="65">
        <f t="shared" si="3"/>
        <v>0</v>
      </c>
      <c r="J18" s="65">
        <f t="shared" si="8"/>
        <v>4</v>
      </c>
      <c r="K18" s="65">
        <f t="shared" si="4"/>
        <v>59</v>
      </c>
      <c r="L18" s="65">
        <f t="shared" si="7"/>
        <v>40</v>
      </c>
      <c r="M18" s="66">
        <f t="shared" si="7"/>
        <v>1</v>
      </c>
      <c r="N18" s="67">
        <f t="shared" si="7"/>
        <v>0</v>
      </c>
      <c r="O18" s="106">
        <f>SUM(O31:O32)</f>
        <v>0</v>
      </c>
      <c r="Q18" s="59">
        <f t="shared" si="1"/>
        <v>100</v>
      </c>
      <c r="R18" s="45"/>
      <c r="S18" s="45"/>
      <c r="U18" s="45"/>
      <c r="V18" s="45"/>
      <c r="AB18" s="45"/>
      <c r="AC18" s="45"/>
      <c r="AE18" s="45"/>
      <c r="AG18" s="45"/>
      <c r="AI18" s="45"/>
      <c r="AK18" s="45"/>
      <c r="AM18" s="45"/>
      <c r="AN18" s="45"/>
      <c r="AO18" s="45"/>
      <c r="AT18" s="45"/>
      <c r="AU18" s="45"/>
      <c r="AW18" s="45"/>
      <c r="AY18" s="45"/>
      <c r="BA18" s="45"/>
      <c r="BC18" s="45"/>
      <c r="BE18" s="45"/>
    </row>
    <row r="19" spans="1:57" ht="24.75" customHeight="1" thickBot="1">
      <c r="A19" s="1625"/>
      <c r="B19" s="71" t="s">
        <v>432</v>
      </c>
      <c r="C19" s="68">
        <f>SUM(C33)</f>
        <v>4373</v>
      </c>
      <c r="D19" s="68">
        <f>SUM(D33)</f>
        <v>1137</v>
      </c>
      <c r="E19" s="68">
        <f>SUM(E33)</f>
        <v>1050</v>
      </c>
      <c r="F19" s="68">
        <f t="shared" si="2"/>
        <v>92</v>
      </c>
      <c r="G19" s="69">
        <f t="shared" si="8"/>
        <v>20</v>
      </c>
      <c r="H19" s="68">
        <f t="shared" si="8"/>
        <v>1</v>
      </c>
      <c r="I19" s="68">
        <f t="shared" si="8"/>
        <v>2</v>
      </c>
      <c r="J19" s="68">
        <f t="shared" si="8"/>
        <v>5</v>
      </c>
      <c r="K19" s="68">
        <f t="shared" si="4"/>
        <v>28</v>
      </c>
      <c r="L19" s="68">
        <f t="shared" si="7"/>
        <v>70</v>
      </c>
      <c r="M19" s="69">
        <f t="shared" si="7"/>
        <v>0</v>
      </c>
      <c r="N19" s="70">
        <f t="shared" si="7"/>
        <v>0</v>
      </c>
      <c r="O19" s="107">
        <f>SUM(O33)</f>
        <v>87</v>
      </c>
      <c r="Q19" s="59">
        <f t="shared" si="1"/>
        <v>98</v>
      </c>
      <c r="R19" s="45"/>
      <c r="S19" s="45"/>
      <c r="U19" s="45"/>
      <c r="V19" s="45"/>
      <c r="AB19" s="45"/>
      <c r="AC19" s="45"/>
      <c r="AE19" s="45"/>
      <c r="AG19" s="45"/>
      <c r="AI19" s="45"/>
      <c r="AK19" s="45"/>
      <c r="AM19" s="45"/>
      <c r="AN19" s="45"/>
      <c r="AO19" s="45"/>
      <c r="AT19" s="45"/>
      <c r="AU19" s="45"/>
      <c r="AW19" s="45"/>
      <c r="AY19" s="45"/>
      <c r="BA19" s="45"/>
      <c r="BC19" s="45"/>
      <c r="BE19" s="45"/>
    </row>
    <row r="20" spans="1:57" ht="24.75" customHeight="1">
      <c r="A20" s="1637" t="s">
        <v>444</v>
      </c>
      <c r="B20" s="72" t="s">
        <v>439</v>
      </c>
      <c r="C20" s="73">
        <v>1512</v>
      </c>
      <c r="D20" s="74">
        <v>393</v>
      </c>
      <c r="E20" s="74">
        <v>393</v>
      </c>
      <c r="F20" s="74">
        <v>100</v>
      </c>
      <c r="G20" s="74">
        <v>90</v>
      </c>
      <c r="H20" s="74">
        <v>0</v>
      </c>
      <c r="I20" s="74">
        <v>1</v>
      </c>
      <c r="J20" s="74">
        <v>0</v>
      </c>
      <c r="K20" s="74">
        <v>91</v>
      </c>
      <c r="L20" s="74">
        <v>9</v>
      </c>
      <c r="M20" s="74">
        <v>0</v>
      </c>
      <c r="N20" s="74">
        <v>0</v>
      </c>
      <c r="O20" s="78">
        <v>0</v>
      </c>
      <c r="Q20" s="59">
        <f>SUM(L20:N20,K20)</f>
        <v>100</v>
      </c>
      <c r="R20" s="45"/>
      <c r="S20" s="45"/>
      <c r="U20" s="45"/>
      <c r="V20" s="45"/>
      <c r="AB20" s="45"/>
      <c r="AC20" s="45"/>
      <c r="AE20" s="45"/>
      <c r="AG20" s="45"/>
      <c r="AI20" s="45"/>
      <c r="AK20" s="45"/>
      <c r="AM20" s="45"/>
      <c r="AN20" s="45"/>
      <c r="AO20" s="45"/>
      <c r="AT20" s="45"/>
      <c r="AU20" s="45"/>
      <c r="AW20" s="45"/>
      <c r="AY20" s="45"/>
      <c r="BA20" s="45"/>
      <c r="BC20" s="45"/>
      <c r="BE20" s="45"/>
    </row>
    <row r="21" spans="1:57" ht="24.75" customHeight="1">
      <c r="A21" s="1638"/>
      <c r="B21" s="327" t="s">
        <v>440</v>
      </c>
      <c r="C21" s="355">
        <v>3513</v>
      </c>
      <c r="D21" s="356">
        <v>913</v>
      </c>
      <c r="E21" s="356">
        <v>907</v>
      </c>
      <c r="F21" s="356">
        <v>99</v>
      </c>
      <c r="G21" s="356">
        <v>24</v>
      </c>
      <c r="H21" s="356">
        <v>3</v>
      </c>
      <c r="I21" s="356">
        <v>24</v>
      </c>
      <c r="J21" s="356">
        <v>2</v>
      </c>
      <c r="K21" s="356">
        <v>52</v>
      </c>
      <c r="L21" s="356">
        <v>43</v>
      </c>
      <c r="M21" s="356">
        <v>4</v>
      </c>
      <c r="N21" s="356">
        <v>0</v>
      </c>
      <c r="O21" s="405">
        <v>6</v>
      </c>
      <c r="Q21" s="59">
        <f aca="true" t="shared" si="9" ref="Q21:Q33">SUM(L21:N21,K21)</f>
        <v>99</v>
      </c>
      <c r="R21" s="45"/>
      <c r="S21" s="45"/>
      <c r="U21" s="45"/>
      <c r="V21" s="45"/>
      <c r="AB21" s="45"/>
      <c r="AC21" s="45"/>
      <c r="AE21" s="45"/>
      <c r="AG21" s="45"/>
      <c r="AI21" s="45"/>
      <c r="AK21" s="45"/>
      <c r="AM21" s="45"/>
      <c r="AN21" s="45"/>
      <c r="AO21" s="45"/>
      <c r="AT21" s="45"/>
      <c r="AU21" s="45"/>
      <c r="AW21" s="45"/>
      <c r="AY21" s="45"/>
      <c r="BA21" s="45"/>
      <c r="BC21" s="45"/>
      <c r="BE21" s="45"/>
    </row>
    <row r="22" spans="1:57" ht="24.75" customHeight="1">
      <c r="A22" s="1638"/>
      <c r="B22" s="327" t="s">
        <v>441</v>
      </c>
      <c r="C22" s="355">
        <v>2881</v>
      </c>
      <c r="D22" s="356">
        <v>749</v>
      </c>
      <c r="E22" s="356">
        <v>749</v>
      </c>
      <c r="F22" s="356">
        <v>100</v>
      </c>
      <c r="G22" s="356">
        <v>25</v>
      </c>
      <c r="H22" s="356">
        <v>5</v>
      </c>
      <c r="I22" s="356">
        <v>10</v>
      </c>
      <c r="J22" s="356">
        <v>0</v>
      </c>
      <c r="K22" s="356">
        <v>40</v>
      </c>
      <c r="L22" s="356">
        <v>60</v>
      </c>
      <c r="M22" s="356">
        <v>0</v>
      </c>
      <c r="N22" s="356">
        <v>0</v>
      </c>
      <c r="O22" s="405">
        <v>0</v>
      </c>
      <c r="Q22" s="59">
        <f t="shared" si="9"/>
        <v>100</v>
      </c>
      <c r="R22" s="45"/>
      <c r="S22" s="45"/>
      <c r="U22" s="45"/>
      <c r="V22" s="45"/>
      <c r="AB22" s="45"/>
      <c r="AC22" s="45"/>
      <c r="AE22" s="45"/>
      <c r="AG22" s="45"/>
      <c r="AI22" s="45"/>
      <c r="AK22" s="45"/>
      <c r="AM22" s="45"/>
      <c r="AN22" s="45"/>
      <c r="AO22" s="45"/>
      <c r="AT22" s="45"/>
      <c r="AU22" s="45"/>
      <c r="AW22" s="45"/>
      <c r="AY22" s="45"/>
      <c r="BA22" s="45"/>
      <c r="BC22" s="45"/>
      <c r="BE22" s="45"/>
    </row>
    <row r="23" spans="1:57" ht="24.75" customHeight="1">
      <c r="A23" s="1638"/>
      <c r="B23" s="327" t="s">
        <v>436</v>
      </c>
      <c r="C23" s="439">
        <v>5487</v>
      </c>
      <c r="D23" s="39">
        <v>1426.62</v>
      </c>
      <c r="E23" s="39">
        <v>850</v>
      </c>
      <c r="F23" s="39">
        <v>100</v>
      </c>
      <c r="G23" s="39">
        <v>60</v>
      </c>
      <c r="H23" s="39">
        <v>1</v>
      </c>
      <c r="I23" s="39">
        <v>5</v>
      </c>
      <c r="J23" s="39">
        <v>2.5</v>
      </c>
      <c r="K23" s="39">
        <v>68.5</v>
      </c>
      <c r="L23" s="39">
        <v>29</v>
      </c>
      <c r="M23" s="39">
        <v>2</v>
      </c>
      <c r="N23" s="39">
        <v>0.5</v>
      </c>
      <c r="O23" s="41">
        <v>577</v>
      </c>
      <c r="Q23" s="59">
        <f t="shared" si="9"/>
        <v>100</v>
      </c>
      <c r="R23" s="45"/>
      <c r="S23" s="45"/>
      <c r="U23" s="45"/>
      <c r="V23" s="45"/>
      <c r="AB23" s="45"/>
      <c r="AC23" s="45"/>
      <c r="AE23" s="45"/>
      <c r="AG23" s="45"/>
      <c r="AI23" s="45"/>
      <c r="AK23" s="45"/>
      <c r="AM23" s="45"/>
      <c r="AN23" s="45"/>
      <c r="AO23" s="45"/>
      <c r="AT23" s="45"/>
      <c r="AU23" s="45"/>
      <c r="AW23" s="45"/>
      <c r="AY23" s="45"/>
      <c r="BA23" s="45"/>
      <c r="BC23" s="45"/>
      <c r="BE23" s="45"/>
    </row>
    <row r="24" spans="1:57" ht="24.75" customHeight="1">
      <c r="A24" s="1638"/>
      <c r="B24" s="327" t="s">
        <v>442</v>
      </c>
      <c r="C24" s="38">
        <v>1508</v>
      </c>
      <c r="D24" s="39">
        <v>392</v>
      </c>
      <c r="E24" s="39">
        <v>392</v>
      </c>
      <c r="F24" s="39">
        <v>100</v>
      </c>
      <c r="G24" s="39">
        <v>8</v>
      </c>
      <c r="H24" s="39">
        <v>3</v>
      </c>
      <c r="I24" s="39">
        <v>1</v>
      </c>
      <c r="J24" s="39">
        <v>4</v>
      </c>
      <c r="K24" s="39">
        <v>16</v>
      </c>
      <c r="L24" s="39">
        <v>47</v>
      </c>
      <c r="M24" s="39">
        <v>37</v>
      </c>
      <c r="N24" s="39">
        <v>0</v>
      </c>
      <c r="O24" s="405">
        <v>0</v>
      </c>
      <c r="Q24" s="59">
        <f t="shared" si="9"/>
        <v>100</v>
      </c>
      <c r="R24" s="45"/>
      <c r="S24" s="45"/>
      <c r="U24" s="45"/>
      <c r="V24" s="45"/>
      <c r="AB24" s="45"/>
      <c r="AC24" s="45"/>
      <c r="AE24" s="45"/>
      <c r="AG24" s="45"/>
      <c r="AI24" s="45"/>
      <c r="AK24" s="45"/>
      <c r="AM24" s="45"/>
      <c r="AN24" s="45"/>
      <c r="AO24" s="45"/>
      <c r="AT24" s="45"/>
      <c r="AU24" s="45"/>
      <c r="AW24" s="45"/>
      <c r="AY24" s="45"/>
      <c r="BA24" s="45"/>
      <c r="BC24" s="45"/>
      <c r="BE24" s="45"/>
    </row>
    <row r="25" spans="1:57" ht="24.75" customHeight="1">
      <c r="A25" s="1638"/>
      <c r="B25" s="327" t="s">
        <v>164</v>
      </c>
      <c r="C25" s="38">
        <v>7407</v>
      </c>
      <c r="D25" s="39">
        <v>1926</v>
      </c>
      <c r="E25" s="39">
        <v>1926</v>
      </c>
      <c r="F25" s="39">
        <v>100</v>
      </c>
      <c r="G25" s="39">
        <v>67</v>
      </c>
      <c r="H25" s="39">
        <v>2</v>
      </c>
      <c r="I25" s="39">
        <v>7</v>
      </c>
      <c r="J25" s="39">
        <v>7</v>
      </c>
      <c r="K25" s="39">
        <v>83</v>
      </c>
      <c r="L25" s="39">
        <v>12</v>
      </c>
      <c r="M25" s="39">
        <v>5</v>
      </c>
      <c r="N25" s="39">
        <v>0</v>
      </c>
      <c r="O25" s="41">
        <v>0</v>
      </c>
      <c r="Q25" s="59">
        <f t="shared" si="9"/>
        <v>100</v>
      </c>
      <c r="R25" s="45"/>
      <c r="S25" s="45"/>
      <c r="U25" s="45"/>
      <c r="V25" s="45"/>
      <c r="AB25" s="45"/>
      <c r="AC25" s="45"/>
      <c r="AE25" s="45"/>
      <c r="AG25" s="45"/>
      <c r="AI25" s="45"/>
      <c r="AK25" s="45"/>
      <c r="AM25" s="45"/>
      <c r="AN25" s="45"/>
      <c r="AO25" s="45"/>
      <c r="AT25" s="45"/>
      <c r="AU25" s="45"/>
      <c r="AW25" s="45"/>
      <c r="AY25" s="45"/>
      <c r="BA25" s="45"/>
      <c r="BC25" s="45"/>
      <c r="BE25" s="45"/>
    </row>
    <row r="26" spans="1:57" ht="24.75" customHeight="1">
      <c r="A26" s="1638"/>
      <c r="B26" s="327" t="s">
        <v>437</v>
      </c>
      <c r="C26" s="76">
        <v>9909</v>
      </c>
      <c r="D26" s="39">
        <v>2576</v>
      </c>
      <c r="E26" s="39">
        <v>2576</v>
      </c>
      <c r="F26" s="39">
        <v>100</v>
      </c>
      <c r="G26" s="39">
        <v>67</v>
      </c>
      <c r="H26" s="39">
        <v>2</v>
      </c>
      <c r="I26" s="39">
        <v>7</v>
      </c>
      <c r="J26" s="39">
        <v>7</v>
      </c>
      <c r="K26" s="39">
        <v>83</v>
      </c>
      <c r="L26" s="39">
        <v>12</v>
      </c>
      <c r="M26" s="39">
        <v>5</v>
      </c>
      <c r="N26" s="39">
        <v>0</v>
      </c>
      <c r="O26" s="41">
        <v>0</v>
      </c>
      <c r="Q26" s="59">
        <f t="shared" si="9"/>
        <v>100</v>
      </c>
      <c r="R26" s="45"/>
      <c r="S26" s="45"/>
      <c r="U26" s="45"/>
      <c r="V26" s="45"/>
      <c r="AB26" s="45"/>
      <c r="AC26" s="45"/>
      <c r="AE26" s="45"/>
      <c r="AG26" s="45"/>
      <c r="AI26" s="45"/>
      <c r="AK26" s="45"/>
      <c r="AM26" s="45"/>
      <c r="AN26" s="45"/>
      <c r="AO26" s="45"/>
      <c r="AT26" s="45"/>
      <c r="AU26" s="45"/>
      <c r="AW26" s="45"/>
      <c r="AY26" s="45"/>
      <c r="BA26" s="45"/>
      <c r="BC26" s="45"/>
      <c r="BE26" s="45"/>
    </row>
    <row r="27" spans="1:57" ht="24.75" customHeight="1">
      <c r="A27" s="1638"/>
      <c r="B27" s="327" t="s">
        <v>434</v>
      </c>
      <c r="C27" s="76">
        <v>7262</v>
      </c>
      <c r="D27" s="39">
        <v>1888</v>
      </c>
      <c r="E27" s="39">
        <v>1888</v>
      </c>
      <c r="F27" s="39">
        <v>100</v>
      </c>
      <c r="G27" s="39">
        <v>92</v>
      </c>
      <c r="H27" s="39">
        <v>2</v>
      </c>
      <c r="I27" s="39">
        <v>2</v>
      </c>
      <c r="J27" s="39">
        <v>2</v>
      </c>
      <c r="K27" s="39">
        <v>98</v>
      </c>
      <c r="L27" s="39">
        <v>1</v>
      </c>
      <c r="M27" s="39">
        <v>1</v>
      </c>
      <c r="N27" s="39">
        <v>0</v>
      </c>
      <c r="O27" s="41">
        <v>0</v>
      </c>
      <c r="Q27" s="59">
        <f t="shared" si="9"/>
        <v>100</v>
      </c>
      <c r="R27" s="45"/>
      <c r="S27" s="45"/>
      <c r="U27" s="45"/>
      <c r="V27" s="45"/>
      <c r="AB27" s="45"/>
      <c r="AC27" s="45"/>
      <c r="AE27" s="45"/>
      <c r="AG27" s="45"/>
      <c r="AI27" s="45"/>
      <c r="AK27" s="45"/>
      <c r="AM27" s="45"/>
      <c r="AN27" s="45"/>
      <c r="AO27" s="45"/>
      <c r="AT27" s="45"/>
      <c r="AU27" s="45"/>
      <c r="AW27" s="45"/>
      <c r="AY27" s="45"/>
      <c r="BA27" s="45"/>
      <c r="BC27" s="45"/>
      <c r="BE27" s="45"/>
    </row>
    <row r="28" spans="1:57" ht="24.75" customHeight="1">
      <c r="A28" s="1638"/>
      <c r="B28" s="327" t="s">
        <v>165</v>
      </c>
      <c r="C28" s="76">
        <v>3674</v>
      </c>
      <c r="D28" s="949">
        <v>955</v>
      </c>
      <c r="E28" s="949">
        <f>D28</f>
        <v>955</v>
      </c>
      <c r="F28" s="39">
        <v>100</v>
      </c>
      <c r="G28" s="39">
        <v>30</v>
      </c>
      <c r="H28" s="39">
        <v>2</v>
      </c>
      <c r="I28" s="39">
        <v>2</v>
      </c>
      <c r="J28" s="39">
        <v>14</v>
      </c>
      <c r="K28" s="39">
        <v>48</v>
      </c>
      <c r="L28" s="39">
        <v>50</v>
      </c>
      <c r="M28" s="39">
        <v>2</v>
      </c>
      <c r="N28" s="39">
        <v>0</v>
      </c>
      <c r="O28" s="41">
        <v>0</v>
      </c>
      <c r="Q28" s="59">
        <f t="shared" si="9"/>
        <v>100</v>
      </c>
      <c r="R28" s="45"/>
      <c r="S28" s="45"/>
      <c r="U28" s="45"/>
      <c r="V28" s="45"/>
      <c r="AB28" s="45"/>
      <c r="AC28" s="45"/>
      <c r="AE28" s="45"/>
      <c r="AG28" s="45"/>
      <c r="AI28" s="45"/>
      <c r="AK28" s="45"/>
      <c r="AM28" s="45"/>
      <c r="AN28" s="45"/>
      <c r="AO28" s="45"/>
      <c r="AT28" s="45"/>
      <c r="AU28" s="45"/>
      <c r="AW28" s="45"/>
      <c r="AY28" s="45"/>
      <c r="BA28" s="45"/>
      <c r="BC28" s="45"/>
      <c r="BE28" s="45"/>
    </row>
    <row r="29" spans="1:57" ht="24.75" customHeight="1">
      <c r="A29" s="1638"/>
      <c r="B29" s="327" t="s">
        <v>166</v>
      </c>
      <c r="C29" s="76">
        <v>9687</v>
      </c>
      <c r="D29" s="39">
        <v>2519</v>
      </c>
      <c r="E29" s="39">
        <v>2519</v>
      </c>
      <c r="F29" s="39">
        <v>100</v>
      </c>
      <c r="G29" s="39">
        <v>65</v>
      </c>
      <c r="H29" s="39">
        <v>4</v>
      </c>
      <c r="I29" s="39">
        <v>14</v>
      </c>
      <c r="J29" s="39">
        <v>7</v>
      </c>
      <c r="K29" s="39">
        <v>90</v>
      </c>
      <c r="L29" s="39">
        <v>5</v>
      </c>
      <c r="M29" s="39">
        <v>5</v>
      </c>
      <c r="N29" s="39">
        <v>0</v>
      </c>
      <c r="O29" s="41">
        <v>0</v>
      </c>
      <c r="P29" s="434"/>
      <c r="Q29" s="59">
        <f t="shared" si="9"/>
        <v>100</v>
      </c>
      <c r="R29" s="434"/>
      <c r="S29" s="44"/>
      <c r="T29" s="434"/>
      <c r="U29" s="45"/>
      <c r="V29" s="45"/>
      <c r="AB29" s="45"/>
      <c r="AC29" s="45"/>
      <c r="AE29" s="45"/>
      <c r="AG29" s="45"/>
      <c r="AI29" s="45"/>
      <c r="AK29" s="45"/>
      <c r="AM29" s="45"/>
      <c r="AN29" s="45"/>
      <c r="AO29" s="45"/>
      <c r="AT29" s="45"/>
      <c r="AU29" s="45"/>
      <c r="AW29" s="45"/>
      <c r="AY29" s="45"/>
      <c r="BA29" s="45"/>
      <c r="BC29" s="45"/>
      <c r="BE29" s="45"/>
    </row>
    <row r="30" spans="1:57" ht="24.75" customHeight="1">
      <c r="A30" s="1638"/>
      <c r="B30" s="327" t="s">
        <v>163</v>
      </c>
      <c r="C30" s="76">
        <v>1439</v>
      </c>
      <c r="D30" s="39">
        <v>374</v>
      </c>
      <c r="E30" s="39">
        <v>374</v>
      </c>
      <c r="F30" s="39">
        <v>100</v>
      </c>
      <c r="G30" s="39">
        <v>60</v>
      </c>
      <c r="H30" s="39">
        <v>1</v>
      </c>
      <c r="I30" s="39">
        <v>24</v>
      </c>
      <c r="J30" s="39">
        <v>1</v>
      </c>
      <c r="K30" s="39">
        <v>86</v>
      </c>
      <c r="L30" s="39">
        <v>1</v>
      </c>
      <c r="M30" s="39">
        <v>13</v>
      </c>
      <c r="N30" s="39">
        <v>0</v>
      </c>
      <c r="O30" s="41">
        <v>0</v>
      </c>
      <c r="P30" s="434"/>
      <c r="Q30" s="59">
        <f t="shared" si="9"/>
        <v>100</v>
      </c>
      <c r="R30" s="434"/>
      <c r="S30" s="44"/>
      <c r="T30" s="434"/>
      <c r="U30" s="45"/>
      <c r="V30" s="45"/>
      <c r="AB30" s="45"/>
      <c r="AC30" s="45"/>
      <c r="AE30" s="45"/>
      <c r="AG30" s="45"/>
      <c r="AI30" s="45"/>
      <c r="AK30" s="45"/>
      <c r="AM30" s="45"/>
      <c r="AN30" s="45"/>
      <c r="AO30" s="45"/>
      <c r="AT30" s="45"/>
      <c r="AU30" s="45"/>
      <c r="AW30" s="45"/>
      <c r="AY30" s="45"/>
      <c r="BA30" s="45"/>
      <c r="BC30" s="45"/>
      <c r="BE30" s="45"/>
    </row>
    <row r="31" spans="1:57" ht="24.75" customHeight="1">
      <c r="A31" s="1638"/>
      <c r="B31" s="327" t="s">
        <v>438</v>
      </c>
      <c r="C31" s="987">
        <v>8644</v>
      </c>
      <c r="D31" s="988">
        <v>2247</v>
      </c>
      <c r="E31" s="988">
        <v>2247</v>
      </c>
      <c r="F31" s="988">
        <v>100</v>
      </c>
      <c r="G31" s="988">
        <v>75</v>
      </c>
      <c r="H31" s="988">
        <v>2</v>
      </c>
      <c r="I31" s="988">
        <v>0</v>
      </c>
      <c r="J31" s="988">
        <v>2</v>
      </c>
      <c r="K31" s="988">
        <v>79</v>
      </c>
      <c r="L31" s="988">
        <v>20</v>
      </c>
      <c r="M31" s="988">
        <v>1</v>
      </c>
      <c r="N31" s="988">
        <v>0</v>
      </c>
      <c r="O31" s="989">
        <v>0</v>
      </c>
      <c r="P31" s="434"/>
      <c r="Q31" s="59">
        <f t="shared" si="9"/>
        <v>100</v>
      </c>
      <c r="R31" s="434"/>
      <c r="S31" s="44"/>
      <c r="T31" s="434"/>
      <c r="U31" s="45"/>
      <c r="V31" s="45"/>
      <c r="AB31" s="45"/>
      <c r="AC31" s="45"/>
      <c r="AE31" s="45"/>
      <c r="AG31" s="45"/>
      <c r="AI31" s="45"/>
      <c r="AK31" s="45"/>
      <c r="AM31" s="45"/>
      <c r="AN31" s="45"/>
      <c r="AO31" s="45"/>
      <c r="AT31" s="45"/>
      <c r="AU31" s="45"/>
      <c r="AW31" s="45"/>
      <c r="AY31" s="45"/>
      <c r="BA31" s="45"/>
      <c r="BC31" s="45"/>
      <c r="BE31" s="45"/>
    </row>
    <row r="32" spans="1:57" ht="24.75" customHeight="1">
      <c r="A32" s="1638"/>
      <c r="B32" s="77" t="s">
        <v>443</v>
      </c>
      <c r="C32" s="984">
        <v>5977</v>
      </c>
      <c r="D32" s="985">
        <v>1554</v>
      </c>
      <c r="E32" s="985">
        <v>1554</v>
      </c>
      <c r="F32" s="985">
        <v>100</v>
      </c>
      <c r="G32" s="364">
        <v>22</v>
      </c>
      <c r="H32" s="364">
        <v>1</v>
      </c>
      <c r="I32" s="364">
        <v>0</v>
      </c>
      <c r="J32" s="364">
        <v>7</v>
      </c>
      <c r="K32" s="364">
        <v>30</v>
      </c>
      <c r="L32" s="364">
        <v>70</v>
      </c>
      <c r="M32" s="364">
        <v>0</v>
      </c>
      <c r="N32" s="364">
        <v>0</v>
      </c>
      <c r="O32" s="986">
        <v>0</v>
      </c>
      <c r="P32" s="434"/>
      <c r="Q32" s="59">
        <f t="shared" si="9"/>
        <v>100</v>
      </c>
      <c r="R32" s="434"/>
      <c r="S32" s="44"/>
      <c r="T32" s="434"/>
      <c r="U32" s="45"/>
      <c r="V32" s="45"/>
      <c r="AB32" s="45"/>
      <c r="AC32" s="45"/>
      <c r="AE32" s="45"/>
      <c r="AG32" s="45"/>
      <c r="AI32" s="45"/>
      <c r="AK32" s="45"/>
      <c r="AM32" s="45"/>
      <c r="AN32" s="45"/>
      <c r="AO32" s="45"/>
      <c r="AT32" s="45"/>
      <c r="AU32" s="45"/>
      <c r="AW32" s="45"/>
      <c r="AY32" s="45"/>
      <c r="BA32" s="45"/>
      <c r="BC32" s="45"/>
      <c r="BE32" s="45"/>
    </row>
    <row r="33" spans="1:57" ht="24.75" customHeight="1" thickBot="1">
      <c r="A33" s="1639"/>
      <c r="B33" s="79" t="s">
        <v>432</v>
      </c>
      <c r="C33" s="80">
        <v>4373</v>
      </c>
      <c r="D33" s="81">
        <v>1137</v>
      </c>
      <c r="E33" s="81">
        <v>1050</v>
      </c>
      <c r="F33" s="81">
        <v>100</v>
      </c>
      <c r="G33" s="81">
        <v>20</v>
      </c>
      <c r="H33" s="81">
        <v>1</v>
      </c>
      <c r="I33" s="81">
        <v>2</v>
      </c>
      <c r="J33" s="81">
        <v>5</v>
      </c>
      <c r="K33" s="81">
        <v>28</v>
      </c>
      <c r="L33" s="81">
        <v>70</v>
      </c>
      <c r="M33" s="81">
        <v>0</v>
      </c>
      <c r="N33" s="81">
        <v>0</v>
      </c>
      <c r="O33" s="83">
        <v>87</v>
      </c>
      <c r="P33" s="434"/>
      <c r="Q33" s="59">
        <f t="shared" si="9"/>
        <v>98</v>
      </c>
      <c r="R33" s="434"/>
      <c r="S33" s="44"/>
      <c r="T33" s="434"/>
      <c r="U33" s="45"/>
      <c r="V33" s="45"/>
      <c r="AB33" s="45"/>
      <c r="AC33" s="45"/>
      <c r="AE33" s="45"/>
      <c r="AG33" s="45"/>
      <c r="AI33" s="45"/>
      <c r="AK33" s="45"/>
      <c r="AM33" s="45"/>
      <c r="AN33" s="45"/>
      <c r="AO33" s="45"/>
      <c r="AT33" s="45"/>
      <c r="AU33" s="45"/>
      <c r="AW33" s="45"/>
      <c r="AY33" s="45"/>
      <c r="BA33" s="45"/>
      <c r="BC33" s="45"/>
      <c r="BE33" s="45"/>
    </row>
    <row r="34" spans="3:57" ht="17.25">
      <c r="C34" s="44"/>
      <c r="D34" s="44"/>
      <c r="E34" s="44"/>
      <c r="F34" s="44"/>
      <c r="Q34" s="50"/>
      <c r="R34" s="45"/>
      <c r="S34" s="45"/>
      <c r="U34" s="45"/>
      <c r="V34" s="45"/>
      <c r="AB34" s="45"/>
      <c r="AC34" s="45"/>
      <c r="AE34" s="45"/>
      <c r="AG34" s="45"/>
      <c r="AI34" s="45"/>
      <c r="AK34" s="45"/>
      <c r="AM34" s="45"/>
      <c r="AN34" s="45"/>
      <c r="AO34" s="45"/>
      <c r="AT34" s="45"/>
      <c r="AU34" s="45"/>
      <c r="AW34" s="45"/>
      <c r="AY34" s="45"/>
      <c r="BA34" s="45"/>
      <c r="BC34" s="45"/>
      <c r="BE34" s="45"/>
    </row>
    <row r="35" spans="17:57" ht="17.25">
      <c r="Q35" s="50"/>
      <c r="R35" s="45"/>
      <c r="S35" s="45"/>
      <c r="U35" s="45"/>
      <c r="V35" s="45"/>
      <c r="AB35" s="45"/>
      <c r="AC35" s="45"/>
      <c r="AE35" s="45"/>
      <c r="AG35" s="45"/>
      <c r="AI35" s="45"/>
      <c r="AK35" s="45"/>
      <c r="AM35" s="45"/>
      <c r="AN35" s="45"/>
      <c r="AO35" s="45"/>
      <c r="AT35" s="45"/>
      <c r="AU35" s="45"/>
      <c r="AW35" s="45"/>
      <c r="AY35" s="45"/>
      <c r="BA35" s="45"/>
      <c r="BC35" s="45"/>
      <c r="BE35" s="45"/>
    </row>
    <row r="36" spans="3:57" ht="17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Q36" s="50"/>
      <c r="R36" s="45"/>
      <c r="S36" s="45"/>
      <c r="U36" s="45"/>
      <c r="V36" s="45"/>
      <c r="AB36" s="45"/>
      <c r="AC36" s="45"/>
      <c r="AE36" s="45"/>
      <c r="AG36" s="45"/>
      <c r="AI36" s="45"/>
      <c r="AK36" s="45"/>
      <c r="AM36" s="45"/>
      <c r="AN36" s="45"/>
      <c r="AO36" s="45"/>
      <c r="AT36" s="45"/>
      <c r="AU36" s="45"/>
      <c r="AW36" s="45"/>
      <c r="AY36" s="45"/>
      <c r="BA36" s="45"/>
      <c r="BC36" s="45"/>
      <c r="BE36" s="45"/>
    </row>
    <row r="37" spans="3:57" ht="17.25">
      <c r="C37" s="44"/>
      <c r="D37" s="44" t="s">
        <v>144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34"/>
      <c r="Q37" s="84"/>
      <c r="R37" s="434"/>
      <c r="S37" s="44"/>
      <c r="T37" s="434"/>
      <c r="U37" s="45"/>
      <c r="V37" s="45"/>
      <c r="AB37" s="45"/>
      <c r="AC37" s="45"/>
      <c r="AE37" s="45"/>
      <c r="AG37" s="45"/>
      <c r="AI37" s="45"/>
      <c r="AK37" s="45"/>
      <c r="AM37" s="45"/>
      <c r="AN37" s="45"/>
      <c r="AO37" s="45"/>
      <c r="AT37" s="45"/>
      <c r="AU37" s="45"/>
      <c r="AW37" s="45"/>
      <c r="AY37" s="45"/>
      <c r="BA37" s="45"/>
      <c r="BC37" s="45"/>
      <c r="BE37" s="45"/>
    </row>
    <row r="38" spans="2:57" ht="17.25">
      <c r="B38" s="44"/>
      <c r="C38" s="44"/>
      <c r="D38" s="44" t="s">
        <v>145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34"/>
      <c r="Q38" s="84"/>
      <c r="R38" s="434"/>
      <c r="S38" s="44"/>
      <c r="T38" s="434"/>
      <c r="U38" s="45"/>
      <c r="V38" s="45"/>
      <c r="AB38" s="45"/>
      <c r="AC38" s="45"/>
      <c r="AE38" s="45"/>
      <c r="AG38" s="45"/>
      <c r="AI38" s="45"/>
      <c r="AK38" s="45"/>
      <c r="AM38" s="45"/>
      <c r="AN38" s="45"/>
      <c r="AO38" s="45"/>
      <c r="AT38" s="45"/>
      <c r="AU38" s="45"/>
      <c r="AW38" s="45"/>
      <c r="AY38" s="45"/>
      <c r="BA38" s="45"/>
      <c r="BC38" s="45"/>
      <c r="BE38" s="45"/>
    </row>
    <row r="39" spans="4:57" ht="17.25">
      <c r="D39" s="85" t="s">
        <v>146</v>
      </c>
      <c r="E39" s="85" t="s">
        <v>147</v>
      </c>
      <c r="F39" s="86" t="s">
        <v>148</v>
      </c>
      <c r="G39" s="86" t="s">
        <v>149</v>
      </c>
      <c r="H39" s="86" t="s">
        <v>150</v>
      </c>
      <c r="I39" s="85" t="s">
        <v>151</v>
      </c>
      <c r="J39" s="85" t="s">
        <v>152</v>
      </c>
      <c r="K39" s="85" t="s">
        <v>226</v>
      </c>
      <c r="L39" s="44"/>
      <c r="P39" s="288"/>
      <c r="Q39" s="50"/>
      <c r="S39" s="45"/>
      <c r="T39" s="288"/>
      <c r="U39" s="45"/>
      <c r="V39" s="45"/>
      <c r="AB39" s="45"/>
      <c r="AC39" s="45"/>
      <c r="AE39" s="45"/>
      <c r="AG39" s="45"/>
      <c r="AI39" s="45"/>
      <c r="AK39" s="45"/>
      <c r="AM39" s="45"/>
      <c r="AN39" s="45"/>
      <c r="AO39" s="45"/>
      <c r="AT39" s="45"/>
      <c r="AU39" s="45"/>
      <c r="AW39" s="45"/>
      <c r="AY39" s="45"/>
      <c r="BA39" s="45"/>
      <c r="BC39" s="45"/>
      <c r="BE39" s="45"/>
    </row>
    <row r="40" spans="4:12" ht="17.25">
      <c r="D40" s="85" t="s">
        <v>153</v>
      </c>
      <c r="E40" s="85">
        <v>1.27</v>
      </c>
      <c r="F40" s="86">
        <v>1.18</v>
      </c>
      <c r="G40" s="86">
        <v>1.2</v>
      </c>
      <c r="H40" s="86">
        <v>1.27</v>
      </c>
      <c r="I40" s="85">
        <v>1.21</v>
      </c>
      <c r="J40" s="85">
        <v>1.41</v>
      </c>
      <c r="K40" s="85">
        <v>1.44</v>
      </c>
      <c r="L40" s="44"/>
    </row>
    <row r="41" spans="4:12" ht="17.25">
      <c r="D41" s="85" t="s">
        <v>227</v>
      </c>
      <c r="E41" s="1663">
        <v>0.26</v>
      </c>
      <c r="F41" s="1663"/>
      <c r="G41" s="1663"/>
      <c r="H41" s="1663"/>
      <c r="I41" s="1663"/>
      <c r="J41" s="1663"/>
      <c r="K41" s="1663"/>
      <c r="L41" s="44"/>
    </row>
    <row r="42" spans="6:8" ht="17.25">
      <c r="F42" s="42"/>
      <c r="G42" s="42"/>
      <c r="H42" s="42"/>
    </row>
    <row r="43" spans="4:8" ht="17.25">
      <c r="D43" s="42" t="s">
        <v>154</v>
      </c>
      <c r="F43" s="42"/>
      <c r="G43" s="42"/>
      <c r="H43" s="42"/>
    </row>
    <row r="44" spans="4:8" ht="17.25">
      <c r="D44" s="42" t="s">
        <v>155</v>
      </c>
      <c r="F44" s="44"/>
      <c r="G44" s="44"/>
      <c r="H44" s="44"/>
    </row>
    <row r="45" spans="3:15" ht="17.25">
      <c r="C45" s="44"/>
      <c r="D45" s="42" t="s">
        <v>156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ht="17.25">
      <c r="D46" s="42" t="s">
        <v>157</v>
      </c>
    </row>
    <row r="48" ht="18" thickBot="1">
      <c r="B48" s="45" t="s">
        <v>214</v>
      </c>
    </row>
    <row r="49" spans="1:57" ht="18" customHeight="1">
      <c r="A49" s="1626" t="s">
        <v>90</v>
      </c>
      <c r="B49" s="1627"/>
      <c r="C49" s="413" t="s">
        <v>173</v>
      </c>
      <c r="D49" s="413" t="s">
        <v>173</v>
      </c>
      <c r="E49" s="414" t="s">
        <v>174</v>
      </c>
      <c r="F49" s="89" t="s">
        <v>192</v>
      </c>
      <c r="G49" s="89"/>
      <c r="H49" s="89"/>
      <c r="I49" s="89"/>
      <c r="J49" s="89"/>
      <c r="K49" s="89"/>
      <c r="L49" s="89" t="s">
        <v>193</v>
      </c>
      <c r="M49" s="89"/>
      <c r="N49" s="415"/>
      <c r="O49" s="416"/>
      <c r="Q49" s="50"/>
      <c r="R49" s="45"/>
      <c r="S49" s="45"/>
      <c r="U49" s="45"/>
      <c r="V49" s="45"/>
      <c r="AB49" s="45"/>
      <c r="AC49" s="45"/>
      <c r="AE49" s="45"/>
      <c r="AG49" s="45"/>
      <c r="AI49" s="45"/>
      <c r="AK49" s="45"/>
      <c r="AM49" s="45"/>
      <c r="AN49" s="45"/>
      <c r="AO49" s="45"/>
      <c r="AT49" s="45"/>
      <c r="AU49" s="45"/>
      <c r="AW49" s="45"/>
      <c r="AY49" s="45"/>
      <c r="BA49" s="45"/>
      <c r="BC49" s="45"/>
      <c r="BE49" s="45"/>
    </row>
    <row r="50" spans="1:57" ht="18" customHeight="1">
      <c r="A50" s="1628"/>
      <c r="B50" s="1629"/>
      <c r="C50" s="370" t="s">
        <v>175</v>
      </c>
      <c r="D50" s="370" t="s">
        <v>175</v>
      </c>
      <c r="E50" s="371" t="s">
        <v>176</v>
      </c>
      <c r="F50" s="372"/>
      <c r="G50" s="417"/>
      <c r="H50" s="418"/>
      <c r="I50" s="92" t="s">
        <v>216</v>
      </c>
      <c r="J50" s="419"/>
      <c r="K50" s="419"/>
      <c r="L50" s="419"/>
      <c r="M50" s="419"/>
      <c r="N50" s="420"/>
      <c r="O50" s="421" t="s">
        <v>177</v>
      </c>
      <c r="Q50" s="50"/>
      <c r="R50" s="45"/>
      <c r="S50" s="45"/>
      <c r="U50" s="45"/>
      <c r="V50" s="45"/>
      <c r="AB50" s="45"/>
      <c r="AC50" s="45"/>
      <c r="AE50" s="45"/>
      <c r="AG50" s="45"/>
      <c r="AI50" s="45"/>
      <c r="AK50" s="45"/>
      <c r="AM50" s="45"/>
      <c r="AN50" s="45"/>
      <c r="AO50" s="45"/>
      <c r="AT50" s="45"/>
      <c r="AU50" s="45"/>
      <c r="AW50" s="45"/>
      <c r="AY50" s="45"/>
      <c r="BA50" s="45"/>
      <c r="BC50" s="45"/>
      <c r="BE50" s="45"/>
    </row>
    <row r="51" spans="1:57" ht="18" customHeight="1">
      <c r="A51" s="1628"/>
      <c r="B51" s="1629"/>
      <c r="C51" s="370" t="s">
        <v>228</v>
      </c>
      <c r="D51" s="370" t="s">
        <v>190</v>
      </c>
      <c r="E51" s="374" t="s">
        <v>6</v>
      </c>
      <c r="F51" s="374" t="s">
        <v>178</v>
      </c>
      <c r="G51" s="422"/>
      <c r="H51" s="423"/>
      <c r="I51" s="423" t="s">
        <v>179</v>
      </c>
      <c r="J51" s="423"/>
      <c r="K51" s="424"/>
      <c r="L51" s="378" t="s">
        <v>180</v>
      </c>
      <c r="M51" s="376" t="s">
        <v>181</v>
      </c>
      <c r="N51" s="378" t="s">
        <v>182</v>
      </c>
      <c r="O51" s="421" t="s">
        <v>183</v>
      </c>
      <c r="Q51" s="50"/>
      <c r="R51" s="45"/>
      <c r="S51" s="45"/>
      <c r="U51" s="45"/>
      <c r="V51" s="45"/>
      <c r="AB51" s="45"/>
      <c r="AC51" s="45"/>
      <c r="AE51" s="45"/>
      <c r="AG51" s="45"/>
      <c r="AI51" s="45"/>
      <c r="AK51" s="45"/>
      <c r="AM51" s="45"/>
      <c r="AN51" s="45"/>
      <c r="AO51" s="45"/>
      <c r="AT51" s="45"/>
      <c r="AU51" s="45"/>
      <c r="AW51" s="45"/>
      <c r="AY51" s="45"/>
      <c r="BA51" s="45"/>
      <c r="BC51" s="45"/>
      <c r="BE51" s="45"/>
    </row>
    <row r="52" spans="1:57" ht="18" customHeight="1">
      <c r="A52" s="1628"/>
      <c r="B52" s="1629"/>
      <c r="C52" s="370" t="s">
        <v>191</v>
      </c>
      <c r="D52" s="370" t="s">
        <v>184</v>
      </c>
      <c r="E52" s="382"/>
      <c r="F52" s="374" t="s">
        <v>134</v>
      </c>
      <c r="G52" s="376" t="s">
        <v>185</v>
      </c>
      <c r="H52" s="376" t="s">
        <v>229</v>
      </c>
      <c r="I52" s="376" t="s">
        <v>186</v>
      </c>
      <c r="J52" s="371" t="s">
        <v>168</v>
      </c>
      <c r="K52" s="376" t="s">
        <v>5</v>
      </c>
      <c r="L52" s="190"/>
      <c r="M52" s="382"/>
      <c r="N52" s="383"/>
      <c r="O52" s="426"/>
      <c r="Q52" s="50"/>
      <c r="R52" s="45"/>
      <c r="S52" s="45"/>
      <c r="U52" s="45"/>
      <c r="V52" s="45"/>
      <c r="AB52" s="45"/>
      <c r="AC52" s="45"/>
      <c r="AE52" s="45"/>
      <c r="AG52" s="45"/>
      <c r="AI52" s="45"/>
      <c r="AK52" s="45"/>
      <c r="AM52" s="45"/>
      <c r="AN52" s="45"/>
      <c r="AO52" s="45"/>
      <c r="AT52" s="45"/>
      <c r="AU52" s="45"/>
      <c r="AW52" s="45"/>
      <c r="AY52" s="45"/>
      <c r="BA52" s="45"/>
      <c r="BC52" s="45"/>
      <c r="BE52" s="45"/>
    </row>
    <row r="53" spans="1:57" ht="18" customHeight="1" thickBot="1">
      <c r="A53" s="1630"/>
      <c r="B53" s="1631"/>
      <c r="C53" s="374" t="s">
        <v>187</v>
      </c>
      <c r="D53" s="374" t="s">
        <v>187</v>
      </c>
      <c r="E53" s="374" t="s">
        <v>187</v>
      </c>
      <c r="F53" s="374" t="s">
        <v>188</v>
      </c>
      <c r="G53" s="427"/>
      <c r="H53" s="374" t="s">
        <v>169</v>
      </c>
      <c r="I53" s="374"/>
      <c r="J53" s="374" t="s">
        <v>167</v>
      </c>
      <c r="K53" s="374"/>
      <c r="L53" s="374"/>
      <c r="M53" s="374"/>
      <c r="N53" s="428"/>
      <c r="O53" s="421" t="s">
        <v>187</v>
      </c>
      <c r="Q53" s="50"/>
      <c r="R53" s="45"/>
      <c r="S53" s="45"/>
      <c r="U53" s="45"/>
      <c r="V53" s="45"/>
      <c r="AB53" s="45"/>
      <c r="AC53" s="45"/>
      <c r="AE53" s="45"/>
      <c r="AG53" s="45"/>
      <c r="AI53" s="45"/>
      <c r="AK53" s="45"/>
      <c r="AM53" s="45"/>
      <c r="AN53" s="45"/>
      <c r="AO53" s="45"/>
      <c r="AT53" s="45"/>
      <c r="AU53" s="45"/>
      <c r="AW53" s="45"/>
      <c r="AY53" s="45"/>
      <c r="BA53" s="45"/>
      <c r="BC53" s="45"/>
      <c r="BE53" s="45"/>
    </row>
    <row r="54" spans="1:57" ht="18" customHeight="1" thickBot="1">
      <c r="A54" s="1487" t="s">
        <v>97</v>
      </c>
      <c r="B54" s="1489"/>
      <c r="C54" s="101">
        <f>SUM(C55:C57)</f>
        <v>73273</v>
      </c>
      <c r="D54" s="101">
        <f>SUM(D55:D57)</f>
        <v>19049.62</v>
      </c>
      <c r="E54" s="101">
        <f>SUM(E55:E57)</f>
        <v>18380</v>
      </c>
      <c r="F54" s="101">
        <f>ROUND(E54/D54*100,0)</f>
        <v>96</v>
      </c>
      <c r="G54" s="102">
        <f aca="true" t="shared" si="10" ref="G54:O54">SUM(G55:G57)</f>
        <v>10438.310000000001</v>
      </c>
      <c r="H54" s="101">
        <f t="shared" si="10"/>
        <v>407.5400000000001</v>
      </c>
      <c r="I54" s="101">
        <f t="shared" si="10"/>
        <v>1178.43</v>
      </c>
      <c r="J54" s="101">
        <f t="shared" si="10"/>
        <v>928.28</v>
      </c>
      <c r="K54" s="101">
        <f t="shared" si="10"/>
        <v>12943.49</v>
      </c>
      <c r="L54" s="101">
        <f t="shared" si="10"/>
        <v>4743.79</v>
      </c>
      <c r="M54" s="102">
        <f t="shared" si="10"/>
        <v>658.4000000000001</v>
      </c>
      <c r="N54" s="103">
        <f t="shared" si="10"/>
        <v>4.25</v>
      </c>
      <c r="O54" s="104">
        <f t="shared" si="10"/>
        <v>227.81400000000002</v>
      </c>
      <c r="Q54" s="50"/>
      <c r="R54" s="45"/>
      <c r="S54" s="45"/>
      <c r="U54" s="45"/>
      <c r="V54" s="45"/>
      <c r="AB54" s="45"/>
      <c r="AC54" s="45"/>
      <c r="AE54" s="45"/>
      <c r="AG54" s="45"/>
      <c r="AI54" s="45"/>
      <c r="AK54" s="45"/>
      <c r="AM54" s="45"/>
      <c r="AN54" s="45"/>
      <c r="AO54" s="45"/>
      <c r="AT54" s="45"/>
      <c r="AU54" s="45"/>
      <c r="AW54" s="45"/>
      <c r="AY54" s="45"/>
      <c r="BA54" s="45"/>
      <c r="BC54" s="45"/>
      <c r="BE54" s="45"/>
    </row>
    <row r="55" spans="1:57" ht="18" customHeight="1">
      <c r="A55" s="1471" t="s">
        <v>96</v>
      </c>
      <c r="B55" s="1473"/>
      <c r="C55" s="61">
        <f>SUM(C58:C60)</f>
        <v>32217</v>
      </c>
      <c r="D55" s="61">
        <f>SUM(D58:D60)</f>
        <v>8375.619999999999</v>
      </c>
      <c r="E55" s="61">
        <f>SUM(E58:E60)</f>
        <v>7793</v>
      </c>
      <c r="F55" s="61">
        <f aca="true" t="shared" si="11" ref="F55:F64">ROUND(E55/D55*100,0)</f>
        <v>93</v>
      </c>
      <c r="G55" s="62">
        <f aca="true" t="shared" si="12" ref="G55:O55">SUM(G58:G60)</f>
        <v>4315.97</v>
      </c>
      <c r="H55" s="61">
        <f t="shared" si="12"/>
        <v>175.20000000000002</v>
      </c>
      <c r="I55" s="61">
        <f t="shared" si="12"/>
        <v>658.15</v>
      </c>
      <c r="J55" s="61">
        <f t="shared" si="12"/>
        <v>370.53</v>
      </c>
      <c r="K55" s="61">
        <f t="shared" si="12"/>
        <v>5510.78</v>
      </c>
      <c r="L55" s="61">
        <f t="shared" si="12"/>
        <v>1845.52</v>
      </c>
      <c r="M55" s="62">
        <f t="shared" si="12"/>
        <v>423.38000000000005</v>
      </c>
      <c r="N55" s="63">
        <f t="shared" si="12"/>
        <v>4.25</v>
      </c>
      <c r="O55" s="105">
        <f t="shared" si="12"/>
        <v>118.01400000000004</v>
      </c>
      <c r="Q55" s="50"/>
      <c r="R55" s="45"/>
      <c r="S55" s="45"/>
      <c r="U55" s="45"/>
      <c r="V55" s="45"/>
      <c r="AB55" s="45"/>
      <c r="AC55" s="45"/>
      <c r="AE55" s="45"/>
      <c r="AG55" s="45"/>
      <c r="AI55" s="45"/>
      <c r="AK55" s="45"/>
      <c r="AM55" s="45"/>
      <c r="AN55" s="45"/>
      <c r="AO55" s="45"/>
      <c r="AT55" s="45"/>
      <c r="AU55" s="45"/>
      <c r="AW55" s="45"/>
      <c r="AY55" s="45"/>
      <c r="BA55" s="45"/>
      <c r="BC55" s="45"/>
      <c r="BE55" s="45"/>
    </row>
    <row r="56" spans="1:57" ht="18" customHeight="1">
      <c r="A56" s="1481" t="s">
        <v>98</v>
      </c>
      <c r="B56" s="1466"/>
      <c r="C56" s="65">
        <f>SUM(C61:C62)</f>
        <v>22062</v>
      </c>
      <c r="D56" s="65">
        <f>SUM(D61:D62)</f>
        <v>5736</v>
      </c>
      <c r="E56" s="65">
        <f>SUM(E61:E62)</f>
        <v>5736</v>
      </c>
      <c r="F56" s="65">
        <f t="shared" si="11"/>
        <v>100</v>
      </c>
      <c r="G56" s="66">
        <f aca="true" t="shared" si="13" ref="G56:O56">SUM(G61:G62)</f>
        <v>3885.21</v>
      </c>
      <c r="H56" s="65">
        <f t="shared" si="13"/>
        <v>161.36</v>
      </c>
      <c r="I56" s="65">
        <f t="shared" si="13"/>
        <v>499.28000000000003</v>
      </c>
      <c r="J56" s="65">
        <f t="shared" si="13"/>
        <v>351.53</v>
      </c>
      <c r="K56" s="65">
        <f t="shared" si="13"/>
        <v>4897.38</v>
      </c>
      <c r="L56" s="65">
        <f t="shared" si="13"/>
        <v>626.07</v>
      </c>
      <c r="M56" s="66">
        <f t="shared" si="13"/>
        <v>212.55</v>
      </c>
      <c r="N56" s="67">
        <f t="shared" si="13"/>
        <v>0</v>
      </c>
      <c r="O56" s="106">
        <f t="shared" si="13"/>
        <v>109.8</v>
      </c>
      <c r="Q56" s="50"/>
      <c r="R56" s="45"/>
      <c r="S56" s="45"/>
      <c r="U56" s="45"/>
      <c r="V56" s="45"/>
      <c r="AB56" s="45"/>
      <c r="AC56" s="45"/>
      <c r="AE56" s="45"/>
      <c r="AG56" s="45"/>
      <c r="AI56" s="45"/>
      <c r="AK56" s="45"/>
      <c r="AM56" s="45"/>
      <c r="AN56" s="45"/>
      <c r="AO56" s="45"/>
      <c r="AT56" s="45"/>
      <c r="AU56" s="45"/>
      <c r="AW56" s="45"/>
      <c r="AY56" s="45"/>
      <c r="BA56" s="45"/>
      <c r="BC56" s="45"/>
      <c r="BE56" s="45"/>
    </row>
    <row r="57" spans="1:57" ht="18" customHeight="1" thickBot="1">
      <c r="A57" s="1483" t="s">
        <v>99</v>
      </c>
      <c r="B57" s="1485"/>
      <c r="C57" s="68">
        <f>SUM(C63:C64)</f>
        <v>18994</v>
      </c>
      <c r="D57" s="68">
        <f>SUM(D63:D64)</f>
        <v>4938</v>
      </c>
      <c r="E57" s="68">
        <f>SUM(E63:E64)</f>
        <v>4851</v>
      </c>
      <c r="F57" s="68">
        <f t="shared" si="11"/>
        <v>98</v>
      </c>
      <c r="G57" s="69">
        <f aca="true" t="shared" si="14" ref="G57:O57">SUM(G63:G64)</f>
        <v>2237.13</v>
      </c>
      <c r="H57" s="68">
        <f t="shared" si="14"/>
        <v>70.97999999999999</v>
      </c>
      <c r="I57" s="68">
        <f t="shared" si="14"/>
        <v>21</v>
      </c>
      <c r="J57" s="68">
        <f t="shared" si="14"/>
        <v>206.22</v>
      </c>
      <c r="K57" s="68">
        <f t="shared" si="14"/>
        <v>2535.33</v>
      </c>
      <c r="L57" s="68">
        <f t="shared" si="14"/>
        <v>2272.2</v>
      </c>
      <c r="M57" s="69">
        <f t="shared" si="14"/>
        <v>22.47</v>
      </c>
      <c r="N57" s="70">
        <f t="shared" si="14"/>
        <v>0</v>
      </c>
      <c r="O57" s="107">
        <f t="shared" si="14"/>
        <v>0</v>
      </c>
      <c r="Q57" s="50"/>
      <c r="R57" s="45"/>
      <c r="S57" s="45"/>
      <c r="U57" s="45"/>
      <c r="V57" s="45"/>
      <c r="AB57" s="45"/>
      <c r="AC57" s="45"/>
      <c r="AE57" s="45"/>
      <c r="AG57" s="45"/>
      <c r="AI57" s="45"/>
      <c r="AK57" s="45"/>
      <c r="AM57" s="45"/>
      <c r="AN57" s="45"/>
      <c r="AO57" s="45"/>
      <c r="AT57" s="45"/>
      <c r="AU57" s="45"/>
      <c r="AW57" s="45"/>
      <c r="AY57" s="45"/>
      <c r="BA57" s="45"/>
      <c r="BC57" s="45"/>
      <c r="BE57" s="45"/>
    </row>
    <row r="58" spans="1:57" ht="18" customHeight="1">
      <c r="A58" s="1623" t="s">
        <v>127</v>
      </c>
      <c r="B58" s="60" t="s">
        <v>100</v>
      </c>
      <c r="C58" s="61">
        <f>SUM(C65:C67)</f>
        <v>7906</v>
      </c>
      <c r="D58" s="61">
        <f>SUM(D65:D67)</f>
        <v>2055</v>
      </c>
      <c r="E58" s="61">
        <f>SUM(E65:E67)</f>
        <v>2049</v>
      </c>
      <c r="F58" s="61">
        <f t="shared" si="11"/>
        <v>100</v>
      </c>
      <c r="G58" s="62">
        <f aca="true" t="shared" si="15" ref="G58:O58">SUM(G65:G67)</f>
        <v>758.63</v>
      </c>
      <c r="H58" s="61">
        <f t="shared" si="15"/>
        <v>64.66</v>
      </c>
      <c r="I58" s="61">
        <f t="shared" si="15"/>
        <v>296.51</v>
      </c>
      <c r="J58" s="61">
        <f t="shared" si="15"/>
        <v>18.14</v>
      </c>
      <c r="K58" s="61">
        <f t="shared" si="15"/>
        <v>1128.87</v>
      </c>
      <c r="L58" s="61">
        <f t="shared" si="15"/>
        <v>874.78</v>
      </c>
      <c r="M58" s="62">
        <f t="shared" si="15"/>
        <v>36.28</v>
      </c>
      <c r="N58" s="63">
        <f t="shared" si="15"/>
        <v>0</v>
      </c>
      <c r="O58" s="105">
        <f t="shared" si="15"/>
        <v>0.07400000000001228</v>
      </c>
      <c r="Q58" s="50"/>
      <c r="R58" s="45"/>
      <c r="S58" s="45"/>
      <c r="U58" s="45"/>
      <c r="V58" s="45"/>
      <c r="AB58" s="45"/>
      <c r="AC58" s="45"/>
      <c r="AE58" s="45"/>
      <c r="AG58" s="45"/>
      <c r="AI58" s="45"/>
      <c r="AK58" s="45"/>
      <c r="AM58" s="45"/>
      <c r="AN58" s="45"/>
      <c r="AO58" s="45"/>
      <c r="AT58" s="45"/>
      <c r="AU58" s="45"/>
      <c r="AW58" s="45"/>
      <c r="AY58" s="45"/>
      <c r="BA58" s="45"/>
      <c r="BC58" s="45"/>
      <c r="BE58" s="45"/>
    </row>
    <row r="59" spans="1:57" ht="18" customHeight="1">
      <c r="A59" s="1624"/>
      <c r="B59" s="64" t="s">
        <v>101</v>
      </c>
      <c r="C59" s="65">
        <f>SUM(C68:C70)</f>
        <v>14402</v>
      </c>
      <c r="D59" s="65">
        <f>SUM(D68:D70)</f>
        <v>3744.62</v>
      </c>
      <c r="E59" s="65">
        <f>SUM(E68:E70)</f>
        <v>3168</v>
      </c>
      <c r="F59" s="65">
        <f t="shared" si="11"/>
        <v>85</v>
      </c>
      <c r="G59" s="66">
        <f aca="true" t="shared" si="16" ref="G59:O59">SUM(G68:G70)</f>
        <v>1831.42</v>
      </c>
      <c r="H59" s="65">
        <f t="shared" si="16"/>
        <v>59.02</v>
      </c>
      <c r="I59" s="65">
        <f t="shared" si="16"/>
        <v>181.32</v>
      </c>
      <c r="J59" s="65">
        <f t="shared" si="16"/>
        <v>172.07</v>
      </c>
      <c r="K59" s="65">
        <f t="shared" si="16"/>
        <v>2243.83</v>
      </c>
      <c r="L59" s="65">
        <f t="shared" si="16"/>
        <v>661.62</v>
      </c>
      <c r="M59" s="66">
        <f t="shared" si="16"/>
        <v>258.3</v>
      </c>
      <c r="N59" s="67">
        <f t="shared" si="16"/>
        <v>4.25</v>
      </c>
      <c r="O59" s="106">
        <f t="shared" si="16"/>
        <v>117.94000000000003</v>
      </c>
      <c r="Q59" s="50"/>
      <c r="R59" s="45"/>
      <c r="S59" s="45"/>
      <c r="U59" s="45"/>
      <c r="V59" s="45"/>
      <c r="AB59" s="45"/>
      <c r="AC59" s="45"/>
      <c r="AE59" s="45"/>
      <c r="AG59" s="45"/>
      <c r="AI59" s="45"/>
      <c r="AK59" s="45"/>
      <c r="AM59" s="45"/>
      <c r="AN59" s="45"/>
      <c r="AO59" s="45"/>
      <c r="AT59" s="45"/>
      <c r="AU59" s="45"/>
      <c r="AW59" s="45"/>
      <c r="AY59" s="45"/>
      <c r="BA59" s="45"/>
      <c r="BC59" s="45"/>
      <c r="BE59" s="45"/>
    </row>
    <row r="60" spans="1:57" ht="18" customHeight="1">
      <c r="A60" s="1624"/>
      <c r="B60" s="64" t="s">
        <v>102</v>
      </c>
      <c r="C60" s="65">
        <f>SUM(C71)</f>
        <v>9909</v>
      </c>
      <c r="D60" s="65">
        <f>SUM(D71)</f>
        <v>2576</v>
      </c>
      <c r="E60" s="65">
        <f>SUM(E71)</f>
        <v>2576</v>
      </c>
      <c r="F60" s="65">
        <f t="shared" si="11"/>
        <v>100</v>
      </c>
      <c r="G60" s="66">
        <f aca="true" t="shared" si="17" ref="G60:O60">SUM(G71)</f>
        <v>1725.92</v>
      </c>
      <c r="H60" s="65">
        <f t="shared" si="17"/>
        <v>51.52</v>
      </c>
      <c r="I60" s="65">
        <f t="shared" si="17"/>
        <v>180.32</v>
      </c>
      <c r="J60" s="65">
        <f t="shared" si="17"/>
        <v>180.32</v>
      </c>
      <c r="K60" s="65">
        <f t="shared" si="17"/>
        <v>2138.08</v>
      </c>
      <c r="L60" s="65">
        <f t="shared" si="17"/>
        <v>309.12</v>
      </c>
      <c r="M60" s="66">
        <f t="shared" si="17"/>
        <v>128.8</v>
      </c>
      <c r="N60" s="67">
        <f t="shared" si="17"/>
        <v>0</v>
      </c>
      <c r="O60" s="106">
        <f t="shared" si="17"/>
        <v>0</v>
      </c>
      <c r="Q60" s="50"/>
      <c r="R60" s="45"/>
      <c r="S60" s="45"/>
      <c r="U60" s="45"/>
      <c r="V60" s="45"/>
      <c r="AB60" s="45"/>
      <c r="AC60" s="45"/>
      <c r="AE60" s="45"/>
      <c r="AG60" s="45"/>
      <c r="AI60" s="45"/>
      <c r="AK60" s="45"/>
      <c r="AM60" s="45"/>
      <c r="AN60" s="45"/>
      <c r="AO60" s="45"/>
      <c r="AT60" s="45"/>
      <c r="AU60" s="45"/>
      <c r="AW60" s="45"/>
      <c r="AY60" s="45"/>
      <c r="BA60" s="45"/>
      <c r="BC60" s="45"/>
      <c r="BE60" s="45"/>
    </row>
    <row r="61" spans="1:57" ht="18" customHeight="1">
      <c r="A61" s="1624"/>
      <c r="B61" s="64" t="s">
        <v>103</v>
      </c>
      <c r="C61" s="65">
        <f>SUM(C72:C74)</f>
        <v>20623</v>
      </c>
      <c r="D61" s="65">
        <f>SUM(D72:D74)</f>
        <v>5362</v>
      </c>
      <c r="E61" s="65">
        <f>SUM(E72:E74)</f>
        <v>5362</v>
      </c>
      <c r="F61" s="65">
        <f t="shared" si="11"/>
        <v>100</v>
      </c>
      <c r="G61" s="66">
        <f aca="true" t="shared" si="18" ref="G61:O61">SUM(G72:G74)</f>
        <v>3660.81</v>
      </c>
      <c r="H61" s="65">
        <f t="shared" si="18"/>
        <v>157.62</v>
      </c>
      <c r="I61" s="65">
        <f t="shared" si="18"/>
        <v>409.52000000000004</v>
      </c>
      <c r="J61" s="65">
        <f t="shared" si="18"/>
        <v>347.78999999999996</v>
      </c>
      <c r="K61" s="65">
        <f t="shared" si="18"/>
        <v>4575.74</v>
      </c>
      <c r="L61" s="65">
        <f t="shared" si="18"/>
        <v>622.33</v>
      </c>
      <c r="M61" s="66">
        <f t="shared" si="18"/>
        <v>163.93</v>
      </c>
      <c r="N61" s="67">
        <f t="shared" si="18"/>
        <v>0</v>
      </c>
      <c r="O61" s="106">
        <f t="shared" si="18"/>
        <v>109.8</v>
      </c>
      <c r="Q61" s="50"/>
      <c r="R61" s="45"/>
      <c r="S61" s="45"/>
      <c r="U61" s="45"/>
      <c r="V61" s="45"/>
      <c r="AB61" s="45"/>
      <c r="AC61" s="45"/>
      <c r="AE61" s="45"/>
      <c r="AG61" s="45"/>
      <c r="AI61" s="45"/>
      <c r="AK61" s="45"/>
      <c r="AM61" s="45"/>
      <c r="AN61" s="45"/>
      <c r="AO61" s="45"/>
      <c r="AT61" s="45"/>
      <c r="AU61" s="45"/>
      <c r="AW61" s="45"/>
      <c r="AY61" s="45"/>
      <c r="BA61" s="45"/>
      <c r="BC61" s="45"/>
      <c r="BE61" s="45"/>
    </row>
    <row r="62" spans="1:57" ht="18" customHeight="1">
      <c r="A62" s="1624"/>
      <c r="B62" s="64" t="s">
        <v>104</v>
      </c>
      <c r="C62" s="65">
        <f>SUM(C75)</f>
        <v>1439</v>
      </c>
      <c r="D62" s="65">
        <f>SUM(D75)</f>
        <v>374</v>
      </c>
      <c r="E62" s="65">
        <f>SUM(E75)</f>
        <v>374</v>
      </c>
      <c r="F62" s="65">
        <f t="shared" si="11"/>
        <v>100</v>
      </c>
      <c r="G62" s="66">
        <f aca="true" t="shared" si="19" ref="G62:O62">SUM(G75)</f>
        <v>224.4</v>
      </c>
      <c r="H62" s="65">
        <f t="shared" si="19"/>
        <v>3.74</v>
      </c>
      <c r="I62" s="65">
        <f t="shared" si="19"/>
        <v>89.76</v>
      </c>
      <c r="J62" s="65">
        <f t="shared" si="19"/>
        <v>3.74</v>
      </c>
      <c r="K62" s="65">
        <f t="shared" si="19"/>
        <v>321.64</v>
      </c>
      <c r="L62" s="65">
        <f t="shared" si="19"/>
        <v>3.74</v>
      </c>
      <c r="M62" s="66">
        <f t="shared" si="19"/>
        <v>48.62</v>
      </c>
      <c r="N62" s="67">
        <f t="shared" si="19"/>
        <v>0</v>
      </c>
      <c r="O62" s="106">
        <f t="shared" si="19"/>
        <v>0</v>
      </c>
      <c r="Q62" s="50"/>
      <c r="R62" s="45"/>
      <c r="S62" s="45"/>
      <c r="U62" s="45"/>
      <c r="V62" s="45"/>
      <c r="AB62" s="45"/>
      <c r="AC62" s="45"/>
      <c r="AE62" s="45"/>
      <c r="AG62" s="45"/>
      <c r="AI62" s="45"/>
      <c r="AK62" s="45"/>
      <c r="AM62" s="45"/>
      <c r="AN62" s="45"/>
      <c r="AO62" s="45"/>
      <c r="AT62" s="45"/>
      <c r="AU62" s="45"/>
      <c r="AW62" s="45"/>
      <c r="AY62" s="45"/>
      <c r="BA62" s="45"/>
      <c r="BC62" s="45"/>
      <c r="BE62" s="45"/>
    </row>
    <row r="63" spans="1:57" ht="18" customHeight="1">
      <c r="A63" s="1624"/>
      <c r="B63" s="64" t="s">
        <v>105</v>
      </c>
      <c r="C63" s="65">
        <f>SUM(C76:C77)</f>
        <v>14621</v>
      </c>
      <c r="D63" s="65">
        <f>SUM(D76:D77)</f>
        <v>3801</v>
      </c>
      <c r="E63" s="65">
        <f>SUM(E76:E77)</f>
        <v>3801</v>
      </c>
      <c r="F63" s="65">
        <f t="shared" si="11"/>
        <v>100</v>
      </c>
      <c r="G63" s="66">
        <f aca="true" t="shared" si="20" ref="G63:O63">SUM(G76:G77)</f>
        <v>2027.13</v>
      </c>
      <c r="H63" s="65">
        <f t="shared" si="20"/>
        <v>60.48</v>
      </c>
      <c r="I63" s="65">
        <f t="shared" si="20"/>
        <v>0</v>
      </c>
      <c r="J63" s="65">
        <f t="shared" si="20"/>
        <v>153.72</v>
      </c>
      <c r="K63" s="65">
        <f t="shared" si="20"/>
        <v>2241.33</v>
      </c>
      <c r="L63" s="65">
        <f t="shared" si="20"/>
        <v>1537.1999999999998</v>
      </c>
      <c r="M63" s="66">
        <f t="shared" si="20"/>
        <v>22.47</v>
      </c>
      <c r="N63" s="67">
        <f t="shared" si="20"/>
        <v>0</v>
      </c>
      <c r="O63" s="106">
        <f t="shared" si="20"/>
        <v>0</v>
      </c>
      <c r="Q63" s="50"/>
      <c r="R63" s="45"/>
      <c r="S63" s="45"/>
      <c r="U63" s="45"/>
      <c r="V63" s="45"/>
      <c r="AB63" s="45"/>
      <c r="AC63" s="45"/>
      <c r="AE63" s="45"/>
      <c r="AG63" s="45"/>
      <c r="AI63" s="45"/>
      <c r="AK63" s="45"/>
      <c r="AM63" s="45"/>
      <c r="AN63" s="45"/>
      <c r="AO63" s="45"/>
      <c r="AT63" s="45"/>
      <c r="AU63" s="45"/>
      <c r="AW63" s="45"/>
      <c r="AY63" s="45"/>
      <c r="BA63" s="45"/>
      <c r="BC63" s="45"/>
      <c r="BE63" s="45"/>
    </row>
    <row r="64" spans="1:57" ht="18" customHeight="1" thickBot="1">
      <c r="A64" s="1625"/>
      <c r="B64" s="71" t="s">
        <v>108</v>
      </c>
      <c r="C64" s="68">
        <f>SUM(C78)</f>
        <v>4373</v>
      </c>
      <c r="D64" s="68">
        <f>SUM(D78)</f>
        <v>1137</v>
      </c>
      <c r="E64" s="68">
        <f>SUM(E78)</f>
        <v>1050</v>
      </c>
      <c r="F64" s="68">
        <f t="shared" si="11"/>
        <v>92</v>
      </c>
      <c r="G64" s="69">
        <f aca="true" t="shared" si="21" ref="G64:O64">SUM(G78)</f>
        <v>210</v>
      </c>
      <c r="H64" s="68">
        <f t="shared" si="21"/>
        <v>10.5</v>
      </c>
      <c r="I64" s="68">
        <f t="shared" si="21"/>
        <v>21</v>
      </c>
      <c r="J64" s="68">
        <f t="shared" si="21"/>
        <v>52.5</v>
      </c>
      <c r="K64" s="68">
        <f t="shared" si="21"/>
        <v>294</v>
      </c>
      <c r="L64" s="68">
        <f t="shared" si="21"/>
        <v>735</v>
      </c>
      <c r="M64" s="69">
        <f t="shared" si="21"/>
        <v>0</v>
      </c>
      <c r="N64" s="70">
        <f t="shared" si="21"/>
        <v>0</v>
      </c>
      <c r="O64" s="107">
        <f t="shared" si="21"/>
        <v>0</v>
      </c>
      <c r="Q64" s="50"/>
      <c r="R64" s="45"/>
      <c r="S64" s="45"/>
      <c r="U64" s="45"/>
      <c r="V64" s="45"/>
      <c r="AB64" s="45"/>
      <c r="AC64" s="45"/>
      <c r="AE64" s="45"/>
      <c r="AG64" s="45"/>
      <c r="AI64" s="45"/>
      <c r="AK64" s="45"/>
      <c r="AM64" s="45"/>
      <c r="AN64" s="45"/>
      <c r="AO64" s="45"/>
      <c r="AT64" s="45"/>
      <c r="AU64" s="45"/>
      <c r="AW64" s="45"/>
      <c r="AY64" s="45"/>
      <c r="BA64" s="45"/>
      <c r="BC64" s="45"/>
      <c r="BE64" s="45"/>
    </row>
    <row r="65" spans="1:18" ht="18" customHeight="1">
      <c r="A65" s="1637" t="s">
        <v>114</v>
      </c>
      <c r="B65" s="72" t="s">
        <v>113</v>
      </c>
      <c r="C65" s="73">
        <f>C20</f>
        <v>1512</v>
      </c>
      <c r="D65" s="73">
        <f>D20</f>
        <v>393</v>
      </c>
      <c r="E65" s="73">
        <f>E20</f>
        <v>393</v>
      </c>
      <c r="F65" s="73">
        <f>F20</f>
        <v>100</v>
      </c>
      <c r="G65" s="74">
        <f>$E20*G20/100</f>
        <v>353.7</v>
      </c>
      <c r="H65" s="74">
        <f aca="true" t="shared" si="22" ref="H65:N65">$E20*H20/100</f>
        <v>0</v>
      </c>
      <c r="I65" s="74">
        <f t="shared" si="22"/>
        <v>3.93</v>
      </c>
      <c r="J65" s="74">
        <f t="shared" si="22"/>
        <v>0</v>
      </c>
      <c r="K65" s="74">
        <f t="shared" si="22"/>
        <v>357.63</v>
      </c>
      <c r="L65" s="74">
        <f t="shared" si="22"/>
        <v>35.37</v>
      </c>
      <c r="M65" s="74">
        <f t="shared" si="22"/>
        <v>0</v>
      </c>
      <c r="N65" s="74">
        <f t="shared" si="22"/>
        <v>0</v>
      </c>
      <c r="O65" s="78">
        <v>0.07400000000001228</v>
      </c>
      <c r="Q65" s="59">
        <f>SUM(K65:N65)</f>
        <v>393</v>
      </c>
      <c r="R65" s="440">
        <f>SUM(K65:O65)</f>
        <v>393.074</v>
      </c>
    </row>
    <row r="66" spans="1:18" ht="18" customHeight="1">
      <c r="A66" s="1638"/>
      <c r="B66" s="327" t="s">
        <v>118</v>
      </c>
      <c r="C66" s="38">
        <f aca="true" t="shared" si="23" ref="C66:F78">C21</f>
        <v>3513</v>
      </c>
      <c r="D66" s="38">
        <f t="shared" si="23"/>
        <v>913</v>
      </c>
      <c r="E66" s="38">
        <f t="shared" si="23"/>
        <v>907</v>
      </c>
      <c r="F66" s="38">
        <f t="shared" si="23"/>
        <v>99</v>
      </c>
      <c r="G66" s="39">
        <f>$E21*G21/100</f>
        <v>217.68</v>
      </c>
      <c r="H66" s="39">
        <f aca="true" t="shared" si="24" ref="H66:N68">$E21*H21/100</f>
        <v>27.21</v>
      </c>
      <c r="I66" s="39">
        <f t="shared" si="24"/>
        <v>217.68</v>
      </c>
      <c r="J66" s="39">
        <f t="shared" si="24"/>
        <v>18.14</v>
      </c>
      <c r="K66" s="39">
        <f t="shared" si="24"/>
        <v>471.64</v>
      </c>
      <c r="L66" s="39">
        <f t="shared" si="24"/>
        <v>390.01</v>
      </c>
      <c r="M66" s="39">
        <f t="shared" si="24"/>
        <v>36.28</v>
      </c>
      <c r="N66" s="39">
        <f t="shared" si="24"/>
        <v>0</v>
      </c>
      <c r="O66" s="109"/>
      <c r="Q66" s="59">
        <f aca="true" t="shared" si="25" ref="Q66:Q78">SUM(K66:N66)</f>
        <v>897.93</v>
      </c>
      <c r="R66" s="440">
        <f aca="true" t="shared" si="26" ref="R66:R78">SUM(K66:O66)</f>
        <v>897.93</v>
      </c>
    </row>
    <row r="67" spans="1:18" ht="18" customHeight="1">
      <c r="A67" s="1638"/>
      <c r="B67" s="327" t="s">
        <v>119</v>
      </c>
      <c r="C67" s="38">
        <f t="shared" si="23"/>
        <v>2881</v>
      </c>
      <c r="D67" s="38">
        <f t="shared" si="23"/>
        <v>749</v>
      </c>
      <c r="E67" s="38">
        <f t="shared" si="23"/>
        <v>749</v>
      </c>
      <c r="F67" s="38">
        <f t="shared" si="23"/>
        <v>100</v>
      </c>
      <c r="G67" s="39">
        <f>$E22*G22/100</f>
        <v>187.25</v>
      </c>
      <c r="H67" s="39">
        <f t="shared" si="24"/>
        <v>37.45</v>
      </c>
      <c r="I67" s="39">
        <f t="shared" si="24"/>
        <v>74.9</v>
      </c>
      <c r="J67" s="39">
        <f t="shared" si="24"/>
        <v>0</v>
      </c>
      <c r="K67" s="39">
        <f t="shared" si="24"/>
        <v>299.6</v>
      </c>
      <c r="L67" s="39">
        <f t="shared" si="24"/>
        <v>449.4</v>
      </c>
      <c r="M67" s="39">
        <f t="shared" si="24"/>
        <v>0</v>
      </c>
      <c r="N67" s="39">
        <f t="shared" si="24"/>
        <v>0</v>
      </c>
      <c r="O67" s="109"/>
      <c r="Q67" s="59">
        <f t="shared" si="25"/>
        <v>749</v>
      </c>
      <c r="R67" s="440">
        <f t="shared" si="26"/>
        <v>749</v>
      </c>
    </row>
    <row r="68" spans="1:18" ht="18" customHeight="1">
      <c r="A68" s="1638"/>
      <c r="B68" s="327" t="s">
        <v>120</v>
      </c>
      <c r="C68" s="38">
        <f t="shared" si="23"/>
        <v>5487</v>
      </c>
      <c r="D68" s="38">
        <f t="shared" si="23"/>
        <v>1426.62</v>
      </c>
      <c r="E68" s="38">
        <f t="shared" si="23"/>
        <v>850</v>
      </c>
      <c r="F68" s="38">
        <f t="shared" si="23"/>
        <v>100</v>
      </c>
      <c r="G68" s="39">
        <f>$E23*G23/100</f>
        <v>510</v>
      </c>
      <c r="H68" s="39">
        <f t="shared" si="24"/>
        <v>8.5</v>
      </c>
      <c r="I68" s="39">
        <f t="shared" si="24"/>
        <v>42.5</v>
      </c>
      <c r="J68" s="39">
        <f t="shared" si="24"/>
        <v>21.25</v>
      </c>
      <c r="K68" s="39">
        <f t="shared" si="24"/>
        <v>582.25</v>
      </c>
      <c r="L68" s="39">
        <f t="shared" si="24"/>
        <v>246.5</v>
      </c>
      <c r="M68" s="39">
        <f t="shared" si="24"/>
        <v>17</v>
      </c>
      <c r="N68" s="39">
        <f t="shared" si="24"/>
        <v>4.25</v>
      </c>
      <c r="O68" s="41">
        <v>117.84</v>
      </c>
      <c r="Q68" s="59">
        <f t="shared" si="25"/>
        <v>850</v>
      </c>
      <c r="R68" s="440">
        <f t="shared" si="26"/>
        <v>967.84</v>
      </c>
    </row>
    <row r="69" spans="1:18" ht="18" customHeight="1">
      <c r="A69" s="1638"/>
      <c r="B69" s="327" t="s">
        <v>121</v>
      </c>
      <c r="C69" s="38">
        <f t="shared" si="23"/>
        <v>1508</v>
      </c>
      <c r="D69" s="38">
        <f t="shared" si="23"/>
        <v>392</v>
      </c>
      <c r="E69" s="38">
        <f t="shared" si="23"/>
        <v>392</v>
      </c>
      <c r="F69" s="38">
        <f t="shared" si="23"/>
        <v>100</v>
      </c>
      <c r="G69" s="39">
        <f>ROUND($E24*G24/100,0)</f>
        <v>31</v>
      </c>
      <c r="H69" s="39">
        <f aca="true" t="shared" si="27" ref="H69:N69">ROUND($E24*H24/100,0)</f>
        <v>12</v>
      </c>
      <c r="I69" s="39">
        <f t="shared" si="27"/>
        <v>4</v>
      </c>
      <c r="J69" s="39">
        <f t="shared" si="27"/>
        <v>16</v>
      </c>
      <c r="K69" s="39">
        <f t="shared" si="27"/>
        <v>63</v>
      </c>
      <c r="L69" s="39">
        <f t="shared" si="27"/>
        <v>184</v>
      </c>
      <c r="M69" s="39">
        <f t="shared" si="27"/>
        <v>145</v>
      </c>
      <c r="N69" s="39">
        <f t="shared" si="27"/>
        <v>0</v>
      </c>
      <c r="O69" s="41">
        <v>0.10000000000002274</v>
      </c>
      <c r="Q69" s="59">
        <f t="shared" si="25"/>
        <v>392</v>
      </c>
      <c r="R69" s="440">
        <f t="shared" si="26"/>
        <v>392.1</v>
      </c>
    </row>
    <row r="70" spans="1:18" ht="18" customHeight="1">
      <c r="A70" s="1638"/>
      <c r="B70" s="327" t="s">
        <v>122</v>
      </c>
      <c r="C70" s="38">
        <f t="shared" si="23"/>
        <v>7407</v>
      </c>
      <c r="D70" s="38">
        <f t="shared" si="23"/>
        <v>1926</v>
      </c>
      <c r="E70" s="38">
        <f t="shared" si="23"/>
        <v>1926</v>
      </c>
      <c r="F70" s="38">
        <f t="shared" si="23"/>
        <v>100</v>
      </c>
      <c r="G70" s="39">
        <f aca="true" t="shared" si="28" ref="G70:N76">$E25*G25/100</f>
        <v>1290.42</v>
      </c>
      <c r="H70" s="39">
        <f t="shared" si="28"/>
        <v>38.52</v>
      </c>
      <c r="I70" s="39">
        <f t="shared" si="28"/>
        <v>134.82</v>
      </c>
      <c r="J70" s="39">
        <f t="shared" si="28"/>
        <v>134.82</v>
      </c>
      <c r="K70" s="39">
        <f t="shared" si="28"/>
        <v>1598.58</v>
      </c>
      <c r="L70" s="39">
        <f t="shared" si="28"/>
        <v>231.12</v>
      </c>
      <c r="M70" s="39">
        <f t="shared" si="28"/>
        <v>96.3</v>
      </c>
      <c r="N70" s="39">
        <f t="shared" si="28"/>
        <v>0</v>
      </c>
      <c r="O70" s="41"/>
      <c r="Q70" s="59">
        <f t="shared" si="25"/>
        <v>1925.9999999999998</v>
      </c>
      <c r="R70" s="440">
        <f t="shared" si="26"/>
        <v>1925.9999999999998</v>
      </c>
    </row>
    <row r="71" spans="1:18" ht="18" customHeight="1">
      <c r="A71" s="1638"/>
      <c r="B71" s="327" t="s">
        <v>123</v>
      </c>
      <c r="C71" s="76">
        <f t="shared" si="23"/>
        <v>9909</v>
      </c>
      <c r="D71" s="76">
        <f t="shared" si="23"/>
        <v>2576</v>
      </c>
      <c r="E71" s="76">
        <f t="shared" si="23"/>
        <v>2576</v>
      </c>
      <c r="F71" s="76">
        <f t="shared" si="23"/>
        <v>100</v>
      </c>
      <c r="G71" s="39">
        <f t="shared" si="28"/>
        <v>1725.92</v>
      </c>
      <c r="H71" s="39">
        <f t="shared" si="28"/>
        <v>51.52</v>
      </c>
      <c r="I71" s="39">
        <f t="shared" si="28"/>
        <v>180.32</v>
      </c>
      <c r="J71" s="39">
        <f t="shared" si="28"/>
        <v>180.32</v>
      </c>
      <c r="K71" s="39">
        <f t="shared" si="28"/>
        <v>2138.08</v>
      </c>
      <c r="L71" s="39">
        <f t="shared" si="28"/>
        <v>309.12</v>
      </c>
      <c r="M71" s="39">
        <f t="shared" si="28"/>
        <v>128.8</v>
      </c>
      <c r="N71" s="39">
        <f t="shared" si="28"/>
        <v>0</v>
      </c>
      <c r="O71" s="41"/>
      <c r="Q71" s="59">
        <f t="shared" si="25"/>
        <v>2576</v>
      </c>
      <c r="R71" s="440">
        <f t="shared" si="26"/>
        <v>2576</v>
      </c>
    </row>
    <row r="72" spans="1:18" ht="18" customHeight="1">
      <c r="A72" s="1638"/>
      <c r="B72" s="327" t="s">
        <v>115</v>
      </c>
      <c r="C72" s="76">
        <f t="shared" si="23"/>
        <v>7262</v>
      </c>
      <c r="D72" s="76">
        <f t="shared" si="23"/>
        <v>1888</v>
      </c>
      <c r="E72" s="76">
        <f t="shared" si="23"/>
        <v>1888</v>
      </c>
      <c r="F72" s="76">
        <f t="shared" si="23"/>
        <v>100</v>
      </c>
      <c r="G72" s="39">
        <f t="shared" si="28"/>
        <v>1736.96</v>
      </c>
      <c r="H72" s="39">
        <f t="shared" si="28"/>
        <v>37.76</v>
      </c>
      <c r="I72" s="39">
        <f t="shared" si="28"/>
        <v>37.76</v>
      </c>
      <c r="J72" s="39">
        <f t="shared" si="28"/>
        <v>37.76</v>
      </c>
      <c r="K72" s="39">
        <f t="shared" si="28"/>
        <v>1850.24</v>
      </c>
      <c r="L72" s="39">
        <f t="shared" si="28"/>
        <v>18.88</v>
      </c>
      <c r="M72" s="39">
        <f t="shared" si="28"/>
        <v>18.88</v>
      </c>
      <c r="N72" s="39">
        <f t="shared" si="28"/>
        <v>0</v>
      </c>
      <c r="O72" s="41"/>
      <c r="Q72" s="59">
        <f t="shared" si="25"/>
        <v>1888.0000000000002</v>
      </c>
      <c r="R72" s="440">
        <f t="shared" si="26"/>
        <v>1888.0000000000002</v>
      </c>
    </row>
    <row r="73" spans="1:18" ht="18" customHeight="1">
      <c r="A73" s="1638"/>
      <c r="B73" s="327" t="s">
        <v>124</v>
      </c>
      <c r="C73" s="76">
        <f t="shared" si="23"/>
        <v>3674</v>
      </c>
      <c r="D73" s="76">
        <f t="shared" si="23"/>
        <v>955</v>
      </c>
      <c r="E73" s="76">
        <f t="shared" si="23"/>
        <v>955</v>
      </c>
      <c r="F73" s="76">
        <f t="shared" si="23"/>
        <v>100</v>
      </c>
      <c r="G73" s="39">
        <f t="shared" si="28"/>
        <v>286.5</v>
      </c>
      <c r="H73" s="39">
        <f t="shared" si="28"/>
        <v>19.1</v>
      </c>
      <c r="I73" s="39">
        <f t="shared" si="28"/>
        <v>19.1</v>
      </c>
      <c r="J73" s="39">
        <f t="shared" si="28"/>
        <v>133.7</v>
      </c>
      <c r="K73" s="39">
        <f t="shared" si="28"/>
        <v>458.4</v>
      </c>
      <c r="L73" s="39">
        <f t="shared" si="28"/>
        <v>477.5</v>
      </c>
      <c r="M73" s="39">
        <f t="shared" si="28"/>
        <v>19.1</v>
      </c>
      <c r="N73" s="39">
        <f t="shared" si="28"/>
        <v>0</v>
      </c>
      <c r="O73" s="41">
        <v>109.8</v>
      </c>
      <c r="Q73" s="59">
        <f t="shared" si="25"/>
        <v>955</v>
      </c>
      <c r="R73" s="440">
        <f t="shared" si="26"/>
        <v>1064.8</v>
      </c>
    </row>
    <row r="74" spans="1:18" ht="18" customHeight="1">
      <c r="A74" s="1638"/>
      <c r="B74" s="327" t="s">
        <v>116</v>
      </c>
      <c r="C74" s="76">
        <f t="shared" si="23"/>
        <v>9687</v>
      </c>
      <c r="D74" s="76">
        <f t="shared" si="23"/>
        <v>2519</v>
      </c>
      <c r="E74" s="76">
        <f t="shared" si="23"/>
        <v>2519</v>
      </c>
      <c r="F74" s="76">
        <f t="shared" si="23"/>
        <v>100</v>
      </c>
      <c r="G74" s="39">
        <f t="shared" si="28"/>
        <v>1637.35</v>
      </c>
      <c r="H74" s="39">
        <f t="shared" si="28"/>
        <v>100.76</v>
      </c>
      <c r="I74" s="39">
        <f t="shared" si="28"/>
        <v>352.66</v>
      </c>
      <c r="J74" s="39">
        <f t="shared" si="28"/>
        <v>176.33</v>
      </c>
      <c r="K74" s="39">
        <f t="shared" si="28"/>
        <v>2267.1</v>
      </c>
      <c r="L74" s="39">
        <f t="shared" si="28"/>
        <v>125.95</v>
      </c>
      <c r="M74" s="39">
        <f t="shared" si="28"/>
        <v>125.95</v>
      </c>
      <c r="N74" s="39">
        <f t="shared" si="28"/>
        <v>0</v>
      </c>
      <c r="O74" s="41"/>
      <c r="Q74" s="59">
        <f t="shared" si="25"/>
        <v>2518.9999999999995</v>
      </c>
      <c r="R74" s="440">
        <f t="shared" si="26"/>
        <v>2518.9999999999995</v>
      </c>
    </row>
    <row r="75" spans="1:18" ht="18" customHeight="1">
      <c r="A75" s="1638"/>
      <c r="B75" s="327" t="s">
        <v>104</v>
      </c>
      <c r="C75" s="76">
        <f t="shared" si="23"/>
        <v>1439</v>
      </c>
      <c r="D75" s="76">
        <f t="shared" si="23"/>
        <v>374</v>
      </c>
      <c r="E75" s="76">
        <f t="shared" si="23"/>
        <v>374</v>
      </c>
      <c r="F75" s="76">
        <f t="shared" si="23"/>
        <v>100</v>
      </c>
      <c r="G75" s="39">
        <f t="shared" si="28"/>
        <v>224.4</v>
      </c>
      <c r="H75" s="39">
        <f t="shared" si="28"/>
        <v>3.74</v>
      </c>
      <c r="I75" s="39">
        <f t="shared" si="28"/>
        <v>89.76</v>
      </c>
      <c r="J75" s="39">
        <f t="shared" si="28"/>
        <v>3.74</v>
      </c>
      <c r="K75" s="39">
        <f t="shared" si="28"/>
        <v>321.64</v>
      </c>
      <c r="L75" s="39">
        <f t="shared" si="28"/>
        <v>3.74</v>
      </c>
      <c r="M75" s="39">
        <f t="shared" si="28"/>
        <v>48.62</v>
      </c>
      <c r="N75" s="39">
        <f t="shared" si="28"/>
        <v>0</v>
      </c>
      <c r="O75" s="41"/>
      <c r="Q75" s="59">
        <f t="shared" si="25"/>
        <v>374</v>
      </c>
      <c r="R75" s="440">
        <f t="shared" si="26"/>
        <v>374</v>
      </c>
    </row>
    <row r="76" spans="1:18" ht="18" customHeight="1">
      <c r="A76" s="1638"/>
      <c r="B76" s="327" t="s">
        <v>105</v>
      </c>
      <c r="C76" s="76">
        <f t="shared" si="23"/>
        <v>8644</v>
      </c>
      <c r="D76" s="76">
        <f t="shared" si="23"/>
        <v>2247</v>
      </c>
      <c r="E76" s="76">
        <f t="shared" si="23"/>
        <v>2247</v>
      </c>
      <c r="F76" s="76">
        <f t="shared" si="23"/>
        <v>100</v>
      </c>
      <c r="G76" s="39">
        <f t="shared" si="28"/>
        <v>1685.25</v>
      </c>
      <c r="H76" s="39">
        <f t="shared" si="28"/>
        <v>44.94</v>
      </c>
      <c r="I76" s="39">
        <f t="shared" si="28"/>
        <v>0</v>
      </c>
      <c r="J76" s="39">
        <f t="shared" si="28"/>
        <v>44.94</v>
      </c>
      <c r="K76" s="39">
        <f t="shared" si="28"/>
        <v>1775.13</v>
      </c>
      <c r="L76" s="39">
        <f t="shared" si="28"/>
        <v>449.4</v>
      </c>
      <c r="M76" s="39">
        <f t="shared" si="28"/>
        <v>22.47</v>
      </c>
      <c r="N76" s="39">
        <f t="shared" si="28"/>
        <v>0</v>
      </c>
      <c r="O76" s="41"/>
      <c r="Q76" s="59">
        <f t="shared" si="25"/>
        <v>2247</v>
      </c>
      <c r="R76" s="440">
        <f t="shared" si="26"/>
        <v>2247</v>
      </c>
    </row>
    <row r="77" spans="1:18" ht="18" customHeight="1">
      <c r="A77" s="1638"/>
      <c r="B77" s="77" t="s">
        <v>117</v>
      </c>
      <c r="C77" s="76">
        <f t="shared" si="23"/>
        <v>5977</v>
      </c>
      <c r="D77" s="76">
        <f t="shared" si="23"/>
        <v>1554</v>
      </c>
      <c r="E77" s="76">
        <f t="shared" si="23"/>
        <v>1554</v>
      </c>
      <c r="F77" s="76">
        <f t="shared" si="23"/>
        <v>100</v>
      </c>
      <c r="G77" s="39">
        <f aca="true" t="shared" si="29" ref="G77:N77">$E32*G32/100</f>
        <v>341.88</v>
      </c>
      <c r="H77" s="39">
        <f t="shared" si="29"/>
        <v>15.54</v>
      </c>
      <c r="I77" s="39">
        <f t="shared" si="29"/>
        <v>0</v>
      </c>
      <c r="J77" s="39">
        <f t="shared" si="29"/>
        <v>108.78</v>
      </c>
      <c r="K77" s="39">
        <f t="shared" si="29"/>
        <v>466.2</v>
      </c>
      <c r="L77" s="39">
        <f t="shared" si="29"/>
        <v>1087.8</v>
      </c>
      <c r="M77" s="39">
        <f t="shared" si="29"/>
        <v>0</v>
      </c>
      <c r="N77" s="39">
        <f t="shared" si="29"/>
        <v>0</v>
      </c>
      <c r="O77" s="41"/>
      <c r="Q77" s="59">
        <f t="shared" si="25"/>
        <v>1554</v>
      </c>
      <c r="R77" s="440">
        <f t="shared" si="26"/>
        <v>1554</v>
      </c>
    </row>
    <row r="78" spans="1:18" ht="18" customHeight="1" thickBot="1">
      <c r="A78" s="1639"/>
      <c r="B78" s="79" t="s">
        <v>108</v>
      </c>
      <c r="C78" s="80">
        <f t="shared" si="23"/>
        <v>4373</v>
      </c>
      <c r="D78" s="80">
        <f t="shared" si="23"/>
        <v>1137</v>
      </c>
      <c r="E78" s="80">
        <f t="shared" si="23"/>
        <v>1050</v>
      </c>
      <c r="F78" s="80">
        <f t="shared" si="23"/>
        <v>100</v>
      </c>
      <c r="G78" s="81">
        <f aca="true" t="shared" si="30" ref="G78:N78">$E33*G33/100</f>
        <v>210</v>
      </c>
      <c r="H78" s="81">
        <f t="shared" si="30"/>
        <v>10.5</v>
      </c>
      <c r="I78" s="81">
        <f t="shared" si="30"/>
        <v>21</v>
      </c>
      <c r="J78" s="81">
        <f t="shared" si="30"/>
        <v>52.5</v>
      </c>
      <c r="K78" s="81">
        <f t="shared" si="30"/>
        <v>294</v>
      </c>
      <c r="L78" s="81">
        <f t="shared" si="30"/>
        <v>735</v>
      </c>
      <c r="M78" s="81">
        <f t="shared" si="30"/>
        <v>0</v>
      </c>
      <c r="N78" s="81">
        <f t="shared" si="30"/>
        <v>0</v>
      </c>
      <c r="O78" s="83"/>
      <c r="Q78" s="59">
        <f t="shared" si="25"/>
        <v>1029</v>
      </c>
      <c r="R78" s="440">
        <f t="shared" si="26"/>
        <v>1029</v>
      </c>
    </row>
  </sheetData>
  <sheetProtection/>
  <mergeCells count="19">
    <mergeCell ref="B3:L3"/>
    <mergeCell ref="A57:B57"/>
    <mergeCell ref="A58:A64"/>
    <mergeCell ref="A65:A78"/>
    <mergeCell ref="A49:B53"/>
    <mergeCell ref="A54:B54"/>
    <mergeCell ref="A55:B55"/>
    <mergeCell ref="A56:B56"/>
    <mergeCell ref="A20:A33"/>
    <mergeCell ref="A13:A19"/>
    <mergeCell ref="E41:K41"/>
    <mergeCell ref="A4:B8"/>
    <mergeCell ref="A9:B9"/>
    <mergeCell ref="A10:B10"/>
    <mergeCell ref="A11:B11"/>
    <mergeCell ref="A12:B12"/>
    <mergeCell ref="E4:N4"/>
    <mergeCell ref="G5:N5"/>
    <mergeCell ref="G6:K6"/>
  </mergeCells>
  <printOptions horizontalCentered="1"/>
  <pageMargins left="0.5905511811023623" right="0.5905511811023623" top="0.7874015748031497" bottom="0.7874015748031497" header="0.31496062992125984" footer="0.5118110236220472"/>
  <pageSetup horizontalDpi="600" verticalDpi="600" orientation="portrait" pageOrder="overThenDown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X94"/>
  <sheetViews>
    <sheetView view="pageBreakPreview" zoomScaleNormal="75" zoomScaleSheetLayoutView="100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9" sqref="M9"/>
    </sheetView>
  </sheetViews>
  <sheetFormatPr defaultColWidth="13.375" defaultRowHeight="13.5"/>
  <cols>
    <col min="1" max="1" width="4.50390625" style="537" bestFit="1" customWidth="1"/>
    <col min="2" max="2" width="1.625" style="537" customWidth="1"/>
    <col min="3" max="3" width="11.375" style="537" customWidth="1"/>
    <col min="4" max="4" width="8.50390625" style="537" bestFit="1" customWidth="1"/>
    <col min="5" max="5" width="8.50390625" style="443" bestFit="1" customWidth="1"/>
    <col min="6" max="6" width="7.50390625" style="443" bestFit="1" customWidth="1"/>
    <col min="7" max="8" width="8.50390625" style="443" bestFit="1" customWidth="1"/>
    <col min="9" max="10" width="7.50390625" style="443" bestFit="1" customWidth="1"/>
    <col min="11" max="11" width="4.50390625" style="443" bestFit="1" customWidth="1"/>
    <col min="12" max="13" width="8.50390625" style="443" bestFit="1" customWidth="1"/>
    <col min="14" max="14" width="6.00390625" style="443" bestFit="1" customWidth="1"/>
    <col min="15" max="15" width="8.50390625" style="443" customWidth="1"/>
    <col min="16" max="16" width="8.50390625" style="443" bestFit="1" customWidth="1"/>
    <col min="17" max="17" width="8.50390625" style="443" customWidth="1"/>
    <col min="18" max="18" width="8.50390625" style="443" bestFit="1" customWidth="1"/>
    <col min="19" max="19" width="6.00390625" style="443" bestFit="1" customWidth="1"/>
    <col min="20" max="20" width="8.50390625" style="443" bestFit="1" customWidth="1"/>
    <col min="21" max="21" width="4.50390625" style="443" bestFit="1" customWidth="1"/>
    <col min="22" max="22" width="5.50390625" style="443" bestFit="1" customWidth="1"/>
    <col min="23" max="23" width="2.50390625" style="443" customWidth="1"/>
    <col min="24" max="24" width="9.875" style="443" customWidth="1"/>
    <col min="25" max="16384" width="13.375" style="443" customWidth="1"/>
  </cols>
  <sheetData>
    <row r="1" spans="1:24" ht="17.25">
      <c r="A1" s="1687" t="s">
        <v>598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2"/>
      <c r="X1" s="442"/>
    </row>
    <row r="2" spans="1:24" ht="17.25">
      <c r="A2" s="444"/>
      <c r="B2" s="444"/>
      <c r="C2" s="1688" t="s">
        <v>475</v>
      </c>
      <c r="D2" s="1688"/>
      <c r="E2" s="1688"/>
      <c r="F2" s="1688"/>
      <c r="G2" s="441"/>
      <c r="H2" s="441"/>
      <c r="I2" s="441"/>
      <c r="J2" s="1689"/>
      <c r="K2" s="1689"/>
      <c r="L2" s="1689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2"/>
      <c r="X2" s="442"/>
    </row>
    <row r="3" spans="1:24" ht="9" customHeight="1" thickBot="1">
      <c r="A3" s="444"/>
      <c r="B3" s="444"/>
      <c r="C3" s="445"/>
      <c r="D3" s="444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6"/>
      <c r="X3" s="446"/>
    </row>
    <row r="4" spans="1:23" ht="15" customHeight="1">
      <c r="A4" s="1701" t="s">
        <v>90</v>
      </c>
      <c r="B4" s="1702"/>
      <c r="C4" s="1703"/>
      <c r="D4" s="1676" t="s">
        <v>51</v>
      </c>
      <c r="E4" s="1677"/>
      <c r="F4" s="1677"/>
      <c r="G4" s="1678"/>
      <c r="H4" s="1676" t="s">
        <v>77</v>
      </c>
      <c r="I4" s="1677"/>
      <c r="J4" s="1678"/>
      <c r="K4" s="1676" t="s">
        <v>481</v>
      </c>
      <c r="L4" s="1677"/>
      <c r="M4" s="1677"/>
      <c r="N4" s="1677"/>
      <c r="O4" s="1678"/>
      <c r="P4" s="1142"/>
      <c r="Q4" s="1143"/>
      <c r="R4" s="1677" t="s">
        <v>16</v>
      </c>
      <c r="S4" s="1677"/>
      <c r="T4" s="1677"/>
      <c r="U4" s="1143"/>
      <c r="V4" s="1144"/>
      <c r="W4" s="447"/>
    </row>
    <row r="5" spans="1:23" ht="15" customHeight="1">
      <c r="A5" s="1704"/>
      <c r="B5" s="1705"/>
      <c r="C5" s="1706"/>
      <c r="D5" s="448"/>
      <c r="E5" s="449"/>
      <c r="F5" s="449"/>
      <c r="G5" s="450"/>
      <c r="H5" s="451"/>
      <c r="I5" s="451"/>
      <c r="J5" s="451"/>
      <c r="K5" s="230"/>
      <c r="L5" s="452" t="s">
        <v>4</v>
      </c>
      <c r="M5" s="452"/>
      <c r="N5" s="452"/>
      <c r="O5" s="453" t="s">
        <v>2</v>
      </c>
      <c r="P5" s="1711" t="s">
        <v>230</v>
      </c>
      <c r="Q5" s="1712"/>
      <c r="R5" s="1711" t="s">
        <v>231</v>
      </c>
      <c r="S5" s="1713"/>
      <c r="T5" s="1712"/>
      <c r="U5" s="1694" t="s">
        <v>62</v>
      </c>
      <c r="V5" s="1695"/>
      <c r="W5" s="447"/>
    </row>
    <row r="6" spans="1:23" ht="15" customHeight="1">
      <c r="A6" s="1704"/>
      <c r="B6" s="1705"/>
      <c r="C6" s="1706"/>
      <c r="D6" s="455" t="s">
        <v>232</v>
      </c>
      <c r="E6" s="455" t="s">
        <v>232</v>
      </c>
      <c r="F6" s="455" t="s">
        <v>233</v>
      </c>
      <c r="G6" s="455" t="s">
        <v>195</v>
      </c>
      <c r="H6" s="455" t="s">
        <v>234</v>
      </c>
      <c r="I6" s="455" t="s">
        <v>235</v>
      </c>
      <c r="J6" s="456" t="s">
        <v>71</v>
      </c>
      <c r="K6" s="457"/>
      <c r="L6" s="451"/>
      <c r="M6" s="451"/>
      <c r="N6" s="451"/>
      <c r="O6" s="455" t="s">
        <v>207</v>
      </c>
      <c r="P6" s="455" t="s">
        <v>482</v>
      </c>
      <c r="Q6" s="455" t="s">
        <v>60</v>
      </c>
      <c r="R6" s="457" t="s">
        <v>194</v>
      </c>
      <c r="S6" s="454"/>
      <c r="T6" s="455" t="s">
        <v>60</v>
      </c>
      <c r="U6" s="458" t="s">
        <v>485</v>
      </c>
      <c r="V6" s="1145" t="s">
        <v>60</v>
      </c>
      <c r="W6" s="447"/>
    </row>
    <row r="7" spans="1:23" ht="15" customHeight="1">
      <c r="A7" s="1704"/>
      <c r="B7" s="1705"/>
      <c r="C7" s="1706"/>
      <c r="D7" s="455" t="s">
        <v>17</v>
      </c>
      <c r="E7" s="455" t="s">
        <v>17</v>
      </c>
      <c r="F7" s="455" t="s">
        <v>17</v>
      </c>
      <c r="G7" s="455"/>
      <c r="H7" s="455" t="s">
        <v>59</v>
      </c>
      <c r="I7" s="455" t="s">
        <v>59</v>
      </c>
      <c r="J7" s="456" t="s">
        <v>59</v>
      </c>
      <c r="K7" s="458" t="s">
        <v>487</v>
      </c>
      <c r="L7" s="456" t="s">
        <v>236</v>
      </c>
      <c r="M7" s="456" t="s">
        <v>489</v>
      </c>
      <c r="N7" s="455" t="s">
        <v>488</v>
      </c>
      <c r="O7" s="459"/>
      <c r="P7" s="459"/>
      <c r="Q7" s="455" t="s">
        <v>61</v>
      </c>
      <c r="R7" s="459"/>
      <c r="S7" s="460" t="s">
        <v>22</v>
      </c>
      <c r="T7" s="455" t="s">
        <v>61</v>
      </c>
      <c r="U7" s="461"/>
      <c r="V7" s="1145" t="s">
        <v>61</v>
      </c>
      <c r="W7" s="447"/>
    </row>
    <row r="8" spans="1:23" ht="15" customHeight="1" thickBot="1">
      <c r="A8" s="1707"/>
      <c r="B8" s="1708"/>
      <c r="C8" s="1709"/>
      <c r="D8" s="1146" t="s">
        <v>41</v>
      </c>
      <c r="E8" s="1146"/>
      <c r="F8" s="1146" t="s">
        <v>20</v>
      </c>
      <c r="G8" s="1147"/>
      <c r="H8" s="1146"/>
      <c r="I8" s="1146"/>
      <c r="J8" s="1148"/>
      <c r="K8" s="1149"/>
      <c r="L8" s="1150"/>
      <c r="M8" s="1150"/>
      <c r="N8" s="1149"/>
      <c r="O8" s="1149"/>
      <c r="P8" s="1146" t="s">
        <v>483</v>
      </c>
      <c r="Q8" s="1146" t="s">
        <v>238</v>
      </c>
      <c r="R8" s="1146" t="s">
        <v>237</v>
      </c>
      <c r="S8" s="1151" t="s">
        <v>484</v>
      </c>
      <c r="T8" s="1146" t="s">
        <v>238</v>
      </c>
      <c r="U8" s="1152" t="s">
        <v>486</v>
      </c>
      <c r="V8" s="1153" t="s">
        <v>238</v>
      </c>
      <c r="W8" s="447"/>
    </row>
    <row r="9" spans="1:24" ht="16.5" customHeight="1" thickBot="1">
      <c r="A9" s="1710" t="s">
        <v>407</v>
      </c>
      <c r="B9" s="1705"/>
      <c r="C9" s="1706"/>
      <c r="D9" s="462">
        <f>SUM(D10:D12)</f>
        <v>39624.95238095238</v>
      </c>
      <c r="E9" s="463">
        <f aca="true" t="shared" si="0" ref="E9:U9">SUM(E10:E12)</f>
        <v>38093.51240846407</v>
      </c>
      <c r="F9" s="462">
        <f t="shared" si="0"/>
        <v>2144</v>
      </c>
      <c r="G9" s="463">
        <f t="shared" si="0"/>
        <v>79862</v>
      </c>
      <c r="H9" s="463">
        <f t="shared" si="0"/>
        <v>12502.991551139821</v>
      </c>
      <c r="I9" s="462">
        <f t="shared" si="0"/>
        <v>1116.2728364385712</v>
      </c>
      <c r="J9" s="462">
        <f t="shared" si="0"/>
        <v>6</v>
      </c>
      <c r="K9" s="462">
        <f t="shared" si="0"/>
        <v>27</v>
      </c>
      <c r="L9" s="462">
        <f t="shared" si="0"/>
        <v>48153.980408775424</v>
      </c>
      <c r="M9" s="462">
        <f t="shared" si="0"/>
        <v>30357</v>
      </c>
      <c r="N9" s="462">
        <f t="shared" si="0"/>
        <v>1178.1328873291566</v>
      </c>
      <c r="O9" s="462">
        <f t="shared" si="0"/>
        <v>79717</v>
      </c>
      <c r="P9" s="463">
        <f t="shared" si="0"/>
        <v>26658.172915747684</v>
      </c>
      <c r="Q9" s="462">
        <f t="shared" si="0"/>
        <v>10467.026907807674</v>
      </c>
      <c r="R9" s="462">
        <f t="shared" si="0"/>
        <v>27714.186590207322</v>
      </c>
      <c r="S9" s="462">
        <f t="shared" si="0"/>
        <v>693.8994265549184</v>
      </c>
      <c r="T9" s="462">
        <f t="shared" si="0"/>
        <v>70300.97309219232</v>
      </c>
      <c r="U9" s="462">
        <f t="shared" si="0"/>
        <v>29</v>
      </c>
      <c r="V9" s="1141"/>
      <c r="W9" s="466"/>
      <c r="X9" s="467"/>
    </row>
    <row r="10" spans="1:24" ht="16.5" customHeight="1">
      <c r="A10" s="1696" t="s">
        <v>96</v>
      </c>
      <c r="B10" s="1697"/>
      <c r="C10" s="1698"/>
      <c r="D10" s="468">
        <f>SUM(D13:D15)</f>
        <v>23236</v>
      </c>
      <c r="E10" s="469">
        <f aca="true" t="shared" si="1" ref="E10:U10">SUM(E13:E15)</f>
        <v>17088</v>
      </c>
      <c r="F10" s="468">
        <f t="shared" si="1"/>
        <v>604</v>
      </c>
      <c r="G10" s="469">
        <f t="shared" si="1"/>
        <v>40928</v>
      </c>
      <c r="H10" s="469">
        <f t="shared" si="1"/>
        <v>5055</v>
      </c>
      <c r="I10" s="468">
        <f t="shared" si="1"/>
        <v>758</v>
      </c>
      <c r="J10" s="468">
        <f t="shared" si="1"/>
        <v>6</v>
      </c>
      <c r="K10" s="468">
        <f t="shared" si="1"/>
        <v>19</v>
      </c>
      <c r="L10" s="468">
        <f t="shared" si="1"/>
        <v>31203</v>
      </c>
      <c r="M10" s="468">
        <f t="shared" si="1"/>
        <v>8846</v>
      </c>
      <c r="N10" s="468">
        <f t="shared" si="1"/>
        <v>820</v>
      </c>
      <c r="O10" s="468">
        <f t="shared" si="1"/>
        <v>40888</v>
      </c>
      <c r="P10" s="469">
        <f t="shared" si="1"/>
        <v>19694.172915747684</v>
      </c>
      <c r="Q10" s="468">
        <f t="shared" si="1"/>
        <v>8793.026907807674</v>
      </c>
      <c r="R10" s="468">
        <f t="shared" si="1"/>
        <v>13323.186590207322</v>
      </c>
      <c r="S10" s="468">
        <f t="shared" si="1"/>
        <v>155.8994265549184</v>
      </c>
      <c r="T10" s="468">
        <f t="shared" si="1"/>
        <v>32427.973092192326</v>
      </c>
      <c r="U10" s="468">
        <f t="shared" si="1"/>
        <v>4</v>
      </c>
      <c r="V10" s="470"/>
      <c r="W10" s="471"/>
      <c r="X10" s="472"/>
    </row>
    <row r="11" spans="1:24" ht="16.5" customHeight="1">
      <c r="A11" s="1699" t="s">
        <v>408</v>
      </c>
      <c r="B11" s="1700"/>
      <c r="C11" s="1691"/>
      <c r="D11" s="473">
        <f>SUM(D16:D17)</f>
        <v>5701.952380952381</v>
      </c>
      <c r="E11" s="474">
        <f aca="true" t="shared" si="2" ref="E11:U11">SUM(E16:E17)</f>
        <v>15103.512408464067</v>
      </c>
      <c r="F11" s="473">
        <f t="shared" si="2"/>
        <v>1214</v>
      </c>
      <c r="G11" s="474">
        <f t="shared" si="2"/>
        <v>22019</v>
      </c>
      <c r="H11" s="474">
        <f t="shared" si="2"/>
        <v>2826.991551139821</v>
      </c>
      <c r="I11" s="473">
        <f t="shared" si="2"/>
        <v>231.27283643857132</v>
      </c>
      <c r="J11" s="473"/>
      <c r="K11" s="473"/>
      <c r="L11" s="473">
        <f t="shared" si="2"/>
        <v>3340.9804087754233</v>
      </c>
      <c r="M11" s="473">
        <f t="shared" si="2"/>
        <v>18441</v>
      </c>
      <c r="N11" s="473">
        <f t="shared" si="2"/>
        <v>230.13288732915657</v>
      </c>
      <c r="O11" s="473">
        <f t="shared" si="2"/>
        <v>22013</v>
      </c>
      <c r="P11" s="474">
        <f t="shared" si="2"/>
        <v>838</v>
      </c>
      <c r="Q11" s="473">
        <f t="shared" si="2"/>
        <v>267</v>
      </c>
      <c r="R11" s="473">
        <f t="shared" si="2"/>
        <v>7936</v>
      </c>
      <c r="S11" s="473">
        <f t="shared" si="2"/>
        <v>403</v>
      </c>
      <c r="T11" s="473">
        <f t="shared" si="2"/>
        <v>22229</v>
      </c>
      <c r="U11" s="473">
        <f t="shared" si="2"/>
        <v>25</v>
      </c>
      <c r="V11" s="475"/>
      <c r="W11" s="471"/>
      <c r="X11" s="472"/>
    </row>
    <row r="12" spans="1:24" ht="16.5" customHeight="1" thickBot="1">
      <c r="A12" s="1720" t="s">
        <v>99</v>
      </c>
      <c r="B12" s="1721"/>
      <c r="C12" s="1693"/>
      <c r="D12" s="476">
        <f>SUM(D18:D19)</f>
        <v>10687</v>
      </c>
      <c r="E12" s="477">
        <f aca="true" t="shared" si="3" ref="E12:T12">SUM(E18:E19)</f>
        <v>5902</v>
      </c>
      <c r="F12" s="476">
        <f t="shared" si="3"/>
        <v>326</v>
      </c>
      <c r="G12" s="477">
        <f t="shared" si="3"/>
        <v>16915</v>
      </c>
      <c r="H12" s="477">
        <f t="shared" si="3"/>
        <v>4621</v>
      </c>
      <c r="I12" s="476">
        <f t="shared" si="3"/>
        <v>127</v>
      </c>
      <c r="J12" s="476"/>
      <c r="K12" s="476">
        <f t="shared" si="3"/>
        <v>8</v>
      </c>
      <c r="L12" s="476">
        <f t="shared" si="3"/>
        <v>13610</v>
      </c>
      <c r="M12" s="476">
        <f t="shared" si="3"/>
        <v>3070</v>
      </c>
      <c r="N12" s="476">
        <f t="shared" si="3"/>
        <v>128</v>
      </c>
      <c r="O12" s="476">
        <f t="shared" si="3"/>
        <v>16816</v>
      </c>
      <c r="P12" s="477">
        <f t="shared" si="3"/>
        <v>6126</v>
      </c>
      <c r="Q12" s="476">
        <f t="shared" si="3"/>
        <v>1407</v>
      </c>
      <c r="R12" s="476">
        <f t="shared" si="3"/>
        <v>6455</v>
      </c>
      <c r="S12" s="476">
        <f t="shared" si="3"/>
        <v>135</v>
      </c>
      <c r="T12" s="476">
        <f t="shared" si="3"/>
        <v>15644</v>
      </c>
      <c r="U12" s="476"/>
      <c r="V12" s="478"/>
      <c r="W12" s="471"/>
      <c r="X12" s="472"/>
    </row>
    <row r="13" spans="1:24" ht="16.5" customHeight="1">
      <c r="A13" s="1679" t="s">
        <v>106</v>
      </c>
      <c r="B13" s="1722" t="s">
        <v>409</v>
      </c>
      <c r="C13" s="1698"/>
      <c r="D13" s="468">
        <f aca="true" t="shared" si="4" ref="D13:J13">SUM(D23,D27,D31)</f>
        <v>7200</v>
      </c>
      <c r="E13" s="469">
        <f t="shared" si="4"/>
        <v>2474</v>
      </c>
      <c r="F13" s="468">
        <f t="shared" si="4"/>
        <v>41</v>
      </c>
      <c r="G13" s="469">
        <f t="shared" si="4"/>
        <v>9715</v>
      </c>
      <c r="H13" s="469">
        <f t="shared" si="4"/>
        <v>294</v>
      </c>
      <c r="I13" s="468">
        <f t="shared" si="4"/>
        <v>34</v>
      </c>
      <c r="J13" s="468">
        <f t="shared" si="4"/>
        <v>1</v>
      </c>
      <c r="K13" s="468"/>
      <c r="L13" s="468">
        <f aca="true" t="shared" si="5" ref="L13:U13">SUM(L23,L27,L31)</f>
        <v>9171</v>
      </c>
      <c r="M13" s="468">
        <f t="shared" si="5"/>
        <v>509</v>
      </c>
      <c r="N13" s="468">
        <f t="shared" si="5"/>
        <v>35</v>
      </c>
      <c r="O13" s="468">
        <f t="shared" si="5"/>
        <v>9715</v>
      </c>
      <c r="P13" s="469">
        <f t="shared" si="5"/>
        <v>10240.172915747684</v>
      </c>
      <c r="Q13" s="468">
        <f t="shared" si="5"/>
        <v>3173.0269078076753</v>
      </c>
      <c r="R13" s="468">
        <f t="shared" si="5"/>
        <v>3704.1865902073223</v>
      </c>
      <c r="S13" s="468">
        <f t="shared" si="5"/>
        <v>20.899426554918396</v>
      </c>
      <c r="T13" s="468">
        <f t="shared" si="5"/>
        <v>6614.973092192325</v>
      </c>
      <c r="U13" s="468">
        <f t="shared" si="5"/>
        <v>4</v>
      </c>
      <c r="V13" s="470"/>
      <c r="W13" s="471"/>
      <c r="X13" s="472"/>
    </row>
    <row r="14" spans="1:24" ht="16.5" customHeight="1">
      <c r="A14" s="1674"/>
      <c r="B14" s="1690" t="s">
        <v>410</v>
      </c>
      <c r="C14" s="1691"/>
      <c r="D14" s="473">
        <f>SUM(D32,D36,D45)</f>
        <v>8228</v>
      </c>
      <c r="E14" s="474">
        <f>SUM(E32,E36,E45)</f>
        <v>12728</v>
      </c>
      <c r="F14" s="473">
        <f aca="true" t="shared" si="6" ref="F14:L14">SUM(F32,F36,F45)</f>
        <v>511</v>
      </c>
      <c r="G14" s="474">
        <f t="shared" si="6"/>
        <v>21467</v>
      </c>
      <c r="H14" s="474">
        <f>SUM(H32,H36,H45)</f>
        <v>2891</v>
      </c>
      <c r="I14" s="473">
        <f t="shared" si="6"/>
        <v>644</v>
      </c>
      <c r="J14" s="473">
        <f t="shared" si="6"/>
        <v>5</v>
      </c>
      <c r="K14" s="473"/>
      <c r="L14" s="473">
        <f t="shared" si="6"/>
        <v>13342</v>
      </c>
      <c r="M14" s="473">
        <f aca="true" t="shared" si="7" ref="M14:T14">SUM(M32,M36,M45)</f>
        <v>7380</v>
      </c>
      <c r="N14" s="473">
        <f t="shared" si="7"/>
        <v>705</v>
      </c>
      <c r="O14" s="473">
        <f t="shared" si="7"/>
        <v>21427</v>
      </c>
      <c r="P14" s="474">
        <f t="shared" si="7"/>
        <v>7979</v>
      </c>
      <c r="Q14" s="473">
        <f t="shared" si="7"/>
        <v>4714</v>
      </c>
      <c r="R14" s="473">
        <f t="shared" si="7"/>
        <v>7243</v>
      </c>
      <c r="S14" s="473">
        <f t="shared" si="7"/>
        <v>97</v>
      </c>
      <c r="T14" s="473">
        <f t="shared" si="7"/>
        <v>16753</v>
      </c>
      <c r="U14" s="473"/>
      <c r="V14" s="475"/>
      <c r="W14" s="471"/>
      <c r="X14" s="472"/>
    </row>
    <row r="15" spans="1:24" ht="16.5" customHeight="1">
      <c r="A15" s="1674"/>
      <c r="B15" s="1690" t="s">
        <v>411</v>
      </c>
      <c r="C15" s="1691"/>
      <c r="D15" s="473">
        <f>SUM(D55)</f>
        <v>7808</v>
      </c>
      <c r="E15" s="474">
        <f aca="true" t="shared" si="8" ref="E15:T15">SUM(E55)</f>
        <v>1886</v>
      </c>
      <c r="F15" s="473">
        <f t="shared" si="8"/>
        <v>52</v>
      </c>
      <c r="G15" s="474">
        <f t="shared" si="8"/>
        <v>9746</v>
      </c>
      <c r="H15" s="474">
        <f t="shared" si="8"/>
        <v>1870</v>
      </c>
      <c r="I15" s="473">
        <f t="shared" si="8"/>
        <v>80</v>
      </c>
      <c r="J15" s="473"/>
      <c r="K15" s="473">
        <f>SUM(K55)</f>
        <v>19</v>
      </c>
      <c r="L15" s="473">
        <f>SUM(L55)</f>
        <v>8690</v>
      </c>
      <c r="M15" s="473">
        <f t="shared" si="8"/>
        <v>957</v>
      </c>
      <c r="N15" s="473">
        <f t="shared" si="8"/>
        <v>80</v>
      </c>
      <c r="O15" s="473">
        <f t="shared" si="8"/>
        <v>9746</v>
      </c>
      <c r="P15" s="474">
        <f t="shared" si="8"/>
        <v>1475</v>
      </c>
      <c r="Q15" s="473">
        <f t="shared" si="8"/>
        <v>906</v>
      </c>
      <c r="R15" s="473">
        <f t="shared" si="8"/>
        <v>2376</v>
      </c>
      <c r="S15" s="473">
        <f t="shared" si="8"/>
        <v>38</v>
      </c>
      <c r="T15" s="473">
        <f t="shared" si="8"/>
        <v>9060</v>
      </c>
      <c r="U15" s="473"/>
      <c r="V15" s="475"/>
      <c r="W15" s="471"/>
      <c r="X15" s="472"/>
    </row>
    <row r="16" spans="1:24" ht="16.5" customHeight="1">
      <c r="A16" s="1674"/>
      <c r="B16" s="1690" t="s">
        <v>408</v>
      </c>
      <c r="C16" s="1691"/>
      <c r="D16" s="473">
        <f aca="true" t="shared" si="9" ref="D16:U16">SUM(D59,D63,D71)</f>
        <v>4341.952380952381</v>
      </c>
      <c r="E16" s="474">
        <f t="shared" si="9"/>
        <v>14655.512408464067</v>
      </c>
      <c r="F16" s="473">
        <f t="shared" si="9"/>
        <v>1113</v>
      </c>
      <c r="G16" s="474">
        <f t="shared" si="9"/>
        <v>20110</v>
      </c>
      <c r="H16" s="474">
        <f t="shared" si="9"/>
        <v>2501.991551139821</v>
      </c>
      <c r="I16" s="473">
        <f t="shared" si="9"/>
        <v>209.27283643857132</v>
      </c>
      <c r="J16" s="473"/>
      <c r="K16" s="473"/>
      <c r="L16" s="473">
        <f t="shared" si="9"/>
        <v>2961.9804087754233</v>
      </c>
      <c r="M16" s="473">
        <f t="shared" si="9"/>
        <v>16933</v>
      </c>
      <c r="N16" s="473">
        <f t="shared" si="9"/>
        <v>208.13288732915657</v>
      </c>
      <c r="O16" s="473">
        <f t="shared" si="9"/>
        <v>20104</v>
      </c>
      <c r="P16" s="474">
        <f t="shared" si="9"/>
        <v>588</v>
      </c>
      <c r="Q16" s="473">
        <f t="shared" si="9"/>
        <v>179</v>
      </c>
      <c r="R16" s="473">
        <f t="shared" si="9"/>
        <v>7105</v>
      </c>
      <c r="S16" s="473">
        <f t="shared" si="9"/>
        <v>388</v>
      </c>
      <c r="T16" s="473">
        <f t="shared" si="9"/>
        <v>20366</v>
      </c>
      <c r="U16" s="473">
        <f t="shared" si="9"/>
        <v>25</v>
      </c>
      <c r="V16" s="475"/>
      <c r="W16" s="471"/>
      <c r="X16" s="472"/>
    </row>
    <row r="17" spans="1:24" ht="16.5" customHeight="1">
      <c r="A17" s="1674"/>
      <c r="B17" s="1690" t="s">
        <v>104</v>
      </c>
      <c r="C17" s="1691"/>
      <c r="D17" s="473">
        <f>SUM(D75)</f>
        <v>1360</v>
      </c>
      <c r="E17" s="474">
        <f aca="true" t="shared" si="10" ref="E17:T17">SUM(E75)</f>
        <v>448</v>
      </c>
      <c r="F17" s="473">
        <f t="shared" si="10"/>
        <v>101</v>
      </c>
      <c r="G17" s="474">
        <f t="shared" si="10"/>
        <v>1909</v>
      </c>
      <c r="H17" s="474">
        <f t="shared" si="10"/>
        <v>325</v>
      </c>
      <c r="I17" s="473">
        <f t="shared" si="10"/>
        <v>22</v>
      </c>
      <c r="J17" s="473"/>
      <c r="K17" s="473"/>
      <c r="L17" s="473">
        <f>SUM(L75)</f>
        <v>379</v>
      </c>
      <c r="M17" s="473">
        <f t="shared" si="10"/>
        <v>1508</v>
      </c>
      <c r="N17" s="473">
        <f t="shared" si="10"/>
        <v>22</v>
      </c>
      <c r="O17" s="473">
        <f t="shared" si="10"/>
        <v>1909</v>
      </c>
      <c r="P17" s="474">
        <f t="shared" si="10"/>
        <v>250</v>
      </c>
      <c r="Q17" s="473">
        <f t="shared" si="10"/>
        <v>88</v>
      </c>
      <c r="R17" s="473">
        <f t="shared" si="10"/>
        <v>831</v>
      </c>
      <c r="S17" s="473">
        <f t="shared" si="10"/>
        <v>15</v>
      </c>
      <c r="T17" s="473">
        <f t="shared" si="10"/>
        <v>1863</v>
      </c>
      <c r="U17" s="473"/>
      <c r="V17" s="475"/>
      <c r="W17" s="471"/>
      <c r="X17" s="472"/>
    </row>
    <row r="18" spans="1:24" ht="16.5" customHeight="1">
      <c r="A18" s="1674"/>
      <c r="B18" s="1690" t="s">
        <v>412</v>
      </c>
      <c r="C18" s="1691"/>
      <c r="D18" s="473">
        <f>SUM(D80,D89)</f>
        <v>6810</v>
      </c>
      <c r="E18" s="474">
        <f aca="true" t="shared" si="11" ref="E18:T18">SUM(E80,E89)</f>
        <v>5244</v>
      </c>
      <c r="F18" s="473">
        <f t="shared" si="11"/>
        <v>295</v>
      </c>
      <c r="G18" s="474">
        <f t="shared" si="11"/>
        <v>12349</v>
      </c>
      <c r="H18" s="474">
        <f t="shared" si="11"/>
        <v>4169</v>
      </c>
      <c r="I18" s="473">
        <f t="shared" si="11"/>
        <v>104</v>
      </c>
      <c r="J18" s="473"/>
      <c r="K18" s="473">
        <f>SUM(K80,K89)</f>
        <v>8</v>
      </c>
      <c r="L18" s="473">
        <f>SUM(L80,L89)</f>
        <v>9259</v>
      </c>
      <c r="M18" s="473">
        <f t="shared" si="11"/>
        <v>2878</v>
      </c>
      <c r="N18" s="473">
        <f t="shared" si="11"/>
        <v>105</v>
      </c>
      <c r="O18" s="473">
        <f t="shared" si="11"/>
        <v>12250</v>
      </c>
      <c r="P18" s="474">
        <f t="shared" si="11"/>
        <v>1896</v>
      </c>
      <c r="Q18" s="473">
        <f t="shared" si="11"/>
        <v>604</v>
      </c>
      <c r="R18" s="473">
        <f t="shared" si="11"/>
        <v>4205</v>
      </c>
      <c r="S18" s="473">
        <f t="shared" si="11"/>
        <v>109</v>
      </c>
      <c r="T18" s="473">
        <f t="shared" si="11"/>
        <v>11827</v>
      </c>
      <c r="U18" s="473"/>
      <c r="V18" s="475"/>
      <c r="W18" s="471"/>
      <c r="X18" s="472"/>
    </row>
    <row r="19" spans="1:24" ht="16.5" customHeight="1" thickBot="1">
      <c r="A19" s="1686"/>
      <c r="B19" s="1692" t="s">
        <v>108</v>
      </c>
      <c r="C19" s="1693"/>
      <c r="D19" s="476">
        <f>SUM(D90)</f>
        <v>3877</v>
      </c>
      <c r="E19" s="477">
        <f aca="true" t="shared" si="12" ref="E19:T19">SUM(E90)</f>
        <v>658</v>
      </c>
      <c r="F19" s="476">
        <f t="shared" si="12"/>
        <v>31</v>
      </c>
      <c r="G19" s="477">
        <f t="shared" si="12"/>
        <v>4566</v>
      </c>
      <c r="H19" s="477">
        <f t="shared" si="12"/>
        <v>452</v>
      </c>
      <c r="I19" s="476">
        <f t="shared" si="12"/>
        <v>23</v>
      </c>
      <c r="J19" s="476"/>
      <c r="K19" s="476"/>
      <c r="L19" s="476">
        <f>SUM(L90)</f>
        <v>4351</v>
      </c>
      <c r="M19" s="476">
        <f t="shared" si="12"/>
        <v>192</v>
      </c>
      <c r="N19" s="476">
        <f t="shared" si="12"/>
        <v>23</v>
      </c>
      <c r="O19" s="476">
        <f t="shared" si="12"/>
        <v>4566</v>
      </c>
      <c r="P19" s="477">
        <f t="shared" si="12"/>
        <v>4230</v>
      </c>
      <c r="Q19" s="476">
        <f t="shared" si="12"/>
        <v>803</v>
      </c>
      <c r="R19" s="476">
        <f t="shared" si="12"/>
        <v>2250</v>
      </c>
      <c r="S19" s="476">
        <f t="shared" si="12"/>
        <v>26</v>
      </c>
      <c r="T19" s="476">
        <f t="shared" si="12"/>
        <v>3817</v>
      </c>
      <c r="U19" s="476"/>
      <c r="V19" s="478"/>
      <c r="W19" s="471"/>
      <c r="X19" s="472"/>
    </row>
    <row r="20" spans="1:24" ht="16.5" customHeight="1">
      <c r="A20" s="1679" t="s">
        <v>359</v>
      </c>
      <c r="B20" s="1714" t="s">
        <v>450</v>
      </c>
      <c r="C20" s="1715"/>
      <c r="D20" s="479">
        <v>2295</v>
      </c>
      <c r="E20" s="479">
        <v>110</v>
      </c>
      <c r="F20" s="479">
        <v>26</v>
      </c>
      <c r="G20" s="479">
        <f>SUM(D20:F20)</f>
        <v>2431</v>
      </c>
      <c r="H20" s="479">
        <v>7</v>
      </c>
      <c r="I20" s="479">
        <v>4</v>
      </c>
      <c r="J20" s="480"/>
      <c r="K20" s="479"/>
      <c r="L20" s="480">
        <v>2127</v>
      </c>
      <c r="M20" s="480">
        <v>300</v>
      </c>
      <c r="N20" s="479">
        <v>4</v>
      </c>
      <c r="O20" s="480">
        <f>SUM(L20:N20)</f>
        <v>2431</v>
      </c>
      <c r="P20" s="479">
        <v>3625</v>
      </c>
      <c r="Q20" s="479">
        <v>776</v>
      </c>
      <c r="R20" s="479">
        <v>803</v>
      </c>
      <c r="S20" s="479">
        <v>6</v>
      </c>
      <c r="T20" s="479">
        <v>1684</v>
      </c>
      <c r="U20" s="479">
        <v>4</v>
      </c>
      <c r="V20" s="481"/>
      <c r="W20" s="471"/>
      <c r="X20" s="472"/>
    </row>
    <row r="21" spans="1:24" ht="16.5" customHeight="1">
      <c r="A21" s="1674"/>
      <c r="B21" s="1716" t="s">
        <v>451</v>
      </c>
      <c r="C21" s="1717"/>
      <c r="D21" s="479">
        <v>356</v>
      </c>
      <c r="E21" s="479">
        <v>66</v>
      </c>
      <c r="F21" s="479"/>
      <c r="G21" s="479">
        <f>SUM(D21:F21)</f>
        <v>422</v>
      </c>
      <c r="H21" s="479">
        <v>2</v>
      </c>
      <c r="I21" s="479">
        <v>5</v>
      </c>
      <c r="J21" s="480"/>
      <c r="K21" s="479"/>
      <c r="L21" s="480">
        <v>208</v>
      </c>
      <c r="M21" s="480">
        <v>209</v>
      </c>
      <c r="N21" s="479">
        <v>5</v>
      </c>
      <c r="O21" s="480">
        <f>SUM(L21:N21)</f>
        <v>422</v>
      </c>
      <c r="P21" s="479">
        <v>976</v>
      </c>
      <c r="Q21" s="479">
        <v>205</v>
      </c>
      <c r="R21" s="479">
        <v>147</v>
      </c>
      <c r="S21" s="479"/>
      <c r="T21" s="479">
        <v>218</v>
      </c>
      <c r="U21" s="479"/>
      <c r="V21" s="481"/>
      <c r="W21" s="471"/>
      <c r="X21" s="472"/>
    </row>
    <row r="22" spans="1:24" ht="16.5" customHeight="1" thickBot="1">
      <c r="A22" s="1674"/>
      <c r="B22" s="1718"/>
      <c r="C22" s="1719"/>
      <c r="D22" s="479"/>
      <c r="E22" s="479"/>
      <c r="F22" s="479"/>
      <c r="G22" s="479"/>
      <c r="H22" s="479"/>
      <c r="I22" s="479"/>
      <c r="J22" s="480"/>
      <c r="K22" s="479"/>
      <c r="L22" s="480"/>
      <c r="M22" s="480"/>
      <c r="N22" s="479"/>
      <c r="O22" s="480"/>
      <c r="P22" s="479"/>
      <c r="Q22" s="479"/>
      <c r="R22" s="479"/>
      <c r="S22" s="479"/>
      <c r="T22" s="479"/>
      <c r="U22" s="479"/>
      <c r="V22" s="481"/>
      <c r="W22" s="471"/>
      <c r="X22" s="472"/>
    </row>
    <row r="23" spans="1:24" ht="16.5" customHeight="1" thickBot="1" thickTop="1">
      <c r="A23" s="1686"/>
      <c r="B23" s="1723" t="s">
        <v>5</v>
      </c>
      <c r="C23" s="1724"/>
      <c r="D23" s="482">
        <f aca="true" t="shared" si="13" ref="D23:U23">SUM(D20:D22)</f>
        <v>2651</v>
      </c>
      <c r="E23" s="483">
        <f t="shared" si="13"/>
        <v>176</v>
      </c>
      <c r="F23" s="483">
        <f t="shared" si="13"/>
        <v>26</v>
      </c>
      <c r="G23" s="483">
        <f t="shared" si="13"/>
        <v>2853</v>
      </c>
      <c r="H23" s="483">
        <f t="shared" si="13"/>
        <v>9</v>
      </c>
      <c r="I23" s="483">
        <f t="shared" si="13"/>
        <v>9</v>
      </c>
      <c r="J23" s="482"/>
      <c r="K23" s="483"/>
      <c r="L23" s="482">
        <f t="shared" si="13"/>
        <v>2335</v>
      </c>
      <c r="M23" s="482">
        <f t="shared" si="13"/>
        <v>509</v>
      </c>
      <c r="N23" s="483">
        <f t="shared" si="13"/>
        <v>9</v>
      </c>
      <c r="O23" s="483">
        <f t="shared" si="13"/>
        <v>2853</v>
      </c>
      <c r="P23" s="482">
        <f t="shared" si="13"/>
        <v>4601</v>
      </c>
      <c r="Q23" s="483">
        <f t="shared" si="13"/>
        <v>981</v>
      </c>
      <c r="R23" s="483">
        <f t="shared" si="13"/>
        <v>950</v>
      </c>
      <c r="S23" s="483">
        <f t="shared" si="13"/>
        <v>6</v>
      </c>
      <c r="T23" s="483">
        <f t="shared" si="13"/>
        <v>1902</v>
      </c>
      <c r="U23" s="483">
        <f t="shared" si="13"/>
        <v>4</v>
      </c>
      <c r="V23" s="484"/>
      <c r="W23" s="471"/>
      <c r="X23" s="472"/>
    </row>
    <row r="24" spans="1:24" ht="16.5" customHeight="1">
      <c r="A24" s="1679" t="s">
        <v>477</v>
      </c>
      <c r="B24" s="1714" t="s">
        <v>296</v>
      </c>
      <c r="C24" s="1715"/>
      <c r="D24" s="485">
        <v>1286</v>
      </c>
      <c r="E24" s="485">
        <v>92</v>
      </c>
      <c r="F24" s="485">
        <v>5</v>
      </c>
      <c r="G24" s="485">
        <v>1383</v>
      </c>
      <c r="H24" s="485">
        <v>50</v>
      </c>
      <c r="I24" s="485"/>
      <c r="J24" s="486"/>
      <c r="K24" s="485"/>
      <c r="L24" s="486">
        <v>1383</v>
      </c>
      <c r="M24" s="486"/>
      <c r="N24" s="485"/>
      <c r="O24" s="486">
        <v>1383</v>
      </c>
      <c r="P24" s="485">
        <v>2082.399647110719</v>
      </c>
      <c r="Q24" s="485">
        <v>548.3652404058226</v>
      </c>
      <c r="R24" s="485">
        <v>297.48566387295983</v>
      </c>
      <c r="S24" s="485">
        <v>5.949713277459197</v>
      </c>
      <c r="T24" s="485">
        <v>859.733568592854</v>
      </c>
      <c r="U24" s="485"/>
      <c r="V24" s="487"/>
      <c r="W24" s="471"/>
      <c r="X24" s="488"/>
    </row>
    <row r="25" spans="1:24" ht="16.5" customHeight="1">
      <c r="A25" s="1674"/>
      <c r="B25" s="1716" t="s">
        <v>353</v>
      </c>
      <c r="C25" s="1717"/>
      <c r="D25" s="485">
        <v>384</v>
      </c>
      <c r="E25" s="485">
        <v>25</v>
      </c>
      <c r="F25" s="485"/>
      <c r="G25" s="485">
        <v>409</v>
      </c>
      <c r="H25" s="485">
        <v>10</v>
      </c>
      <c r="I25" s="485">
        <v>5</v>
      </c>
      <c r="J25" s="486"/>
      <c r="K25" s="485"/>
      <c r="L25" s="486">
        <v>404</v>
      </c>
      <c r="M25" s="486"/>
      <c r="N25" s="485">
        <v>5</v>
      </c>
      <c r="O25" s="486">
        <v>409</v>
      </c>
      <c r="P25" s="485">
        <v>225</v>
      </c>
      <c r="Q25" s="485">
        <v>171.55006616674018</v>
      </c>
      <c r="R25" s="485">
        <v>99.16188795765328</v>
      </c>
      <c r="S25" s="485">
        <v>3.9664755183061313</v>
      </c>
      <c r="T25" s="485">
        <v>245.92148213498015</v>
      </c>
      <c r="U25" s="485"/>
      <c r="V25" s="487"/>
      <c r="W25" s="471"/>
      <c r="X25" s="488"/>
    </row>
    <row r="26" spans="1:24" ht="16.5" customHeight="1" thickBot="1">
      <c r="A26" s="1674"/>
      <c r="B26" s="1718" t="s">
        <v>453</v>
      </c>
      <c r="C26" s="1719"/>
      <c r="D26" s="485">
        <v>407</v>
      </c>
      <c r="E26" s="485">
        <v>6</v>
      </c>
      <c r="F26" s="485"/>
      <c r="G26" s="485">
        <v>413</v>
      </c>
      <c r="H26" s="485">
        <v>10</v>
      </c>
      <c r="I26" s="485">
        <v>1</v>
      </c>
      <c r="J26" s="486"/>
      <c r="K26" s="485"/>
      <c r="L26" s="486">
        <v>412</v>
      </c>
      <c r="M26" s="486"/>
      <c r="N26" s="485">
        <v>1</v>
      </c>
      <c r="O26" s="486">
        <v>413</v>
      </c>
      <c r="P26" s="485">
        <v>381.77326863696516</v>
      </c>
      <c r="Q26" s="485">
        <v>105.11160123511247</v>
      </c>
      <c r="R26" s="485">
        <v>54.53903837670931</v>
      </c>
      <c r="S26" s="485">
        <v>1.9832377591530657</v>
      </c>
      <c r="T26" s="485">
        <v>317.31804146449053</v>
      </c>
      <c r="U26" s="485"/>
      <c r="V26" s="487"/>
      <c r="W26" s="471"/>
      <c r="X26" s="488"/>
    </row>
    <row r="27" spans="1:24" ht="16.5" customHeight="1" thickBot="1" thickTop="1">
      <c r="A27" s="1686"/>
      <c r="B27" s="1723" t="s">
        <v>5</v>
      </c>
      <c r="C27" s="1724"/>
      <c r="D27" s="489">
        <f>SUM(D24:D26)</f>
        <v>2077</v>
      </c>
      <c r="E27" s="490">
        <f aca="true" t="shared" si="14" ref="E27:T27">SUM(E24:E26)</f>
        <v>123</v>
      </c>
      <c r="F27" s="490">
        <f t="shared" si="14"/>
        <v>5</v>
      </c>
      <c r="G27" s="490">
        <f t="shared" si="14"/>
        <v>2205</v>
      </c>
      <c r="H27" s="490">
        <f t="shared" si="14"/>
        <v>70</v>
      </c>
      <c r="I27" s="490">
        <f t="shared" si="14"/>
        <v>6</v>
      </c>
      <c r="J27" s="489"/>
      <c r="K27" s="490"/>
      <c r="L27" s="489">
        <f>SUM(L24:L26)</f>
        <v>2199</v>
      </c>
      <c r="M27" s="489"/>
      <c r="N27" s="490">
        <f>SUM(N24:N26)</f>
        <v>6</v>
      </c>
      <c r="O27" s="490">
        <f>SUM(O24:O26)</f>
        <v>2205</v>
      </c>
      <c r="P27" s="489">
        <f t="shared" si="14"/>
        <v>2689.172915747684</v>
      </c>
      <c r="Q27" s="490">
        <f t="shared" si="14"/>
        <v>825.0269078076753</v>
      </c>
      <c r="R27" s="490">
        <f t="shared" si="14"/>
        <v>451.1865902073224</v>
      </c>
      <c r="S27" s="490">
        <f t="shared" si="14"/>
        <v>11.899426554918396</v>
      </c>
      <c r="T27" s="490">
        <f t="shared" si="14"/>
        <v>1422.9730921923247</v>
      </c>
      <c r="U27" s="490"/>
      <c r="V27" s="491"/>
      <c r="W27" s="492"/>
      <c r="X27" s="488"/>
    </row>
    <row r="28" spans="1:24" ht="16.5" customHeight="1">
      <c r="A28" s="1683" t="s">
        <v>478</v>
      </c>
      <c r="B28" s="1714" t="s">
        <v>454</v>
      </c>
      <c r="C28" s="1715"/>
      <c r="D28" s="485">
        <v>1345</v>
      </c>
      <c r="E28" s="485">
        <v>915</v>
      </c>
      <c r="F28" s="485">
        <v>10</v>
      </c>
      <c r="G28" s="485">
        <v>2270</v>
      </c>
      <c r="H28" s="485">
        <v>60</v>
      </c>
      <c r="I28" s="485">
        <v>12</v>
      </c>
      <c r="J28" s="486"/>
      <c r="K28" s="485"/>
      <c r="L28" s="486">
        <v>2258</v>
      </c>
      <c r="M28" s="486"/>
      <c r="N28" s="485">
        <v>12</v>
      </c>
      <c r="O28" s="486">
        <v>2270</v>
      </c>
      <c r="P28" s="485">
        <v>1980</v>
      </c>
      <c r="Q28" s="485">
        <v>880</v>
      </c>
      <c r="R28" s="485">
        <v>1250</v>
      </c>
      <c r="S28" s="485"/>
      <c r="T28" s="485">
        <v>1390</v>
      </c>
      <c r="U28" s="485"/>
      <c r="V28" s="487"/>
      <c r="W28" s="492"/>
      <c r="X28" s="488"/>
    </row>
    <row r="29" spans="1:24" ht="16.5" customHeight="1">
      <c r="A29" s="1684"/>
      <c r="B29" s="1726" t="s">
        <v>309</v>
      </c>
      <c r="C29" s="1717"/>
      <c r="D29" s="485">
        <v>695</v>
      </c>
      <c r="E29" s="485">
        <v>715</v>
      </c>
      <c r="F29" s="485"/>
      <c r="G29" s="485">
        <v>1410</v>
      </c>
      <c r="H29" s="485">
        <v>65</v>
      </c>
      <c r="I29" s="485">
        <v>7</v>
      </c>
      <c r="J29" s="486"/>
      <c r="K29" s="485"/>
      <c r="L29" s="486">
        <v>1403</v>
      </c>
      <c r="M29" s="486"/>
      <c r="N29" s="485">
        <v>7</v>
      </c>
      <c r="O29" s="486">
        <v>1410</v>
      </c>
      <c r="P29" s="485">
        <v>600</v>
      </c>
      <c r="Q29" s="485">
        <v>290</v>
      </c>
      <c r="R29" s="485">
        <v>680</v>
      </c>
      <c r="S29" s="485">
        <v>2</v>
      </c>
      <c r="T29" s="485">
        <v>1120</v>
      </c>
      <c r="U29" s="485"/>
      <c r="V29" s="487"/>
      <c r="W29" s="471"/>
      <c r="X29" s="472"/>
    </row>
    <row r="30" spans="1:24" ht="16.5" customHeight="1" thickBot="1">
      <c r="A30" s="1684"/>
      <c r="B30" s="1718" t="s">
        <v>387</v>
      </c>
      <c r="C30" s="1725"/>
      <c r="D30" s="493">
        <v>432</v>
      </c>
      <c r="E30" s="485">
        <v>545</v>
      </c>
      <c r="F30" s="485"/>
      <c r="G30" s="485">
        <v>977</v>
      </c>
      <c r="H30" s="485">
        <v>90</v>
      </c>
      <c r="I30" s="485"/>
      <c r="J30" s="486">
        <v>1</v>
      </c>
      <c r="K30" s="485"/>
      <c r="L30" s="486">
        <v>976</v>
      </c>
      <c r="M30" s="486"/>
      <c r="N30" s="485">
        <v>1</v>
      </c>
      <c r="O30" s="486">
        <v>977</v>
      </c>
      <c r="P30" s="485">
        <v>370</v>
      </c>
      <c r="Q30" s="485">
        <v>197</v>
      </c>
      <c r="R30" s="485">
        <v>373</v>
      </c>
      <c r="S30" s="485">
        <v>1</v>
      </c>
      <c r="T30" s="485">
        <v>780</v>
      </c>
      <c r="U30" s="485"/>
      <c r="V30" s="487"/>
      <c r="W30" s="492"/>
      <c r="X30" s="488"/>
    </row>
    <row r="31" spans="1:24" ht="16.5" customHeight="1" thickBot="1" thickTop="1">
      <c r="A31" s="1685"/>
      <c r="B31" s="1723" t="s">
        <v>5</v>
      </c>
      <c r="C31" s="1724"/>
      <c r="D31" s="489">
        <f aca="true" t="shared" si="15" ref="D31:I31">SUM(D28:D30)</f>
        <v>2472</v>
      </c>
      <c r="E31" s="490">
        <f t="shared" si="15"/>
        <v>2175</v>
      </c>
      <c r="F31" s="490">
        <f t="shared" si="15"/>
        <v>10</v>
      </c>
      <c r="G31" s="490">
        <f t="shared" si="15"/>
        <v>4657</v>
      </c>
      <c r="H31" s="490">
        <f t="shared" si="15"/>
        <v>215</v>
      </c>
      <c r="I31" s="490">
        <f t="shared" si="15"/>
        <v>19</v>
      </c>
      <c r="J31" s="489">
        <f>SUM(J28:J30)</f>
        <v>1</v>
      </c>
      <c r="K31" s="490"/>
      <c r="L31" s="489">
        <f aca="true" t="shared" si="16" ref="L31:T31">SUM(L28:L30)</f>
        <v>4637</v>
      </c>
      <c r="M31" s="489"/>
      <c r="N31" s="490">
        <f t="shared" si="16"/>
        <v>20</v>
      </c>
      <c r="O31" s="490">
        <f t="shared" si="16"/>
        <v>4657</v>
      </c>
      <c r="P31" s="489">
        <f t="shared" si="16"/>
        <v>2950</v>
      </c>
      <c r="Q31" s="490">
        <f t="shared" si="16"/>
        <v>1367</v>
      </c>
      <c r="R31" s="490">
        <f t="shared" si="16"/>
        <v>2303</v>
      </c>
      <c r="S31" s="490">
        <f t="shared" si="16"/>
        <v>3</v>
      </c>
      <c r="T31" s="490">
        <f t="shared" si="16"/>
        <v>3290</v>
      </c>
      <c r="U31" s="490"/>
      <c r="V31" s="491"/>
      <c r="W31" s="471"/>
      <c r="X31" s="472"/>
    </row>
    <row r="32" spans="1:24" ht="16.5" customHeight="1" thickBot="1">
      <c r="A32" s="494" t="s">
        <v>84</v>
      </c>
      <c r="B32" s="1727" t="s">
        <v>278</v>
      </c>
      <c r="C32" s="1728"/>
      <c r="D32" s="495">
        <v>1200</v>
      </c>
      <c r="E32" s="496">
        <v>6920</v>
      </c>
      <c r="F32" s="496">
        <v>370</v>
      </c>
      <c r="G32" s="496">
        <v>8490</v>
      </c>
      <c r="H32" s="496">
        <v>2540</v>
      </c>
      <c r="I32" s="496">
        <v>300</v>
      </c>
      <c r="J32" s="497">
        <v>5</v>
      </c>
      <c r="K32" s="496"/>
      <c r="L32" s="497">
        <v>5880</v>
      </c>
      <c r="M32" s="497">
        <v>2270</v>
      </c>
      <c r="N32" s="496">
        <v>300</v>
      </c>
      <c r="O32" s="497">
        <v>8450</v>
      </c>
      <c r="P32" s="496">
        <v>1200</v>
      </c>
      <c r="Q32" s="496">
        <v>500</v>
      </c>
      <c r="R32" s="496">
        <v>2600</v>
      </c>
      <c r="S32" s="496">
        <v>30</v>
      </c>
      <c r="T32" s="496">
        <v>7990</v>
      </c>
      <c r="U32" s="496"/>
      <c r="V32" s="498"/>
      <c r="W32" s="471"/>
      <c r="X32" s="499"/>
    </row>
    <row r="33" spans="1:24" ht="16.5" customHeight="1">
      <c r="A33" s="1679" t="s">
        <v>363</v>
      </c>
      <c r="B33" s="1714" t="s">
        <v>265</v>
      </c>
      <c r="C33" s="1715"/>
      <c r="D33" s="485">
        <v>1892</v>
      </c>
      <c r="E33" s="485">
        <v>86</v>
      </c>
      <c r="F33" s="485">
        <v>2</v>
      </c>
      <c r="G33" s="485">
        <f>SUM(D33:F33)</f>
        <v>1980</v>
      </c>
      <c r="H33" s="485">
        <v>25</v>
      </c>
      <c r="I33" s="485">
        <v>8</v>
      </c>
      <c r="J33" s="486"/>
      <c r="K33" s="485"/>
      <c r="L33" s="486">
        <v>140</v>
      </c>
      <c r="M33" s="486">
        <v>1807</v>
      </c>
      <c r="N33" s="485">
        <v>33</v>
      </c>
      <c r="O33" s="486">
        <f>SUM(K33:N33)</f>
        <v>1980</v>
      </c>
      <c r="P33" s="485">
        <v>2921</v>
      </c>
      <c r="Q33" s="485">
        <v>1125</v>
      </c>
      <c r="R33" s="485">
        <v>917</v>
      </c>
      <c r="S33" s="485">
        <v>7</v>
      </c>
      <c r="T33" s="485">
        <v>855</v>
      </c>
      <c r="U33" s="485"/>
      <c r="V33" s="487"/>
      <c r="W33" s="471"/>
      <c r="X33" s="499"/>
    </row>
    <row r="34" spans="1:24" ht="16.5" customHeight="1">
      <c r="A34" s="1674"/>
      <c r="B34" s="1716" t="s">
        <v>266</v>
      </c>
      <c r="C34" s="1717"/>
      <c r="D34" s="485">
        <v>433</v>
      </c>
      <c r="E34" s="485">
        <v>23</v>
      </c>
      <c r="F34" s="485"/>
      <c r="G34" s="485">
        <f>SUM(D34:F34)</f>
        <v>456</v>
      </c>
      <c r="H34" s="485">
        <v>3</v>
      </c>
      <c r="I34" s="485">
        <v>2</v>
      </c>
      <c r="J34" s="486"/>
      <c r="K34" s="485"/>
      <c r="L34" s="486">
        <v>105</v>
      </c>
      <c r="M34" s="486">
        <v>345</v>
      </c>
      <c r="N34" s="485">
        <v>6</v>
      </c>
      <c r="O34" s="486">
        <v>456</v>
      </c>
      <c r="P34" s="485">
        <v>791</v>
      </c>
      <c r="Q34" s="485">
        <v>271</v>
      </c>
      <c r="R34" s="485">
        <v>240</v>
      </c>
      <c r="S34" s="485"/>
      <c r="T34" s="485">
        <v>185</v>
      </c>
      <c r="U34" s="485"/>
      <c r="V34" s="487"/>
      <c r="W34" s="471"/>
      <c r="X34" s="499"/>
    </row>
    <row r="35" spans="1:24" ht="16.5" customHeight="1" thickBot="1">
      <c r="A35" s="1674"/>
      <c r="B35" s="1718" t="s">
        <v>267</v>
      </c>
      <c r="C35" s="1719"/>
      <c r="D35" s="485">
        <v>553</v>
      </c>
      <c r="E35" s="485">
        <v>28</v>
      </c>
      <c r="F35" s="485"/>
      <c r="G35" s="485">
        <f>SUM(D35:F35)</f>
        <v>581</v>
      </c>
      <c r="H35" s="485">
        <v>6</v>
      </c>
      <c r="I35" s="485">
        <v>1</v>
      </c>
      <c r="J35" s="486"/>
      <c r="K35" s="485"/>
      <c r="L35" s="486">
        <v>35</v>
      </c>
      <c r="M35" s="486">
        <v>540</v>
      </c>
      <c r="N35" s="485">
        <v>6</v>
      </c>
      <c r="O35" s="486">
        <f>SUM(L35:N35)</f>
        <v>581</v>
      </c>
      <c r="P35" s="485">
        <v>697</v>
      </c>
      <c r="Q35" s="485">
        <v>336</v>
      </c>
      <c r="R35" s="485">
        <v>231</v>
      </c>
      <c r="S35" s="485">
        <v>5</v>
      </c>
      <c r="T35" s="485">
        <v>245</v>
      </c>
      <c r="U35" s="485"/>
      <c r="V35" s="487"/>
      <c r="W35" s="492"/>
      <c r="X35" s="499"/>
    </row>
    <row r="36" spans="1:24" ht="16.5" customHeight="1" thickBot="1" thickTop="1">
      <c r="A36" s="1686"/>
      <c r="B36" s="1723" t="s">
        <v>5</v>
      </c>
      <c r="C36" s="1724"/>
      <c r="D36" s="489">
        <f aca="true" t="shared" si="17" ref="D36:T36">SUM(D33:D35)</f>
        <v>2878</v>
      </c>
      <c r="E36" s="490">
        <f t="shared" si="17"/>
        <v>137</v>
      </c>
      <c r="F36" s="490">
        <f t="shared" si="17"/>
        <v>2</v>
      </c>
      <c r="G36" s="490">
        <f t="shared" si="17"/>
        <v>3017</v>
      </c>
      <c r="H36" s="490">
        <f t="shared" si="17"/>
        <v>34</v>
      </c>
      <c r="I36" s="490">
        <f t="shared" si="17"/>
        <v>11</v>
      </c>
      <c r="J36" s="489"/>
      <c r="K36" s="490"/>
      <c r="L36" s="489">
        <f t="shared" si="17"/>
        <v>280</v>
      </c>
      <c r="M36" s="489">
        <f t="shared" si="17"/>
        <v>2692</v>
      </c>
      <c r="N36" s="490">
        <f t="shared" si="17"/>
        <v>45</v>
      </c>
      <c r="O36" s="490">
        <f t="shared" si="17"/>
        <v>3017</v>
      </c>
      <c r="P36" s="489">
        <f t="shared" si="17"/>
        <v>4409</v>
      </c>
      <c r="Q36" s="490">
        <f t="shared" si="17"/>
        <v>1732</v>
      </c>
      <c r="R36" s="490">
        <f t="shared" si="17"/>
        <v>1388</v>
      </c>
      <c r="S36" s="490">
        <f t="shared" si="17"/>
        <v>12</v>
      </c>
      <c r="T36" s="490">
        <f t="shared" si="17"/>
        <v>1285</v>
      </c>
      <c r="U36" s="490"/>
      <c r="V36" s="491"/>
      <c r="W36" s="471"/>
      <c r="X36" s="499"/>
    </row>
    <row r="37" spans="1:24" ht="16.5" customHeight="1">
      <c r="A37" s="1679" t="s">
        <v>364</v>
      </c>
      <c r="B37" s="1714" t="s">
        <v>455</v>
      </c>
      <c r="C37" s="1729"/>
      <c r="D37" s="500">
        <v>1968</v>
      </c>
      <c r="E37" s="173">
        <v>2963</v>
      </c>
      <c r="F37" s="501">
        <v>79</v>
      </c>
      <c r="G37" s="485">
        <f aca="true" t="shared" si="18" ref="G37:G44">SUM(D37:F37)</f>
        <v>5010</v>
      </c>
      <c r="H37" s="502">
        <v>150</v>
      </c>
      <c r="I37" s="502">
        <v>240</v>
      </c>
      <c r="J37" s="486"/>
      <c r="K37" s="485"/>
      <c r="L37" s="485">
        <v>4039</v>
      </c>
      <c r="M37" s="503">
        <v>731</v>
      </c>
      <c r="N37" s="502">
        <v>240</v>
      </c>
      <c r="O37" s="486">
        <f>SUM(K37:N37)</f>
        <v>5010</v>
      </c>
      <c r="P37" s="500">
        <v>755</v>
      </c>
      <c r="Q37" s="500">
        <v>791</v>
      </c>
      <c r="R37" s="173">
        <v>1820</v>
      </c>
      <c r="S37" s="173">
        <v>30</v>
      </c>
      <c r="T37" s="500">
        <v>4219</v>
      </c>
      <c r="U37" s="485"/>
      <c r="V37" s="487"/>
      <c r="W37" s="471"/>
      <c r="X37" s="472"/>
    </row>
    <row r="38" spans="1:24" ht="16.5" customHeight="1">
      <c r="A38" s="1674"/>
      <c r="B38" s="1716" t="s">
        <v>268</v>
      </c>
      <c r="C38" s="1730"/>
      <c r="D38" s="504">
        <v>440</v>
      </c>
      <c r="E38" s="174">
        <v>514</v>
      </c>
      <c r="F38" s="505">
        <v>20</v>
      </c>
      <c r="G38" s="485">
        <f t="shared" si="18"/>
        <v>974</v>
      </c>
      <c r="H38" s="506">
        <v>55</v>
      </c>
      <c r="I38" s="506">
        <v>20</v>
      </c>
      <c r="J38" s="486"/>
      <c r="K38" s="485"/>
      <c r="L38" s="507">
        <v>786</v>
      </c>
      <c r="M38" s="506">
        <v>168</v>
      </c>
      <c r="N38" s="506">
        <v>20</v>
      </c>
      <c r="O38" s="486">
        <f>SUM(L38:N38)</f>
        <v>974</v>
      </c>
      <c r="P38" s="504">
        <v>65</v>
      </c>
      <c r="Q38" s="504">
        <v>74</v>
      </c>
      <c r="R38" s="174">
        <v>390</v>
      </c>
      <c r="S38" s="174">
        <v>7</v>
      </c>
      <c r="T38" s="504">
        <v>900</v>
      </c>
      <c r="U38" s="485"/>
      <c r="V38" s="487"/>
      <c r="W38" s="471"/>
      <c r="X38" s="472"/>
    </row>
    <row r="39" spans="1:24" ht="16.5" customHeight="1">
      <c r="A39" s="1674"/>
      <c r="B39" s="1716" t="s">
        <v>269</v>
      </c>
      <c r="C39" s="1730"/>
      <c r="D39" s="504">
        <v>410</v>
      </c>
      <c r="E39" s="174">
        <v>484</v>
      </c>
      <c r="F39" s="505"/>
      <c r="G39" s="485">
        <f t="shared" si="18"/>
        <v>894</v>
      </c>
      <c r="H39" s="506">
        <v>23</v>
      </c>
      <c r="I39" s="506">
        <v>38</v>
      </c>
      <c r="J39" s="486"/>
      <c r="K39" s="485"/>
      <c r="L39" s="507">
        <v>628</v>
      </c>
      <c r="M39" s="506">
        <v>227</v>
      </c>
      <c r="N39" s="506">
        <v>39</v>
      </c>
      <c r="O39" s="486">
        <f>SUM(K39:N39)</f>
        <v>894</v>
      </c>
      <c r="P39" s="504">
        <v>125</v>
      </c>
      <c r="Q39" s="504">
        <v>135</v>
      </c>
      <c r="R39" s="174">
        <v>345</v>
      </c>
      <c r="S39" s="174">
        <v>8</v>
      </c>
      <c r="T39" s="504">
        <v>759</v>
      </c>
      <c r="U39" s="485"/>
      <c r="V39" s="487"/>
      <c r="W39" s="471"/>
      <c r="X39" s="472"/>
    </row>
    <row r="40" spans="1:24" ht="16.5" customHeight="1">
      <c r="A40" s="1674"/>
      <c r="B40" s="1716" t="s">
        <v>270</v>
      </c>
      <c r="C40" s="1730"/>
      <c r="D40" s="504">
        <v>402</v>
      </c>
      <c r="E40" s="174">
        <v>570</v>
      </c>
      <c r="F40" s="505">
        <v>10</v>
      </c>
      <c r="G40" s="485">
        <f t="shared" si="18"/>
        <v>982</v>
      </c>
      <c r="H40" s="506">
        <v>10</v>
      </c>
      <c r="I40" s="506">
        <v>20</v>
      </c>
      <c r="J40" s="486"/>
      <c r="K40" s="485"/>
      <c r="L40" s="507">
        <v>695</v>
      </c>
      <c r="M40" s="506">
        <v>268</v>
      </c>
      <c r="N40" s="506">
        <v>19</v>
      </c>
      <c r="O40" s="486">
        <f>SUM(K40:N40)</f>
        <v>982</v>
      </c>
      <c r="P40" s="504">
        <v>530</v>
      </c>
      <c r="Q40" s="504">
        <v>534</v>
      </c>
      <c r="R40" s="174">
        <v>185</v>
      </c>
      <c r="S40" s="174">
        <v>5</v>
      </c>
      <c r="T40" s="504">
        <v>448</v>
      </c>
      <c r="U40" s="485"/>
      <c r="V40" s="487"/>
      <c r="W40" s="471"/>
      <c r="X40" s="472"/>
    </row>
    <row r="41" spans="1:24" ht="16.5" customHeight="1">
      <c r="A41" s="1674"/>
      <c r="B41" s="1716" t="s">
        <v>271</v>
      </c>
      <c r="C41" s="1730"/>
      <c r="D41" s="504">
        <v>252</v>
      </c>
      <c r="E41" s="174">
        <v>273</v>
      </c>
      <c r="F41" s="505"/>
      <c r="G41" s="485">
        <f t="shared" si="18"/>
        <v>525</v>
      </c>
      <c r="H41" s="506">
        <v>10</v>
      </c>
      <c r="I41" s="506">
        <v>7</v>
      </c>
      <c r="J41" s="486"/>
      <c r="K41" s="485"/>
      <c r="L41" s="507">
        <v>398</v>
      </c>
      <c r="M41" s="506">
        <v>120</v>
      </c>
      <c r="N41" s="506">
        <v>7</v>
      </c>
      <c r="O41" s="486">
        <f>SUM(K41:N41)</f>
        <v>525</v>
      </c>
      <c r="P41" s="504">
        <v>170</v>
      </c>
      <c r="Q41" s="504">
        <v>195</v>
      </c>
      <c r="R41" s="174">
        <v>140</v>
      </c>
      <c r="S41" s="174">
        <v>2</v>
      </c>
      <c r="T41" s="504">
        <v>330</v>
      </c>
      <c r="U41" s="485"/>
      <c r="V41" s="487"/>
      <c r="W41" s="471"/>
      <c r="X41" s="472"/>
    </row>
    <row r="42" spans="1:24" ht="16.5" customHeight="1">
      <c r="A42" s="1674"/>
      <c r="B42" s="1716" t="s">
        <v>272</v>
      </c>
      <c r="C42" s="1730"/>
      <c r="D42" s="504">
        <v>259</v>
      </c>
      <c r="E42" s="174">
        <v>357</v>
      </c>
      <c r="F42" s="505"/>
      <c r="G42" s="485">
        <f t="shared" si="18"/>
        <v>616</v>
      </c>
      <c r="H42" s="506">
        <v>15</v>
      </c>
      <c r="I42" s="506">
        <v>5</v>
      </c>
      <c r="J42" s="486"/>
      <c r="K42" s="485"/>
      <c r="L42" s="507">
        <v>217</v>
      </c>
      <c r="M42" s="506">
        <v>394</v>
      </c>
      <c r="N42" s="506">
        <v>5</v>
      </c>
      <c r="O42" s="486">
        <f>SUM(K42:N42)</f>
        <v>616</v>
      </c>
      <c r="P42" s="504">
        <v>315</v>
      </c>
      <c r="Q42" s="504">
        <v>327</v>
      </c>
      <c r="R42" s="174">
        <v>130</v>
      </c>
      <c r="S42" s="174">
        <v>1</v>
      </c>
      <c r="T42" s="504">
        <v>289</v>
      </c>
      <c r="U42" s="485"/>
      <c r="V42" s="487"/>
      <c r="W42" s="471"/>
      <c r="X42" s="472"/>
    </row>
    <row r="43" spans="1:24" ht="16.5" customHeight="1">
      <c r="A43" s="1674"/>
      <c r="B43" s="1716" t="s">
        <v>273</v>
      </c>
      <c r="C43" s="1730"/>
      <c r="D43" s="504">
        <v>255</v>
      </c>
      <c r="E43" s="174">
        <v>310</v>
      </c>
      <c r="F43" s="505">
        <v>30</v>
      </c>
      <c r="G43" s="485">
        <f t="shared" si="18"/>
        <v>595</v>
      </c>
      <c r="H43" s="506">
        <v>30</v>
      </c>
      <c r="I43" s="506"/>
      <c r="J43" s="486"/>
      <c r="K43" s="485"/>
      <c r="L43" s="507">
        <v>253</v>
      </c>
      <c r="M43" s="506">
        <v>312</v>
      </c>
      <c r="N43" s="506">
        <v>30</v>
      </c>
      <c r="O43" s="486">
        <f>SUM(K43:N43)</f>
        <v>595</v>
      </c>
      <c r="P43" s="504">
        <v>175</v>
      </c>
      <c r="Q43" s="504">
        <v>187</v>
      </c>
      <c r="R43" s="174">
        <v>180</v>
      </c>
      <c r="S43" s="174">
        <v>1</v>
      </c>
      <c r="T43" s="504">
        <v>408</v>
      </c>
      <c r="U43" s="485"/>
      <c r="V43" s="487"/>
      <c r="W43" s="471"/>
      <c r="X43" s="472"/>
    </row>
    <row r="44" spans="1:24" ht="16.5" customHeight="1" thickBot="1">
      <c r="A44" s="1674"/>
      <c r="B44" s="1718" t="s">
        <v>274</v>
      </c>
      <c r="C44" s="1725"/>
      <c r="D44" s="504">
        <v>164</v>
      </c>
      <c r="E44" s="174">
        <v>200</v>
      </c>
      <c r="F44" s="505"/>
      <c r="G44" s="485">
        <f t="shared" si="18"/>
        <v>364</v>
      </c>
      <c r="H44" s="506">
        <v>24</v>
      </c>
      <c r="I44" s="506">
        <v>3</v>
      </c>
      <c r="J44" s="486"/>
      <c r="K44" s="485"/>
      <c r="L44" s="507">
        <v>166</v>
      </c>
      <c r="M44" s="506">
        <v>198</v>
      </c>
      <c r="N44" s="506"/>
      <c r="O44" s="486">
        <f>SUM(L44:N44)</f>
        <v>364</v>
      </c>
      <c r="P44" s="504">
        <v>235</v>
      </c>
      <c r="Q44" s="504">
        <v>239</v>
      </c>
      <c r="R44" s="174">
        <v>65</v>
      </c>
      <c r="S44" s="174">
        <v>1</v>
      </c>
      <c r="T44" s="504">
        <v>125</v>
      </c>
      <c r="U44" s="485"/>
      <c r="V44" s="487"/>
      <c r="W44" s="471"/>
      <c r="X44" s="472"/>
    </row>
    <row r="45" spans="1:24" ht="16.5" customHeight="1" thickBot="1" thickTop="1">
      <c r="A45" s="1686"/>
      <c r="B45" s="1723" t="s">
        <v>5</v>
      </c>
      <c r="C45" s="1724"/>
      <c r="D45" s="489">
        <f aca="true" t="shared" si="19" ref="D45:T45">SUM(D37:D44)</f>
        <v>4150</v>
      </c>
      <c r="E45" s="490">
        <f t="shared" si="19"/>
        <v>5671</v>
      </c>
      <c r="F45" s="490">
        <f t="shared" si="19"/>
        <v>139</v>
      </c>
      <c r="G45" s="490">
        <f t="shared" si="19"/>
        <v>9960</v>
      </c>
      <c r="H45" s="490">
        <f t="shared" si="19"/>
        <v>317</v>
      </c>
      <c r="I45" s="490">
        <f t="shared" si="19"/>
        <v>333</v>
      </c>
      <c r="J45" s="489"/>
      <c r="K45" s="490"/>
      <c r="L45" s="489">
        <f t="shared" si="19"/>
        <v>7182</v>
      </c>
      <c r="M45" s="489">
        <f t="shared" si="19"/>
        <v>2418</v>
      </c>
      <c r="N45" s="490">
        <f t="shared" si="19"/>
        <v>360</v>
      </c>
      <c r="O45" s="490">
        <f t="shared" si="19"/>
        <v>9960</v>
      </c>
      <c r="P45" s="489">
        <f t="shared" si="19"/>
        <v>2370</v>
      </c>
      <c r="Q45" s="490">
        <f t="shared" si="19"/>
        <v>2482</v>
      </c>
      <c r="R45" s="490">
        <f t="shared" si="19"/>
        <v>3255</v>
      </c>
      <c r="S45" s="490">
        <f t="shared" si="19"/>
        <v>55</v>
      </c>
      <c r="T45" s="490">
        <f t="shared" si="19"/>
        <v>7478</v>
      </c>
      <c r="U45" s="490"/>
      <c r="V45" s="491"/>
      <c r="W45" s="471"/>
      <c r="X45" s="472"/>
    </row>
    <row r="46" spans="1:24" ht="16.5" customHeight="1">
      <c r="A46" s="1679" t="s">
        <v>365</v>
      </c>
      <c r="B46" s="1714" t="s">
        <v>456</v>
      </c>
      <c r="C46" s="1715"/>
      <c r="D46" s="512">
        <v>3010</v>
      </c>
      <c r="E46" s="512">
        <v>663</v>
      </c>
      <c r="F46" s="512">
        <v>34</v>
      </c>
      <c r="G46" s="513">
        <f>D46+E46+F46</f>
        <v>3707</v>
      </c>
      <c r="H46" s="512">
        <v>758</v>
      </c>
      <c r="I46" s="512"/>
      <c r="J46" s="513"/>
      <c r="K46" s="512">
        <v>11</v>
      </c>
      <c r="L46" s="513">
        <v>3448</v>
      </c>
      <c r="M46" s="513">
        <v>248</v>
      </c>
      <c r="N46" s="512"/>
      <c r="O46" s="513">
        <f>K46+L46+M46+N46</f>
        <v>3707</v>
      </c>
      <c r="P46" s="512">
        <v>442</v>
      </c>
      <c r="Q46" s="512">
        <v>159</v>
      </c>
      <c r="R46" s="512">
        <v>889</v>
      </c>
      <c r="S46" s="512">
        <v>7</v>
      </c>
      <c r="T46" s="513">
        <v>3592</v>
      </c>
      <c r="U46" s="513"/>
      <c r="V46" s="508"/>
      <c r="W46" s="471"/>
      <c r="X46" s="472"/>
    </row>
    <row r="47" spans="1:24" ht="16.5" customHeight="1">
      <c r="A47" s="1674"/>
      <c r="B47" s="1716" t="s">
        <v>390</v>
      </c>
      <c r="C47" s="1717"/>
      <c r="D47" s="485">
        <v>792</v>
      </c>
      <c r="E47" s="485">
        <v>137</v>
      </c>
      <c r="F47" s="485"/>
      <c r="G47" s="485">
        <f aca="true" t="shared" si="20" ref="G47:G54">D47+E47+F47</f>
        <v>929</v>
      </c>
      <c r="H47" s="485">
        <v>340</v>
      </c>
      <c r="I47" s="485"/>
      <c r="J47" s="486"/>
      <c r="K47" s="485"/>
      <c r="L47" s="486">
        <v>790</v>
      </c>
      <c r="M47" s="486">
        <v>139</v>
      </c>
      <c r="N47" s="485"/>
      <c r="O47" s="486">
        <f aca="true" t="shared" si="21" ref="O47:O54">K47+L47+M47+N47</f>
        <v>929</v>
      </c>
      <c r="P47" s="485">
        <v>108</v>
      </c>
      <c r="Q47" s="485">
        <v>38</v>
      </c>
      <c r="R47" s="485">
        <v>202</v>
      </c>
      <c r="S47" s="485">
        <v>3</v>
      </c>
      <c r="T47" s="485">
        <v>942</v>
      </c>
      <c r="U47" s="485"/>
      <c r="V47" s="487"/>
      <c r="W47" s="471"/>
      <c r="X47" s="472"/>
    </row>
    <row r="48" spans="1:24" ht="16.5" customHeight="1">
      <c r="A48" s="1674"/>
      <c r="B48" s="1716" t="s">
        <v>297</v>
      </c>
      <c r="C48" s="1717"/>
      <c r="D48" s="485">
        <v>635</v>
      </c>
      <c r="E48" s="485">
        <v>100</v>
      </c>
      <c r="F48" s="485">
        <v>18</v>
      </c>
      <c r="G48" s="485">
        <f t="shared" si="20"/>
        <v>753</v>
      </c>
      <c r="H48" s="485">
        <v>90</v>
      </c>
      <c r="I48" s="485"/>
      <c r="J48" s="486"/>
      <c r="K48" s="485">
        <v>5</v>
      </c>
      <c r="L48" s="486">
        <v>678</v>
      </c>
      <c r="M48" s="486">
        <v>70</v>
      </c>
      <c r="N48" s="485"/>
      <c r="O48" s="486">
        <f t="shared" si="21"/>
        <v>753</v>
      </c>
      <c r="P48" s="485">
        <v>108</v>
      </c>
      <c r="Q48" s="485">
        <v>41</v>
      </c>
      <c r="R48" s="485">
        <v>161</v>
      </c>
      <c r="S48" s="485">
        <v>1</v>
      </c>
      <c r="T48" s="485">
        <v>714</v>
      </c>
      <c r="U48" s="485"/>
      <c r="V48" s="487"/>
      <c r="W48" s="471"/>
      <c r="X48" s="472"/>
    </row>
    <row r="49" spans="1:24" ht="16.5" customHeight="1">
      <c r="A49" s="1674"/>
      <c r="B49" s="1716" t="s">
        <v>298</v>
      </c>
      <c r="C49" s="1717"/>
      <c r="D49" s="485">
        <v>390</v>
      </c>
      <c r="E49" s="485">
        <v>122</v>
      </c>
      <c r="F49" s="485"/>
      <c r="G49" s="485">
        <f t="shared" si="20"/>
        <v>512</v>
      </c>
      <c r="H49" s="485">
        <v>88</v>
      </c>
      <c r="I49" s="485"/>
      <c r="J49" s="486"/>
      <c r="K49" s="485"/>
      <c r="L49" s="486">
        <v>466</v>
      </c>
      <c r="M49" s="486">
        <v>46</v>
      </c>
      <c r="N49" s="485"/>
      <c r="O49" s="486">
        <f t="shared" si="21"/>
        <v>512</v>
      </c>
      <c r="P49" s="485">
        <v>75</v>
      </c>
      <c r="Q49" s="485">
        <v>29</v>
      </c>
      <c r="R49" s="485">
        <v>179</v>
      </c>
      <c r="S49" s="485">
        <v>3</v>
      </c>
      <c r="T49" s="485">
        <v>516</v>
      </c>
      <c r="U49" s="485"/>
      <c r="V49" s="487"/>
      <c r="W49" s="471"/>
      <c r="X49" s="472"/>
    </row>
    <row r="50" spans="1:24" ht="16.5" customHeight="1">
      <c r="A50" s="1674"/>
      <c r="B50" s="1716" t="s">
        <v>299</v>
      </c>
      <c r="C50" s="1717"/>
      <c r="D50" s="485">
        <v>920</v>
      </c>
      <c r="E50" s="485">
        <v>478</v>
      </c>
      <c r="F50" s="485"/>
      <c r="G50" s="485">
        <f t="shared" si="20"/>
        <v>1398</v>
      </c>
      <c r="H50" s="485">
        <v>319</v>
      </c>
      <c r="I50" s="485"/>
      <c r="J50" s="486"/>
      <c r="K50" s="485"/>
      <c r="L50" s="486">
        <v>1342</v>
      </c>
      <c r="M50" s="486">
        <v>56</v>
      </c>
      <c r="N50" s="485"/>
      <c r="O50" s="486">
        <f t="shared" si="21"/>
        <v>1398</v>
      </c>
      <c r="P50" s="485">
        <v>226</v>
      </c>
      <c r="Q50" s="485">
        <v>85</v>
      </c>
      <c r="R50" s="485">
        <v>361</v>
      </c>
      <c r="S50" s="485">
        <v>10</v>
      </c>
      <c r="T50" s="485">
        <v>1336</v>
      </c>
      <c r="U50" s="485"/>
      <c r="V50" s="487"/>
      <c r="W50" s="471"/>
      <c r="X50" s="472"/>
    </row>
    <row r="51" spans="1:24" ht="16.5" customHeight="1">
      <c r="A51" s="1674"/>
      <c r="B51" s="1716" t="s">
        <v>457</v>
      </c>
      <c r="C51" s="1717"/>
      <c r="D51" s="485">
        <v>735</v>
      </c>
      <c r="E51" s="485">
        <v>248</v>
      </c>
      <c r="F51" s="485"/>
      <c r="G51" s="485">
        <f t="shared" si="20"/>
        <v>983</v>
      </c>
      <c r="H51" s="485">
        <v>81</v>
      </c>
      <c r="I51" s="485"/>
      <c r="J51" s="486"/>
      <c r="K51" s="485"/>
      <c r="L51" s="486">
        <v>943</v>
      </c>
      <c r="M51" s="486">
        <v>40</v>
      </c>
      <c r="N51" s="485"/>
      <c r="O51" s="486">
        <f t="shared" si="21"/>
        <v>983</v>
      </c>
      <c r="P51" s="485">
        <v>144</v>
      </c>
      <c r="Q51" s="485">
        <v>212</v>
      </c>
      <c r="R51" s="485">
        <v>265</v>
      </c>
      <c r="S51" s="485">
        <v>7</v>
      </c>
      <c r="T51" s="485">
        <v>787</v>
      </c>
      <c r="U51" s="485"/>
      <c r="V51" s="487"/>
      <c r="W51" s="471"/>
      <c r="X51" s="472"/>
    </row>
    <row r="52" spans="1:24" ht="16.5" customHeight="1">
      <c r="A52" s="1674"/>
      <c r="B52" s="1716" t="s">
        <v>458</v>
      </c>
      <c r="C52" s="1717"/>
      <c r="D52" s="485">
        <v>329</v>
      </c>
      <c r="E52" s="485">
        <v>50</v>
      </c>
      <c r="F52" s="485"/>
      <c r="G52" s="485">
        <f t="shared" si="20"/>
        <v>379</v>
      </c>
      <c r="H52" s="485">
        <v>62</v>
      </c>
      <c r="I52" s="485"/>
      <c r="J52" s="486"/>
      <c r="K52" s="485">
        <v>3</v>
      </c>
      <c r="L52" s="486">
        <v>362</v>
      </c>
      <c r="M52" s="486">
        <v>14</v>
      </c>
      <c r="N52" s="485"/>
      <c r="O52" s="486">
        <f t="shared" si="21"/>
        <v>379</v>
      </c>
      <c r="P52" s="485">
        <v>91</v>
      </c>
      <c r="Q52" s="485">
        <v>110</v>
      </c>
      <c r="R52" s="485">
        <v>64</v>
      </c>
      <c r="S52" s="485">
        <v>1</v>
      </c>
      <c r="T52" s="485">
        <v>276</v>
      </c>
      <c r="U52" s="485"/>
      <c r="V52" s="487"/>
      <c r="W52" s="471"/>
      <c r="X52" s="472"/>
    </row>
    <row r="53" spans="1:24" ht="16.5" customHeight="1">
      <c r="A53" s="1674"/>
      <c r="B53" s="1716" t="s">
        <v>459</v>
      </c>
      <c r="C53" s="1717"/>
      <c r="D53" s="485">
        <v>587</v>
      </c>
      <c r="E53" s="485">
        <v>88</v>
      </c>
      <c r="F53" s="485"/>
      <c r="G53" s="485">
        <f t="shared" si="20"/>
        <v>675</v>
      </c>
      <c r="H53" s="485">
        <v>87</v>
      </c>
      <c r="I53" s="485">
        <v>3</v>
      </c>
      <c r="J53" s="486"/>
      <c r="K53" s="485"/>
      <c r="L53" s="486">
        <v>549</v>
      </c>
      <c r="M53" s="486">
        <v>123</v>
      </c>
      <c r="N53" s="485">
        <v>3</v>
      </c>
      <c r="O53" s="486">
        <f t="shared" si="21"/>
        <v>675</v>
      </c>
      <c r="P53" s="485">
        <v>195</v>
      </c>
      <c r="Q53" s="485">
        <v>140</v>
      </c>
      <c r="R53" s="485">
        <v>161</v>
      </c>
      <c r="S53" s="485">
        <v>5</v>
      </c>
      <c r="T53" s="485">
        <v>570</v>
      </c>
      <c r="U53" s="485"/>
      <c r="V53" s="487"/>
      <c r="W53" s="471"/>
      <c r="X53" s="472"/>
    </row>
    <row r="54" spans="1:24" ht="16.5" customHeight="1" thickBot="1">
      <c r="A54" s="1674"/>
      <c r="B54" s="1718" t="s">
        <v>460</v>
      </c>
      <c r="C54" s="1719"/>
      <c r="D54" s="509">
        <v>410</v>
      </c>
      <c r="E54" s="509"/>
      <c r="F54" s="509"/>
      <c r="G54" s="509">
        <f t="shared" si="20"/>
        <v>410</v>
      </c>
      <c r="H54" s="509">
        <v>45</v>
      </c>
      <c r="I54" s="509">
        <v>77</v>
      </c>
      <c r="J54" s="510"/>
      <c r="K54" s="509"/>
      <c r="L54" s="510">
        <v>112</v>
      </c>
      <c r="M54" s="510">
        <v>221</v>
      </c>
      <c r="N54" s="509">
        <v>77</v>
      </c>
      <c r="O54" s="510">
        <f t="shared" si="21"/>
        <v>410</v>
      </c>
      <c r="P54" s="509">
        <v>86</v>
      </c>
      <c r="Q54" s="509">
        <v>92</v>
      </c>
      <c r="R54" s="509">
        <v>94</v>
      </c>
      <c r="S54" s="509">
        <v>1</v>
      </c>
      <c r="T54" s="509">
        <v>327</v>
      </c>
      <c r="U54" s="509"/>
      <c r="V54" s="511"/>
      <c r="W54" s="471"/>
      <c r="X54" s="472"/>
    </row>
    <row r="55" spans="1:24" ht="16.5" customHeight="1" thickBot="1" thickTop="1">
      <c r="A55" s="1686"/>
      <c r="B55" s="1723" t="s">
        <v>5</v>
      </c>
      <c r="C55" s="1724"/>
      <c r="D55" s="489">
        <f>SUM(D46:D54)</f>
        <v>7808</v>
      </c>
      <c r="E55" s="490">
        <f aca="true" t="shared" si="22" ref="E55:T55">SUM(E46:E54)</f>
        <v>1886</v>
      </c>
      <c r="F55" s="490">
        <f t="shared" si="22"/>
        <v>52</v>
      </c>
      <c r="G55" s="490">
        <f t="shared" si="22"/>
        <v>9746</v>
      </c>
      <c r="H55" s="490">
        <f t="shared" si="22"/>
        <v>1870</v>
      </c>
      <c r="I55" s="490">
        <f t="shared" si="22"/>
        <v>80</v>
      </c>
      <c r="J55" s="489"/>
      <c r="K55" s="490">
        <f t="shared" si="22"/>
        <v>19</v>
      </c>
      <c r="L55" s="489">
        <f t="shared" si="22"/>
        <v>8690</v>
      </c>
      <c r="M55" s="489">
        <f t="shared" si="22"/>
        <v>957</v>
      </c>
      <c r="N55" s="490">
        <f t="shared" si="22"/>
        <v>80</v>
      </c>
      <c r="O55" s="490">
        <f t="shared" si="22"/>
        <v>9746</v>
      </c>
      <c r="P55" s="489">
        <f t="shared" si="22"/>
        <v>1475</v>
      </c>
      <c r="Q55" s="490">
        <f t="shared" si="22"/>
        <v>906</v>
      </c>
      <c r="R55" s="490">
        <f t="shared" si="22"/>
        <v>2376</v>
      </c>
      <c r="S55" s="490">
        <f t="shared" si="22"/>
        <v>38</v>
      </c>
      <c r="T55" s="490">
        <f t="shared" si="22"/>
        <v>9060</v>
      </c>
      <c r="U55" s="490"/>
      <c r="V55" s="491"/>
      <c r="W55" s="471"/>
      <c r="X55" s="472"/>
    </row>
    <row r="56" spans="1:24" ht="16.5" customHeight="1">
      <c r="A56" s="1679" t="s">
        <v>479</v>
      </c>
      <c r="B56" s="1714" t="s">
        <v>461</v>
      </c>
      <c r="C56" s="1715"/>
      <c r="D56" s="512">
        <v>487</v>
      </c>
      <c r="E56" s="512">
        <v>3928</v>
      </c>
      <c r="F56" s="512">
        <v>225</v>
      </c>
      <c r="G56" s="512">
        <v>4640</v>
      </c>
      <c r="H56" s="512">
        <v>360</v>
      </c>
      <c r="I56" s="512">
        <v>34</v>
      </c>
      <c r="J56" s="513"/>
      <c r="K56" s="512"/>
      <c r="L56" s="513">
        <v>585</v>
      </c>
      <c r="M56" s="513">
        <v>4022</v>
      </c>
      <c r="N56" s="512">
        <v>33</v>
      </c>
      <c r="O56" s="514">
        <f>SUM(L56:N56)</f>
        <v>4640</v>
      </c>
      <c r="P56" s="512">
        <v>25</v>
      </c>
      <c r="Q56" s="512">
        <v>11</v>
      </c>
      <c r="R56" s="512">
        <v>1677</v>
      </c>
      <c r="S56" s="512">
        <v>80</v>
      </c>
      <c r="T56" s="512">
        <v>4651</v>
      </c>
      <c r="U56" s="512"/>
      <c r="V56" s="508"/>
      <c r="W56" s="471"/>
      <c r="X56" s="472"/>
    </row>
    <row r="57" spans="1:24" ht="16.5" customHeight="1">
      <c r="A57" s="1674"/>
      <c r="B57" s="1716" t="s">
        <v>355</v>
      </c>
      <c r="C57" s="1717"/>
      <c r="D57" s="485">
        <v>60</v>
      </c>
      <c r="E57" s="485">
        <v>316</v>
      </c>
      <c r="F57" s="485">
        <v>42</v>
      </c>
      <c r="G57" s="485">
        <v>418</v>
      </c>
      <c r="H57" s="485">
        <v>21</v>
      </c>
      <c r="I57" s="485">
        <v>5</v>
      </c>
      <c r="J57" s="486"/>
      <c r="K57" s="485"/>
      <c r="L57" s="486">
        <v>20</v>
      </c>
      <c r="M57" s="486">
        <v>394</v>
      </c>
      <c r="N57" s="485">
        <v>5</v>
      </c>
      <c r="O57" s="515">
        <f>SUM(L57:N57)</f>
        <v>419</v>
      </c>
      <c r="P57" s="485">
        <v>6</v>
      </c>
      <c r="Q57" s="485">
        <v>3</v>
      </c>
      <c r="R57" s="485">
        <v>185</v>
      </c>
      <c r="S57" s="485">
        <v>14</v>
      </c>
      <c r="T57" s="485">
        <v>416</v>
      </c>
      <c r="U57" s="485"/>
      <c r="V57" s="487"/>
      <c r="W57" s="471"/>
      <c r="X57" s="472"/>
    </row>
    <row r="58" spans="1:24" ht="16.5" customHeight="1" thickBot="1">
      <c r="A58" s="1674"/>
      <c r="B58" s="1718" t="s">
        <v>283</v>
      </c>
      <c r="C58" s="1719"/>
      <c r="D58" s="485">
        <v>38</v>
      </c>
      <c r="E58" s="485">
        <v>1911</v>
      </c>
      <c r="F58" s="485">
        <v>171</v>
      </c>
      <c r="G58" s="485">
        <v>2120</v>
      </c>
      <c r="H58" s="485">
        <v>398</v>
      </c>
      <c r="I58" s="485">
        <v>26</v>
      </c>
      <c r="J58" s="486"/>
      <c r="K58" s="485"/>
      <c r="L58" s="486">
        <v>15</v>
      </c>
      <c r="M58" s="486">
        <v>2079</v>
      </c>
      <c r="N58" s="485">
        <v>26</v>
      </c>
      <c r="O58" s="486">
        <f>SUM(L58:N58)</f>
        <v>2120</v>
      </c>
      <c r="P58" s="485">
        <v>5</v>
      </c>
      <c r="Q58" s="485">
        <v>2</v>
      </c>
      <c r="R58" s="485">
        <v>521</v>
      </c>
      <c r="S58" s="485">
        <v>79</v>
      </c>
      <c r="T58" s="485">
        <v>2118</v>
      </c>
      <c r="U58" s="485"/>
      <c r="V58" s="487"/>
      <c r="W58" s="471"/>
      <c r="X58" s="472"/>
    </row>
    <row r="59" spans="1:24" ht="16.5" customHeight="1" thickBot="1" thickTop="1">
      <c r="A59" s="1675"/>
      <c r="B59" s="1723" t="s">
        <v>5</v>
      </c>
      <c r="C59" s="1724"/>
      <c r="D59" s="516">
        <f>SUM(D56:D58)</f>
        <v>585</v>
      </c>
      <c r="E59" s="516">
        <f>SUM(E56:E58)</f>
        <v>6155</v>
      </c>
      <c r="F59" s="516">
        <f>SUM(F56:F58)</f>
        <v>438</v>
      </c>
      <c r="G59" s="517">
        <v>7178</v>
      </c>
      <c r="H59" s="516">
        <f>SUM(H56:H58)</f>
        <v>779</v>
      </c>
      <c r="I59" s="516">
        <f>SUM(I56:I58)</f>
        <v>65</v>
      </c>
      <c r="J59" s="516"/>
      <c r="K59" s="517"/>
      <c r="L59" s="516">
        <f aca="true" t="shared" si="23" ref="L59:T59">SUM(L56:L58)</f>
        <v>620</v>
      </c>
      <c r="M59" s="516">
        <f t="shared" si="23"/>
        <v>6495</v>
      </c>
      <c r="N59" s="516">
        <f t="shared" si="23"/>
        <v>64</v>
      </c>
      <c r="O59" s="516">
        <f t="shared" si="23"/>
        <v>7179</v>
      </c>
      <c r="P59" s="516">
        <f t="shared" si="23"/>
        <v>36</v>
      </c>
      <c r="Q59" s="516">
        <f t="shared" si="23"/>
        <v>16</v>
      </c>
      <c r="R59" s="516">
        <f t="shared" si="23"/>
        <v>2383</v>
      </c>
      <c r="S59" s="516">
        <f t="shared" si="23"/>
        <v>173</v>
      </c>
      <c r="T59" s="516">
        <f t="shared" si="23"/>
        <v>7185</v>
      </c>
      <c r="U59" s="517"/>
      <c r="V59" s="518"/>
      <c r="W59" s="492"/>
      <c r="X59" s="472"/>
    </row>
    <row r="60" spans="1:24" ht="16.5" customHeight="1">
      <c r="A60" s="1673" t="s">
        <v>476</v>
      </c>
      <c r="B60" s="1714" t="s">
        <v>284</v>
      </c>
      <c r="C60" s="1715"/>
      <c r="D60" s="485">
        <v>998</v>
      </c>
      <c r="E60" s="485">
        <v>4257</v>
      </c>
      <c r="F60" s="485">
        <v>325</v>
      </c>
      <c r="G60" s="485">
        <v>5580</v>
      </c>
      <c r="H60" s="485">
        <v>635</v>
      </c>
      <c r="I60" s="485">
        <v>114</v>
      </c>
      <c r="J60" s="486"/>
      <c r="K60" s="485"/>
      <c r="L60" s="486">
        <v>522</v>
      </c>
      <c r="M60" s="486">
        <v>4944</v>
      </c>
      <c r="N60" s="485">
        <v>114</v>
      </c>
      <c r="O60" s="486">
        <v>5580</v>
      </c>
      <c r="P60" s="485">
        <v>160</v>
      </c>
      <c r="Q60" s="485">
        <v>37</v>
      </c>
      <c r="R60" s="485">
        <v>2380</v>
      </c>
      <c r="S60" s="485">
        <v>66</v>
      </c>
      <c r="T60" s="485">
        <v>5578</v>
      </c>
      <c r="U60" s="485"/>
      <c r="V60" s="487"/>
      <c r="W60" s="492"/>
      <c r="X60" s="472"/>
    </row>
    <row r="61" spans="1:24" ht="16.5" customHeight="1">
      <c r="A61" s="1674"/>
      <c r="B61" s="1716" t="s">
        <v>462</v>
      </c>
      <c r="C61" s="1717"/>
      <c r="D61" s="485">
        <v>104</v>
      </c>
      <c r="E61" s="485">
        <v>110</v>
      </c>
      <c r="F61" s="485"/>
      <c r="G61" s="485">
        <v>214</v>
      </c>
      <c r="H61" s="485">
        <v>49</v>
      </c>
      <c r="I61" s="485"/>
      <c r="J61" s="486"/>
      <c r="K61" s="485"/>
      <c r="L61" s="486"/>
      <c r="M61" s="486">
        <v>214</v>
      </c>
      <c r="N61" s="485"/>
      <c r="O61" s="486">
        <v>214</v>
      </c>
      <c r="P61" s="485">
        <v>5</v>
      </c>
      <c r="Q61" s="485">
        <v>2</v>
      </c>
      <c r="R61" s="485">
        <v>110</v>
      </c>
      <c r="S61" s="485">
        <v>8</v>
      </c>
      <c r="T61" s="485">
        <v>214</v>
      </c>
      <c r="U61" s="485"/>
      <c r="V61" s="487"/>
      <c r="W61" s="492"/>
      <c r="X61" s="472"/>
    </row>
    <row r="62" spans="1:24" ht="16.5" customHeight="1" thickBot="1">
      <c r="A62" s="1674"/>
      <c r="B62" s="1718" t="s">
        <v>463</v>
      </c>
      <c r="C62" s="1719"/>
      <c r="D62" s="485">
        <v>320</v>
      </c>
      <c r="E62" s="485">
        <v>327</v>
      </c>
      <c r="F62" s="485">
        <v>70</v>
      </c>
      <c r="G62" s="485">
        <v>717</v>
      </c>
      <c r="H62" s="485">
        <v>133</v>
      </c>
      <c r="I62" s="485"/>
      <c r="J62" s="486"/>
      <c r="K62" s="485"/>
      <c r="L62" s="486">
        <v>139</v>
      </c>
      <c r="M62" s="486">
        <v>578</v>
      </c>
      <c r="N62" s="485"/>
      <c r="O62" s="486">
        <v>717</v>
      </c>
      <c r="P62" s="485">
        <v>62</v>
      </c>
      <c r="Q62" s="485">
        <v>7</v>
      </c>
      <c r="R62" s="485">
        <v>377</v>
      </c>
      <c r="S62" s="485">
        <v>5</v>
      </c>
      <c r="T62" s="485">
        <v>716</v>
      </c>
      <c r="U62" s="485"/>
      <c r="V62" s="487"/>
      <c r="W62" s="492"/>
      <c r="X62" s="472"/>
    </row>
    <row r="63" spans="1:24" ht="16.5" customHeight="1" thickBot="1" thickTop="1">
      <c r="A63" s="1675"/>
      <c r="B63" s="1723" t="s">
        <v>5</v>
      </c>
      <c r="C63" s="1724"/>
      <c r="D63" s="489">
        <f>SUM(D60:D62)</f>
        <v>1422</v>
      </c>
      <c r="E63" s="490">
        <f aca="true" t="shared" si="24" ref="E63:T63">SUM(E60:E62)</f>
        <v>4694</v>
      </c>
      <c r="F63" s="490">
        <f t="shared" si="24"/>
        <v>395</v>
      </c>
      <c r="G63" s="490">
        <f t="shared" si="24"/>
        <v>6511</v>
      </c>
      <c r="H63" s="490">
        <f t="shared" si="24"/>
        <v>817</v>
      </c>
      <c r="I63" s="490">
        <f t="shared" si="24"/>
        <v>114</v>
      </c>
      <c r="J63" s="489"/>
      <c r="K63" s="490"/>
      <c r="L63" s="489">
        <f t="shared" si="24"/>
        <v>661</v>
      </c>
      <c r="M63" s="489">
        <f t="shared" si="24"/>
        <v>5736</v>
      </c>
      <c r="N63" s="490">
        <f t="shared" si="24"/>
        <v>114</v>
      </c>
      <c r="O63" s="490">
        <f t="shared" si="24"/>
        <v>6511</v>
      </c>
      <c r="P63" s="489">
        <f t="shared" si="24"/>
        <v>227</v>
      </c>
      <c r="Q63" s="490">
        <f t="shared" si="24"/>
        <v>46</v>
      </c>
      <c r="R63" s="490">
        <f t="shared" si="24"/>
        <v>2867</v>
      </c>
      <c r="S63" s="490">
        <f t="shared" si="24"/>
        <v>79</v>
      </c>
      <c r="T63" s="490">
        <f t="shared" si="24"/>
        <v>6508</v>
      </c>
      <c r="U63" s="490"/>
      <c r="V63" s="491"/>
      <c r="W63" s="492"/>
      <c r="X63" s="472"/>
    </row>
    <row r="64" spans="1:24" ht="16.5" customHeight="1">
      <c r="A64" s="1680" t="s">
        <v>367</v>
      </c>
      <c r="B64" s="1714" t="s">
        <v>300</v>
      </c>
      <c r="C64" s="1715"/>
      <c r="D64" s="519">
        <v>980</v>
      </c>
      <c r="E64" s="519">
        <v>1326.154356846473</v>
      </c>
      <c r="F64" s="519">
        <v>130</v>
      </c>
      <c r="G64" s="519">
        <v>2436</v>
      </c>
      <c r="H64" s="519">
        <v>237.53526970954357</v>
      </c>
      <c r="I64" s="519">
        <v>10.107883817427386</v>
      </c>
      <c r="J64" s="520"/>
      <c r="K64" s="519"/>
      <c r="L64" s="520">
        <v>507.4157676348548</v>
      </c>
      <c r="M64" s="520">
        <v>1918</v>
      </c>
      <c r="N64" s="519">
        <v>10.107883817427386</v>
      </c>
      <c r="O64" s="520">
        <v>2436</v>
      </c>
      <c r="P64" s="519">
        <v>32</v>
      </c>
      <c r="Q64" s="519">
        <v>16</v>
      </c>
      <c r="R64" s="519">
        <v>687</v>
      </c>
      <c r="S64" s="519">
        <v>36</v>
      </c>
      <c r="T64" s="519">
        <v>2434</v>
      </c>
      <c r="U64" s="519">
        <v>10</v>
      </c>
      <c r="V64" s="521"/>
      <c r="W64" s="471"/>
      <c r="X64" s="472"/>
    </row>
    <row r="65" spans="1:24" ht="16.5" customHeight="1">
      <c r="A65" s="1681"/>
      <c r="B65" s="1716" t="s">
        <v>301</v>
      </c>
      <c r="C65" s="1717"/>
      <c r="D65" s="485">
        <v>420</v>
      </c>
      <c r="E65" s="485">
        <v>480</v>
      </c>
      <c r="F65" s="485">
        <v>20</v>
      </c>
      <c r="G65" s="485">
        <v>920</v>
      </c>
      <c r="H65" s="485">
        <v>124.15929203539824</v>
      </c>
      <c r="I65" s="485">
        <v>5.0884955752212395</v>
      </c>
      <c r="J65" s="486"/>
      <c r="K65" s="485"/>
      <c r="L65" s="486">
        <v>11.194690265486726</v>
      </c>
      <c r="M65" s="486">
        <v>904</v>
      </c>
      <c r="N65" s="485">
        <v>5.0884955752212395</v>
      </c>
      <c r="O65" s="486">
        <v>920</v>
      </c>
      <c r="P65" s="485">
        <v>5</v>
      </c>
      <c r="Q65" s="485">
        <v>4</v>
      </c>
      <c r="R65" s="485">
        <v>165</v>
      </c>
      <c r="S65" s="485">
        <v>25</v>
      </c>
      <c r="T65" s="485">
        <v>922</v>
      </c>
      <c r="U65" s="485">
        <v>1</v>
      </c>
      <c r="V65" s="522"/>
      <c r="W65" s="471"/>
      <c r="X65" s="472"/>
    </row>
    <row r="66" spans="1:24" ht="16.5" customHeight="1">
      <c r="A66" s="1681"/>
      <c r="B66" s="1716" t="s">
        <v>464</v>
      </c>
      <c r="C66" s="1717"/>
      <c r="D66" s="485">
        <v>236.95238095238096</v>
      </c>
      <c r="E66" s="485">
        <v>74.04761904761905</v>
      </c>
      <c r="F66" s="485"/>
      <c r="G66" s="485">
        <v>311</v>
      </c>
      <c r="H66" s="485">
        <v>49.36507936507937</v>
      </c>
      <c r="I66" s="485">
        <v>4.936507936507937</v>
      </c>
      <c r="J66" s="486"/>
      <c r="K66" s="485"/>
      <c r="L66" s="486">
        <v>27.644444444444442</v>
      </c>
      <c r="M66" s="486">
        <v>278</v>
      </c>
      <c r="N66" s="485">
        <v>4.936507936507937</v>
      </c>
      <c r="O66" s="486">
        <v>311</v>
      </c>
      <c r="P66" s="485">
        <v>99</v>
      </c>
      <c r="Q66" s="485">
        <v>28</v>
      </c>
      <c r="R66" s="485">
        <v>272</v>
      </c>
      <c r="S66" s="485">
        <v>14</v>
      </c>
      <c r="T66" s="485">
        <v>290</v>
      </c>
      <c r="U66" s="485">
        <v>2</v>
      </c>
      <c r="V66" s="522"/>
      <c r="W66" s="471"/>
      <c r="X66" s="472"/>
    </row>
    <row r="67" spans="1:24" ht="16.5" customHeight="1">
      <c r="A67" s="1681"/>
      <c r="B67" s="1716" t="s">
        <v>465</v>
      </c>
      <c r="C67" s="1717"/>
      <c r="D67" s="485">
        <v>51</v>
      </c>
      <c r="E67" s="485"/>
      <c r="F67" s="485"/>
      <c r="G67" s="485">
        <v>51</v>
      </c>
      <c r="H67" s="485"/>
      <c r="I67" s="485"/>
      <c r="J67" s="486"/>
      <c r="K67" s="485"/>
      <c r="L67" s="486">
        <v>1.9615384615384615</v>
      </c>
      <c r="M67" s="486">
        <v>49</v>
      </c>
      <c r="N67" s="485"/>
      <c r="O67" s="486">
        <v>51</v>
      </c>
      <c r="P67" s="485">
        <v>29</v>
      </c>
      <c r="Q67" s="485">
        <v>7</v>
      </c>
      <c r="R67" s="485">
        <v>27</v>
      </c>
      <c r="S67" s="485">
        <v>1</v>
      </c>
      <c r="T67" s="485">
        <v>44</v>
      </c>
      <c r="U67" s="485"/>
      <c r="V67" s="522"/>
      <c r="W67" s="471"/>
      <c r="X67" s="472"/>
    </row>
    <row r="68" spans="1:24" ht="16.5" customHeight="1">
      <c r="A68" s="1681"/>
      <c r="B68" s="1716" t="s">
        <v>466</v>
      </c>
      <c r="C68" s="1717"/>
      <c r="D68" s="485">
        <v>125</v>
      </c>
      <c r="E68" s="485"/>
      <c r="F68" s="485"/>
      <c r="G68" s="485">
        <v>125</v>
      </c>
      <c r="H68" s="485">
        <v>20</v>
      </c>
      <c r="I68" s="485"/>
      <c r="J68" s="486"/>
      <c r="K68" s="485"/>
      <c r="L68" s="486">
        <v>100</v>
      </c>
      <c r="M68" s="486">
        <v>25</v>
      </c>
      <c r="N68" s="485"/>
      <c r="O68" s="486">
        <v>125</v>
      </c>
      <c r="P68" s="485">
        <v>75</v>
      </c>
      <c r="Q68" s="485">
        <v>22</v>
      </c>
      <c r="R68" s="485">
        <v>54</v>
      </c>
      <c r="S68" s="485">
        <v>3</v>
      </c>
      <c r="T68" s="485">
        <v>103</v>
      </c>
      <c r="U68" s="485">
        <v>2</v>
      </c>
      <c r="V68" s="522"/>
      <c r="W68" s="471"/>
      <c r="X68" s="472"/>
    </row>
    <row r="69" spans="1:24" ht="16.5" customHeight="1">
      <c r="A69" s="1681"/>
      <c r="B69" s="1716" t="s">
        <v>467</v>
      </c>
      <c r="C69" s="1717"/>
      <c r="D69" s="485">
        <v>167</v>
      </c>
      <c r="E69" s="485">
        <v>20</v>
      </c>
      <c r="F69" s="485"/>
      <c r="G69" s="485">
        <f>SUM(D69:F69)</f>
        <v>187</v>
      </c>
      <c r="H69" s="485">
        <v>30.802139037433154</v>
      </c>
      <c r="I69" s="485"/>
      <c r="J69" s="486"/>
      <c r="K69" s="485"/>
      <c r="L69" s="486">
        <v>124.1711229946524</v>
      </c>
      <c r="M69" s="486">
        <v>56</v>
      </c>
      <c r="N69" s="485"/>
      <c r="O69" s="486">
        <v>180</v>
      </c>
      <c r="P69" s="485">
        <v>42</v>
      </c>
      <c r="Q69" s="485">
        <v>19</v>
      </c>
      <c r="R69" s="485">
        <v>79</v>
      </c>
      <c r="S69" s="485">
        <v>1</v>
      </c>
      <c r="T69" s="485">
        <v>161</v>
      </c>
      <c r="U69" s="485">
        <v>1</v>
      </c>
      <c r="V69" s="522"/>
      <c r="W69" s="471"/>
      <c r="X69" s="472"/>
    </row>
    <row r="70" spans="1:24" ht="16.5" customHeight="1" thickBot="1">
      <c r="A70" s="1681"/>
      <c r="B70" s="1718" t="s">
        <v>275</v>
      </c>
      <c r="C70" s="1719"/>
      <c r="D70" s="485">
        <v>355</v>
      </c>
      <c r="E70" s="485">
        <v>1906.3104325699746</v>
      </c>
      <c r="F70" s="485">
        <v>130</v>
      </c>
      <c r="G70" s="485">
        <v>2391</v>
      </c>
      <c r="H70" s="485">
        <v>444.12977099236645</v>
      </c>
      <c r="I70" s="485">
        <v>10.139949109414758</v>
      </c>
      <c r="J70" s="486"/>
      <c r="K70" s="485"/>
      <c r="L70" s="486">
        <v>908.5928449744464</v>
      </c>
      <c r="M70" s="486">
        <v>1472</v>
      </c>
      <c r="N70" s="485">
        <v>10</v>
      </c>
      <c r="O70" s="486">
        <v>2391</v>
      </c>
      <c r="P70" s="485">
        <v>43</v>
      </c>
      <c r="Q70" s="485">
        <v>21</v>
      </c>
      <c r="R70" s="485">
        <v>571</v>
      </c>
      <c r="S70" s="485">
        <v>56</v>
      </c>
      <c r="T70" s="485">
        <v>2719</v>
      </c>
      <c r="U70" s="485">
        <v>9</v>
      </c>
      <c r="V70" s="522"/>
      <c r="W70" s="471"/>
      <c r="X70" s="472"/>
    </row>
    <row r="71" spans="1:24" ht="16.5" customHeight="1" thickBot="1" thickTop="1">
      <c r="A71" s="1682"/>
      <c r="B71" s="1723" t="s">
        <v>5</v>
      </c>
      <c r="C71" s="1724"/>
      <c r="D71" s="489">
        <f>SUM(D64:D70)</f>
        <v>2334.9523809523807</v>
      </c>
      <c r="E71" s="490">
        <f aca="true" t="shared" si="25" ref="E71:U71">SUM(E64:E70)</f>
        <v>3806.5124084640665</v>
      </c>
      <c r="F71" s="490">
        <f t="shared" si="25"/>
        <v>280</v>
      </c>
      <c r="G71" s="490">
        <f t="shared" si="25"/>
        <v>6421</v>
      </c>
      <c r="H71" s="490">
        <f t="shared" si="25"/>
        <v>905.9915511398208</v>
      </c>
      <c r="I71" s="490">
        <f t="shared" si="25"/>
        <v>30.272836438571318</v>
      </c>
      <c r="J71" s="489"/>
      <c r="K71" s="490"/>
      <c r="L71" s="489">
        <f t="shared" si="25"/>
        <v>1680.9804087754233</v>
      </c>
      <c r="M71" s="489">
        <f t="shared" si="25"/>
        <v>4702</v>
      </c>
      <c r="N71" s="490">
        <f t="shared" si="25"/>
        <v>30.13288732915656</v>
      </c>
      <c r="O71" s="490">
        <f t="shared" si="25"/>
        <v>6414</v>
      </c>
      <c r="P71" s="489">
        <f t="shared" si="25"/>
        <v>325</v>
      </c>
      <c r="Q71" s="490">
        <f t="shared" si="25"/>
        <v>117</v>
      </c>
      <c r="R71" s="490">
        <f t="shared" si="25"/>
        <v>1855</v>
      </c>
      <c r="S71" s="490">
        <f t="shared" si="25"/>
        <v>136</v>
      </c>
      <c r="T71" s="490">
        <f t="shared" si="25"/>
        <v>6673</v>
      </c>
      <c r="U71" s="490">
        <f t="shared" si="25"/>
        <v>25</v>
      </c>
      <c r="V71" s="491"/>
      <c r="W71" s="471"/>
      <c r="X71" s="472"/>
    </row>
    <row r="72" spans="1:24" ht="16.5" customHeight="1">
      <c r="A72" s="1680" t="s">
        <v>87</v>
      </c>
      <c r="B72" s="1714" t="s">
        <v>357</v>
      </c>
      <c r="C72" s="1715"/>
      <c r="D72" s="485">
        <v>356</v>
      </c>
      <c r="E72" s="485">
        <v>110</v>
      </c>
      <c r="F72" s="485">
        <v>20</v>
      </c>
      <c r="G72" s="485">
        <f>SUM(D72:F72)</f>
        <v>486</v>
      </c>
      <c r="H72" s="485">
        <v>80</v>
      </c>
      <c r="I72" s="485">
        <v>10</v>
      </c>
      <c r="J72" s="486"/>
      <c r="K72" s="485"/>
      <c r="L72" s="486"/>
      <c r="M72" s="486">
        <v>476</v>
      </c>
      <c r="N72" s="485">
        <v>10</v>
      </c>
      <c r="O72" s="486">
        <f>SUM(K72:N72)</f>
        <v>486</v>
      </c>
      <c r="P72" s="485">
        <v>100</v>
      </c>
      <c r="Q72" s="485">
        <v>35</v>
      </c>
      <c r="R72" s="485">
        <v>332</v>
      </c>
      <c r="S72" s="485">
        <v>2</v>
      </c>
      <c r="T72" s="485">
        <v>452</v>
      </c>
      <c r="U72" s="485"/>
      <c r="V72" s="508"/>
      <c r="W72" s="471"/>
      <c r="X72" s="472"/>
    </row>
    <row r="73" spans="1:24" ht="16.5" customHeight="1">
      <c r="A73" s="1681"/>
      <c r="B73" s="1716" t="s">
        <v>468</v>
      </c>
      <c r="C73" s="1717"/>
      <c r="D73" s="485">
        <v>227</v>
      </c>
      <c r="E73" s="485">
        <v>149</v>
      </c>
      <c r="F73" s="485">
        <v>18</v>
      </c>
      <c r="G73" s="485">
        <f>SUM(D73:F73)</f>
        <v>394</v>
      </c>
      <c r="H73" s="485">
        <v>70</v>
      </c>
      <c r="I73" s="485">
        <v>12</v>
      </c>
      <c r="J73" s="486"/>
      <c r="K73" s="485"/>
      <c r="L73" s="486">
        <v>283</v>
      </c>
      <c r="M73" s="486">
        <v>98</v>
      </c>
      <c r="N73" s="485">
        <v>12</v>
      </c>
      <c r="O73" s="486">
        <f>SUM(K73:N73)</f>
        <v>393</v>
      </c>
      <c r="P73" s="485">
        <v>50</v>
      </c>
      <c r="Q73" s="485">
        <v>15</v>
      </c>
      <c r="R73" s="485">
        <v>95</v>
      </c>
      <c r="S73" s="485">
        <v>9</v>
      </c>
      <c r="T73" s="485">
        <v>380</v>
      </c>
      <c r="U73" s="485"/>
      <c r="V73" s="487"/>
      <c r="W73" s="471"/>
      <c r="X73" s="472"/>
    </row>
    <row r="74" spans="1:24" ht="16.5" customHeight="1" thickBot="1">
      <c r="A74" s="1681"/>
      <c r="B74" s="1718" t="s">
        <v>276</v>
      </c>
      <c r="C74" s="1719"/>
      <c r="D74" s="485">
        <v>777</v>
      </c>
      <c r="E74" s="485">
        <v>189</v>
      </c>
      <c r="F74" s="485">
        <v>63</v>
      </c>
      <c r="G74" s="485">
        <f>SUM(D74:F74)</f>
        <v>1029</v>
      </c>
      <c r="H74" s="485">
        <v>175</v>
      </c>
      <c r="I74" s="485"/>
      <c r="J74" s="486"/>
      <c r="K74" s="485"/>
      <c r="L74" s="486">
        <v>96</v>
      </c>
      <c r="M74" s="486">
        <v>934</v>
      </c>
      <c r="N74" s="485"/>
      <c r="O74" s="486">
        <f>SUM(K74:N74)</f>
        <v>1030</v>
      </c>
      <c r="P74" s="485">
        <v>100</v>
      </c>
      <c r="Q74" s="485">
        <v>38</v>
      </c>
      <c r="R74" s="485">
        <v>404</v>
      </c>
      <c r="S74" s="485">
        <v>4</v>
      </c>
      <c r="T74" s="485">
        <v>1031</v>
      </c>
      <c r="U74" s="485"/>
      <c r="V74" s="487"/>
      <c r="W74" s="471"/>
      <c r="X74" s="472"/>
    </row>
    <row r="75" spans="1:24" ht="16.5" customHeight="1" thickBot="1" thickTop="1">
      <c r="A75" s="1682"/>
      <c r="B75" s="1723" t="s">
        <v>5</v>
      </c>
      <c r="C75" s="1724"/>
      <c r="D75" s="489">
        <f>SUM(D72:D74)</f>
        <v>1360</v>
      </c>
      <c r="E75" s="490">
        <f aca="true" t="shared" si="26" ref="E75:T75">SUM(E72:E74)</f>
        <v>448</v>
      </c>
      <c r="F75" s="490">
        <f t="shared" si="26"/>
        <v>101</v>
      </c>
      <c r="G75" s="490">
        <f t="shared" si="26"/>
        <v>1909</v>
      </c>
      <c r="H75" s="490">
        <f t="shared" si="26"/>
        <v>325</v>
      </c>
      <c r="I75" s="490">
        <f t="shared" si="26"/>
        <v>22</v>
      </c>
      <c r="J75" s="489"/>
      <c r="K75" s="490"/>
      <c r="L75" s="489">
        <f t="shared" si="26"/>
        <v>379</v>
      </c>
      <c r="M75" s="489">
        <f t="shared" si="26"/>
        <v>1508</v>
      </c>
      <c r="N75" s="490">
        <f t="shared" si="26"/>
        <v>22</v>
      </c>
      <c r="O75" s="490">
        <f t="shared" si="26"/>
        <v>1909</v>
      </c>
      <c r="P75" s="489">
        <f t="shared" si="26"/>
        <v>250</v>
      </c>
      <c r="Q75" s="490">
        <f t="shared" si="26"/>
        <v>88</v>
      </c>
      <c r="R75" s="490">
        <f t="shared" si="26"/>
        <v>831</v>
      </c>
      <c r="S75" s="490">
        <f t="shared" si="26"/>
        <v>15</v>
      </c>
      <c r="T75" s="490">
        <f t="shared" si="26"/>
        <v>1863</v>
      </c>
      <c r="U75" s="490"/>
      <c r="V75" s="491"/>
      <c r="W75" s="471"/>
      <c r="X75" s="472"/>
    </row>
    <row r="76" spans="1:24" ht="16.5" customHeight="1">
      <c r="A76" s="1673" t="s">
        <v>480</v>
      </c>
      <c r="B76" s="1714" t="s">
        <v>469</v>
      </c>
      <c r="C76" s="1715"/>
      <c r="D76" s="485">
        <v>780</v>
      </c>
      <c r="E76" s="485">
        <v>1370</v>
      </c>
      <c r="F76" s="485">
        <v>59</v>
      </c>
      <c r="G76" s="513">
        <f>SUM(D76:F76)</f>
        <v>2209</v>
      </c>
      <c r="H76" s="485">
        <v>890</v>
      </c>
      <c r="I76" s="485">
        <v>12</v>
      </c>
      <c r="J76" s="486"/>
      <c r="K76" s="485"/>
      <c r="L76" s="486">
        <v>1617</v>
      </c>
      <c r="M76" s="486">
        <v>580</v>
      </c>
      <c r="N76" s="485">
        <v>12</v>
      </c>
      <c r="O76" s="513">
        <f>SUM(K76:N76)</f>
        <v>2209</v>
      </c>
      <c r="P76" s="485">
        <v>110</v>
      </c>
      <c r="Q76" s="485">
        <v>60</v>
      </c>
      <c r="R76" s="485">
        <v>710</v>
      </c>
      <c r="S76" s="485">
        <v>19</v>
      </c>
      <c r="T76" s="485">
        <v>2150</v>
      </c>
      <c r="U76" s="485"/>
      <c r="V76" s="508"/>
      <c r="W76" s="471"/>
      <c r="X76" s="472"/>
    </row>
    <row r="77" spans="1:24" ht="16.5" customHeight="1">
      <c r="A77" s="1674"/>
      <c r="B77" s="1716" t="s">
        <v>277</v>
      </c>
      <c r="C77" s="1717"/>
      <c r="D77" s="485">
        <v>2150</v>
      </c>
      <c r="E77" s="485">
        <v>2500</v>
      </c>
      <c r="F77" s="485">
        <v>160</v>
      </c>
      <c r="G77" s="523">
        <f>SUM(D77:F77)</f>
        <v>4810</v>
      </c>
      <c r="H77" s="485">
        <v>1720</v>
      </c>
      <c r="I77" s="485">
        <v>60</v>
      </c>
      <c r="J77" s="486"/>
      <c r="K77" s="485"/>
      <c r="L77" s="486">
        <v>3750</v>
      </c>
      <c r="M77" s="486">
        <v>1000</v>
      </c>
      <c r="N77" s="485">
        <v>60</v>
      </c>
      <c r="O77" s="523">
        <f>SUM(K77:N77)</f>
        <v>4810</v>
      </c>
      <c r="P77" s="485">
        <v>150</v>
      </c>
      <c r="Q77" s="485">
        <v>80</v>
      </c>
      <c r="R77" s="485">
        <v>1750</v>
      </c>
      <c r="S77" s="485">
        <v>30</v>
      </c>
      <c r="T77" s="485">
        <v>4780</v>
      </c>
      <c r="U77" s="485"/>
      <c r="V77" s="487"/>
      <c r="W77" s="471"/>
      <c r="X77" s="472"/>
    </row>
    <row r="78" spans="1:24" ht="16.5" customHeight="1">
      <c r="A78" s="1674"/>
      <c r="B78" s="1716" t="s">
        <v>358</v>
      </c>
      <c r="C78" s="1717"/>
      <c r="D78" s="485">
        <v>288</v>
      </c>
      <c r="E78" s="485">
        <v>350</v>
      </c>
      <c r="F78" s="485">
        <v>20</v>
      </c>
      <c r="G78" s="523">
        <f>SUM(D78:F78)</f>
        <v>658</v>
      </c>
      <c r="H78" s="485">
        <v>192</v>
      </c>
      <c r="I78" s="485">
        <v>4</v>
      </c>
      <c r="J78" s="486"/>
      <c r="K78" s="485"/>
      <c r="L78" s="486">
        <v>504</v>
      </c>
      <c r="M78" s="486">
        <v>150</v>
      </c>
      <c r="N78" s="485">
        <v>4</v>
      </c>
      <c r="O78" s="523">
        <f>SUM(K78:N78)</f>
        <v>658</v>
      </c>
      <c r="P78" s="485">
        <v>70</v>
      </c>
      <c r="Q78" s="485">
        <v>20</v>
      </c>
      <c r="R78" s="485">
        <v>155</v>
      </c>
      <c r="S78" s="485">
        <v>7</v>
      </c>
      <c r="T78" s="485">
        <v>640</v>
      </c>
      <c r="U78" s="485"/>
      <c r="V78" s="487"/>
      <c r="W78" s="471"/>
      <c r="X78" s="472"/>
    </row>
    <row r="79" spans="1:24" ht="16.5" customHeight="1" thickBot="1">
      <c r="A79" s="1674"/>
      <c r="B79" s="1718" t="s">
        <v>470</v>
      </c>
      <c r="C79" s="1719"/>
      <c r="D79" s="485">
        <v>430</v>
      </c>
      <c r="E79" s="485">
        <v>230</v>
      </c>
      <c r="F79" s="485">
        <v>14</v>
      </c>
      <c r="G79" s="524">
        <f>SUM(D79:F79)</f>
        <v>674</v>
      </c>
      <c r="H79" s="485">
        <v>153</v>
      </c>
      <c r="I79" s="485">
        <v>4</v>
      </c>
      <c r="J79" s="486"/>
      <c r="K79" s="485"/>
      <c r="L79" s="486">
        <v>40</v>
      </c>
      <c r="M79" s="486">
        <v>630</v>
      </c>
      <c r="N79" s="485">
        <v>4</v>
      </c>
      <c r="O79" s="524">
        <f>SUM(K79:N79)</f>
        <v>674</v>
      </c>
      <c r="P79" s="485">
        <v>150</v>
      </c>
      <c r="Q79" s="485">
        <v>50</v>
      </c>
      <c r="R79" s="485">
        <v>230</v>
      </c>
      <c r="S79" s="485">
        <v>3</v>
      </c>
      <c r="T79" s="485">
        <v>657</v>
      </c>
      <c r="U79" s="485"/>
      <c r="V79" s="487"/>
      <c r="W79" s="471"/>
      <c r="X79" s="472"/>
    </row>
    <row r="80" spans="1:24" ht="16.5" customHeight="1" thickBot="1" thickTop="1">
      <c r="A80" s="1675"/>
      <c r="B80" s="1723" t="s">
        <v>5</v>
      </c>
      <c r="C80" s="1724"/>
      <c r="D80" s="489">
        <f aca="true" t="shared" si="27" ref="D80:T80">SUM(D76:D77,D78:D79)</f>
        <v>3648</v>
      </c>
      <c r="E80" s="490">
        <f t="shared" si="27"/>
        <v>4450</v>
      </c>
      <c r="F80" s="490">
        <f t="shared" si="27"/>
        <v>253</v>
      </c>
      <c r="G80" s="490">
        <f t="shared" si="27"/>
        <v>8351</v>
      </c>
      <c r="H80" s="490">
        <f t="shared" si="27"/>
        <v>2955</v>
      </c>
      <c r="I80" s="490">
        <f t="shared" si="27"/>
        <v>80</v>
      </c>
      <c r="J80" s="489"/>
      <c r="K80" s="490"/>
      <c r="L80" s="489">
        <f t="shared" si="27"/>
        <v>5911</v>
      </c>
      <c r="M80" s="489">
        <f t="shared" si="27"/>
        <v>2360</v>
      </c>
      <c r="N80" s="490">
        <f t="shared" si="27"/>
        <v>80</v>
      </c>
      <c r="O80" s="490">
        <f t="shared" si="27"/>
        <v>8351</v>
      </c>
      <c r="P80" s="489">
        <f t="shared" si="27"/>
        <v>480</v>
      </c>
      <c r="Q80" s="490">
        <f t="shared" si="27"/>
        <v>210</v>
      </c>
      <c r="R80" s="490">
        <f t="shared" si="27"/>
        <v>2845</v>
      </c>
      <c r="S80" s="490">
        <f t="shared" si="27"/>
        <v>59</v>
      </c>
      <c r="T80" s="490">
        <f t="shared" si="27"/>
        <v>8227</v>
      </c>
      <c r="U80" s="490"/>
      <c r="V80" s="491"/>
      <c r="W80" s="471"/>
      <c r="X80" s="472"/>
    </row>
    <row r="81" spans="1:24" ht="16.5" customHeight="1">
      <c r="A81" s="1673" t="s">
        <v>371</v>
      </c>
      <c r="B81" s="1714" t="s">
        <v>471</v>
      </c>
      <c r="C81" s="1715"/>
      <c r="D81" s="525">
        <v>149</v>
      </c>
      <c r="E81" s="525">
        <v>60</v>
      </c>
      <c r="F81" s="525"/>
      <c r="G81" s="485">
        <f>SUM(D81:F81)</f>
        <v>209</v>
      </c>
      <c r="H81" s="526">
        <v>49</v>
      </c>
      <c r="I81" s="526">
        <v>4</v>
      </c>
      <c r="J81" s="527"/>
      <c r="K81" s="526"/>
      <c r="L81" s="527">
        <v>177</v>
      </c>
      <c r="M81" s="527">
        <v>10</v>
      </c>
      <c r="N81" s="526">
        <v>4</v>
      </c>
      <c r="O81" s="486">
        <f>SUM(K81:N81)</f>
        <v>191</v>
      </c>
      <c r="P81" s="526">
        <v>150</v>
      </c>
      <c r="Q81" s="526">
        <v>31</v>
      </c>
      <c r="R81" s="526">
        <v>75</v>
      </c>
      <c r="S81" s="526">
        <v>2</v>
      </c>
      <c r="T81" s="526">
        <v>183</v>
      </c>
      <c r="U81" s="526"/>
      <c r="V81" s="528"/>
      <c r="W81" s="471"/>
      <c r="X81" s="472"/>
    </row>
    <row r="82" spans="1:24" ht="16.5" customHeight="1">
      <c r="A82" s="1674"/>
      <c r="B82" s="1716" t="s">
        <v>472</v>
      </c>
      <c r="C82" s="1717"/>
      <c r="D82" s="525">
        <v>403</v>
      </c>
      <c r="E82" s="525">
        <v>34</v>
      </c>
      <c r="F82" s="525"/>
      <c r="G82" s="485">
        <f aca="true" t="shared" si="28" ref="G82:G88">SUM(D82:F82)</f>
        <v>437</v>
      </c>
      <c r="H82" s="526">
        <v>65</v>
      </c>
      <c r="I82" s="526"/>
      <c r="J82" s="527"/>
      <c r="K82" s="526"/>
      <c r="L82" s="527">
        <v>400</v>
      </c>
      <c r="M82" s="527">
        <v>26</v>
      </c>
      <c r="N82" s="526"/>
      <c r="O82" s="486">
        <f aca="true" t="shared" si="29" ref="O82:O88">SUM(K82:N82)</f>
        <v>426</v>
      </c>
      <c r="P82" s="526">
        <v>237</v>
      </c>
      <c r="Q82" s="526">
        <v>55</v>
      </c>
      <c r="R82" s="526">
        <v>78</v>
      </c>
      <c r="S82" s="526">
        <v>3</v>
      </c>
      <c r="T82" s="526">
        <v>388</v>
      </c>
      <c r="U82" s="526"/>
      <c r="V82" s="528"/>
      <c r="W82" s="471"/>
      <c r="X82" s="472"/>
    </row>
    <row r="83" spans="1:24" ht="16.5" customHeight="1">
      <c r="A83" s="1674"/>
      <c r="B83" s="1716" t="s">
        <v>304</v>
      </c>
      <c r="C83" s="1717"/>
      <c r="D83" s="525">
        <v>328</v>
      </c>
      <c r="E83" s="525">
        <v>248</v>
      </c>
      <c r="F83" s="525">
        <v>11</v>
      </c>
      <c r="G83" s="485">
        <f t="shared" si="28"/>
        <v>587</v>
      </c>
      <c r="H83" s="526">
        <v>125</v>
      </c>
      <c r="I83" s="526"/>
      <c r="J83" s="527"/>
      <c r="K83" s="526"/>
      <c r="L83" s="527">
        <v>468</v>
      </c>
      <c r="M83" s="527">
        <v>66</v>
      </c>
      <c r="N83" s="526"/>
      <c r="O83" s="486">
        <f t="shared" si="29"/>
        <v>534</v>
      </c>
      <c r="P83" s="526">
        <v>198</v>
      </c>
      <c r="Q83" s="526">
        <v>41</v>
      </c>
      <c r="R83" s="526">
        <v>159</v>
      </c>
      <c r="S83" s="526">
        <v>8</v>
      </c>
      <c r="T83" s="526">
        <v>550</v>
      </c>
      <c r="U83" s="526"/>
      <c r="V83" s="528"/>
      <c r="W83" s="471"/>
      <c r="X83" s="472"/>
    </row>
    <row r="84" spans="1:24" ht="16.5" customHeight="1">
      <c r="A84" s="1674"/>
      <c r="B84" s="1716" t="s">
        <v>305</v>
      </c>
      <c r="C84" s="1717"/>
      <c r="D84" s="525">
        <v>270</v>
      </c>
      <c r="E84" s="525">
        <v>38</v>
      </c>
      <c r="F84" s="525"/>
      <c r="G84" s="485">
        <f t="shared" si="28"/>
        <v>308</v>
      </c>
      <c r="H84" s="526">
        <v>40</v>
      </c>
      <c r="I84" s="526"/>
      <c r="J84" s="527"/>
      <c r="K84" s="526"/>
      <c r="L84" s="527">
        <v>250</v>
      </c>
      <c r="M84" s="527">
        <v>68</v>
      </c>
      <c r="N84" s="526"/>
      <c r="O84" s="486">
        <f t="shared" si="29"/>
        <v>318</v>
      </c>
      <c r="P84" s="526">
        <v>210</v>
      </c>
      <c r="Q84" s="526">
        <v>79</v>
      </c>
      <c r="R84" s="526">
        <v>120</v>
      </c>
      <c r="S84" s="526">
        <v>7</v>
      </c>
      <c r="T84" s="526">
        <v>220</v>
      </c>
      <c r="U84" s="526"/>
      <c r="V84" s="528"/>
      <c r="W84" s="471"/>
      <c r="X84" s="472"/>
    </row>
    <row r="85" spans="1:24" ht="16.5" customHeight="1">
      <c r="A85" s="1674"/>
      <c r="B85" s="1716" t="s">
        <v>306</v>
      </c>
      <c r="C85" s="1717"/>
      <c r="D85" s="525">
        <v>333</v>
      </c>
      <c r="E85" s="525">
        <v>282</v>
      </c>
      <c r="F85" s="525"/>
      <c r="G85" s="485">
        <f t="shared" si="28"/>
        <v>615</v>
      </c>
      <c r="H85" s="526">
        <v>276</v>
      </c>
      <c r="I85" s="526">
        <v>6</v>
      </c>
      <c r="J85" s="527"/>
      <c r="K85" s="526">
        <v>8</v>
      </c>
      <c r="L85" s="527">
        <v>500</v>
      </c>
      <c r="M85" s="527">
        <v>50</v>
      </c>
      <c r="N85" s="526">
        <v>7</v>
      </c>
      <c r="O85" s="486">
        <f t="shared" si="29"/>
        <v>565</v>
      </c>
      <c r="P85" s="526">
        <v>116</v>
      </c>
      <c r="Q85" s="526">
        <v>35</v>
      </c>
      <c r="R85" s="526">
        <v>145</v>
      </c>
      <c r="S85" s="526">
        <v>21</v>
      </c>
      <c r="T85" s="526">
        <v>575</v>
      </c>
      <c r="U85" s="526"/>
      <c r="V85" s="528"/>
      <c r="W85" s="471"/>
      <c r="X85" s="472"/>
    </row>
    <row r="86" spans="1:24" ht="16.5" customHeight="1">
      <c r="A86" s="1674"/>
      <c r="B86" s="1716" t="s">
        <v>307</v>
      </c>
      <c r="C86" s="1717"/>
      <c r="D86" s="525">
        <v>412</v>
      </c>
      <c r="E86" s="525">
        <v>57</v>
      </c>
      <c r="F86" s="525">
        <v>6</v>
      </c>
      <c r="G86" s="485">
        <f t="shared" si="28"/>
        <v>475</v>
      </c>
      <c r="H86" s="526">
        <v>233</v>
      </c>
      <c r="I86" s="526">
        <v>4</v>
      </c>
      <c r="J86" s="527"/>
      <c r="K86" s="526"/>
      <c r="L86" s="527">
        <v>467</v>
      </c>
      <c r="M86" s="527">
        <v>39</v>
      </c>
      <c r="N86" s="526">
        <v>4</v>
      </c>
      <c r="O86" s="486">
        <f t="shared" si="29"/>
        <v>510</v>
      </c>
      <c r="P86" s="526">
        <v>127</v>
      </c>
      <c r="Q86" s="526">
        <v>14</v>
      </c>
      <c r="R86" s="526">
        <v>122</v>
      </c>
      <c r="S86" s="526">
        <v>5</v>
      </c>
      <c r="T86" s="526">
        <v>461</v>
      </c>
      <c r="U86" s="526"/>
      <c r="V86" s="528"/>
      <c r="W86" s="471"/>
      <c r="X86" s="472"/>
    </row>
    <row r="87" spans="1:24" ht="16.5" customHeight="1">
      <c r="A87" s="1674"/>
      <c r="B87" s="1716" t="s">
        <v>285</v>
      </c>
      <c r="C87" s="1717"/>
      <c r="D87" s="525">
        <v>1155</v>
      </c>
      <c r="E87" s="525">
        <v>57</v>
      </c>
      <c r="F87" s="525">
        <v>25</v>
      </c>
      <c r="G87" s="485">
        <f t="shared" si="28"/>
        <v>1237</v>
      </c>
      <c r="H87" s="526">
        <v>417</v>
      </c>
      <c r="I87" s="526">
        <v>10</v>
      </c>
      <c r="J87" s="527"/>
      <c r="K87" s="526"/>
      <c r="L87" s="527">
        <v>988</v>
      </c>
      <c r="M87" s="527">
        <v>229</v>
      </c>
      <c r="N87" s="526">
        <v>10</v>
      </c>
      <c r="O87" s="486">
        <f t="shared" si="29"/>
        <v>1227</v>
      </c>
      <c r="P87" s="526">
        <v>188</v>
      </c>
      <c r="Q87" s="526">
        <v>76</v>
      </c>
      <c r="R87" s="526">
        <v>609</v>
      </c>
      <c r="S87" s="526">
        <v>4</v>
      </c>
      <c r="T87" s="526">
        <v>1159</v>
      </c>
      <c r="U87" s="526"/>
      <c r="V87" s="528"/>
      <c r="W87" s="471"/>
      <c r="X87" s="472"/>
    </row>
    <row r="88" spans="1:24" ht="16.5" customHeight="1" thickBot="1">
      <c r="A88" s="1674"/>
      <c r="B88" s="1718" t="s">
        <v>286</v>
      </c>
      <c r="C88" s="1719"/>
      <c r="D88" s="525">
        <v>112</v>
      </c>
      <c r="E88" s="525">
        <v>18</v>
      </c>
      <c r="F88" s="525"/>
      <c r="G88" s="485">
        <f t="shared" si="28"/>
        <v>130</v>
      </c>
      <c r="H88" s="526">
        <v>9</v>
      </c>
      <c r="I88" s="526"/>
      <c r="J88" s="527"/>
      <c r="K88" s="526"/>
      <c r="L88" s="527">
        <v>98</v>
      </c>
      <c r="M88" s="527">
        <v>30</v>
      </c>
      <c r="N88" s="526"/>
      <c r="O88" s="486">
        <f t="shared" si="29"/>
        <v>128</v>
      </c>
      <c r="P88" s="526">
        <v>190</v>
      </c>
      <c r="Q88" s="526">
        <v>63</v>
      </c>
      <c r="R88" s="526">
        <v>52</v>
      </c>
      <c r="S88" s="526"/>
      <c r="T88" s="526">
        <v>64</v>
      </c>
      <c r="U88" s="526"/>
      <c r="V88" s="528"/>
      <c r="W88" s="471"/>
      <c r="X88" s="472"/>
    </row>
    <row r="89" spans="1:24" ht="16.5" customHeight="1" thickBot="1" thickTop="1">
      <c r="A89" s="1675"/>
      <c r="B89" s="1723" t="s">
        <v>5</v>
      </c>
      <c r="C89" s="1724"/>
      <c r="D89" s="489">
        <f aca="true" t="shared" si="30" ref="D89:T89">SUM(D81:D88)</f>
        <v>3162</v>
      </c>
      <c r="E89" s="490">
        <f t="shared" si="30"/>
        <v>794</v>
      </c>
      <c r="F89" s="490">
        <f t="shared" si="30"/>
        <v>42</v>
      </c>
      <c r="G89" s="490">
        <f t="shared" si="30"/>
        <v>3998</v>
      </c>
      <c r="H89" s="490">
        <f>SUM(H81:H88)</f>
        <v>1214</v>
      </c>
      <c r="I89" s="490">
        <f t="shared" si="30"/>
        <v>24</v>
      </c>
      <c r="J89" s="489"/>
      <c r="K89" s="490">
        <f t="shared" si="30"/>
        <v>8</v>
      </c>
      <c r="L89" s="489">
        <f t="shared" si="30"/>
        <v>3348</v>
      </c>
      <c r="M89" s="489">
        <f t="shared" si="30"/>
        <v>518</v>
      </c>
      <c r="N89" s="490">
        <f t="shared" si="30"/>
        <v>25</v>
      </c>
      <c r="O89" s="490">
        <f t="shared" si="30"/>
        <v>3899</v>
      </c>
      <c r="P89" s="489">
        <f t="shared" si="30"/>
        <v>1416</v>
      </c>
      <c r="Q89" s="490">
        <f t="shared" si="30"/>
        <v>394</v>
      </c>
      <c r="R89" s="490">
        <f t="shared" si="30"/>
        <v>1360</v>
      </c>
      <c r="S89" s="490">
        <f t="shared" si="30"/>
        <v>50</v>
      </c>
      <c r="T89" s="490">
        <f t="shared" si="30"/>
        <v>3600</v>
      </c>
      <c r="U89" s="490"/>
      <c r="V89" s="491"/>
      <c r="W89" s="471"/>
      <c r="X89" s="472"/>
    </row>
    <row r="90" spans="1:24" ht="16.5" customHeight="1" thickBot="1">
      <c r="A90" s="529" t="s">
        <v>473</v>
      </c>
      <c r="B90" s="1731" t="s">
        <v>474</v>
      </c>
      <c r="C90" s="1732"/>
      <c r="D90" s="530">
        <v>3877</v>
      </c>
      <c r="E90" s="530">
        <v>658</v>
      </c>
      <c r="F90" s="530">
        <v>31</v>
      </c>
      <c r="G90" s="530">
        <v>4566</v>
      </c>
      <c r="H90" s="530">
        <v>452</v>
      </c>
      <c r="I90" s="530">
        <v>23</v>
      </c>
      <c r="J90" s="531"/>
      <c r="K90" s="530"/>
      <c r="L90" s="531">
        <v>4351</v>
      </c>
      <c r="M90" s="531">
        <v>192</v>
      </c>
      <c r="N90" s="530">
        <v>23</v>
      </c>
      <c r="O90" s="531">
        <v>4566</v>
      </c>
      <c r="P90" s="530">
        <v>4230</v>
      </c>
      <c r="Q90" s="530">
        <v>803</v>
      </c>
      <c r="R90" s="530">
        <v>2250</v>
      </c>
      <c r="S90" s="530">
        <v>26</v>
      </c>
      <c r="T90" s="530">
        <v>3817</v>
      </c>
      <c r="U90" s="530"/>
      <c r="V90" s="532"/>
      <c r="W90" s="471"/>
      <c r="X90" s="472"/>
    </row>
    <row r="91" spans="1:22" ht="17.25">
      <c r="A91" s="533"/>
      <c r="B91" s="533"/>
      <c r="C91" s="533"/>
      <c r="D91" s="533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</row>
    <row r="92" spans="1:22" ht="17.25">
      <c r="A92" s="535"/>
      <c r="B92" s="535"/>
      <c r="C92" s="536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</row>
    <row r="93" spans="1:22" ht="17.25">
      <c r="A93" s="535"/>
      <c r="B93" s="535"/>
      <c r="C93" s="443"/>
      <c r="D93" s="443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538"/>
      <c r="Q93" s="538"/>
      <c r="R93" s="538"/>
      <c r="S93" s="538"/>
      <c r="T93" s="538"/>
      <c r="U93" s="538"/>
      <c r="V93" s="538"/>
    </row>
    <row r="94" spans="1:22" ht="17.25">
      <c r="A94" s="535"/>
      <c r="B94" s="535"/>
      <c r="C94" s="536"/>
      <c r="D94" s="536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</row>
  </sheetData>
  <sheetProtection/>
  <mergeCells count="106"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3:C23"/>
    <mergeCell ref="B28:C28"/>
    <mergeCell ref="B30:C30"/>
    <mergeCell ref="B29:C29"/>
    <mergeCell ref="B24:C24"/>
    <mergeCell ref="B25:C25"/>
    <mergeCell ref="B26:C26"/>
    <mergeCell ref="B27:C27"/>
    <mergeCell ref="B20:C20"/>
    <mergeCell ref="B21:C21"/>
    <mergeCell ref="B22:C22"/>
    <mergeCell ref="A12:C12"/>
    <mergeCell ref="A13:A19"/>
    <mergeCell ref="B13:C13"/>
    <mergeCell ref="B14:C14"/>
    <mergeCell ref="B15:C15"/>
    <mergeCell ref="B16:C16"/>
    <mergeCell ref="U5:V5"/>
    <mergeCell ref="R4:T4"/>
    <mergeCell ref="A10:C10"/>
    <mergeCell ref="A11:C11"/>
    <mergeCell ref="A4:C8"/>
    <mergeCell ref="A9:C9"/>
    <mergeCell ref="H4:J4"/>
    <mergeCell ref="P5:Q5"/>
    <mergeCell ref="R5:T5"/>
    <mergeCell ref="A37:A45"/>
    <mergeCell ref="A46:A55"/>
    <mergeCell ref="A1:L1"/>
    <mergeCell ref="C2:F2"/>
    <mergeCell ref="A20:A23"/>
    <mergeCell ref="A24:A27"/>
    <mergeCell ref="J2:L2"/>
    <mergeCell ref="B17:C17"/>
    <mergeCell ref="B18:C18"/>
    <mergeCell ref="B19:C19"/>
    <mergeCell ref="A76:A80"/>
    <mergeCell ref="A81:A89"/>
    <mergeCell ref="D4:G4"/>
    <mergeCell ref="K4:O4"/>
    <mergeCell ref="A56:A59"/>
    <mergeCell ref="A60:A63"/>
    <mergeCell ref="A64:A71"/>
    <mergeCell ref="A72:A75"/>
    <mergeCell ref="A28:A31"/>
    <mergeCell ref="A33:A36"/>
  </mergeCells>
  <printOptions horizontalCentered="1"/>
  <pageMargins left="0.7874015748031497" right="0.7874015748031497" top="0.7874015748031497" bottom="0.3937007874015748" header="0.2755905511811024" footer="0.5118110236220472"/>
  <pageSetup horizontalDpi="600" verticalDpi="600" orientation="portrait" pageOrder="overThenDown" paperSize="9" r:id="rId2"/>
  <headerFooter alignWithMargins="0">
    <oddHeader>&amp;R&amp;6　</oddHeader>
  </headerFooter>
  <rowBreaks count="1" manualBreakCount="1">
    <brk id="45" max="21" man="1"/>
  </rowBreaks>
  <colBreaks count="1" manualBreakCount="1">
    <brk id="10" max="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佐藤宏光</dc:creator>
  <cp:keywords/>
  <dc:description/>
  <cp:lastModifiedBy>F-ADMIN</cp:lastModifiedBy>
  <cp:lastPrinted>2010-09-30T04:39:28Z</cp:lastPrinted>
  <dcterms:created xsi:type="dcterms:W3CDTF">2000-03-29T01:26:53Z</dcterms:created>
  <dcterms:modified xsi:type="dcterms:W3CDTF">2012-05-16T05:12:51Z</dcterms:modified>
  <cp:category/>
  <cp:version/>
  <cp:contentType/>
  <cp:contentStatus/>
</cp:coreProperties>
</file>