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30" activeTab="0"/>
  </bookViews>
  <sheets>
    <sheet name="第２４表" sheetId="1" r:id="rId1"/>
    <sheet name="第２５表" sheetId="2" r:id="rId2"/>
    <sheet name="第２６表" sheetId="3" r:id="rId3"/>
  </sheets>
  <definedNames>
    <definedName name="_xlnm.Print_Area" localSheetId="0">'第２４表'!$A$1:$O$76</definedName>
    <definedName name="_xlnm.Print_Area" localSheetId="1">'第２５表'!$A$1:$U$53</definedName>
    <definedName name="_xlnm.Print_Area" localSheetId="2">'第２６表'!$A$1:$Q$51</definedName>
    <definedName name="錯誤">#REF!</definedName>
    <definedName name="総括">#REF!</definedName>
  </definedNames>
  <calcPr fullCalcOnLoad="1"/>
</workbook>
</file>

<file path=xl/sharedStrings.xml><?xml version="1.0" encoding="utf-8"?>
<sst xmlns="http://schemas.openxmlformats.org/spreadsheetml/2006/main" count="338" uniqueCount="267">
  <si>
    <t>市町村名</t>
  </si>
  <si>
    <t>錯誤額</t>
  </si>
  <si>
    <t>財源不足額</t>
  </si>
  <si>
    <t>調整額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</si>
  <si>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</si>
  <si>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</si>
  <si>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</si>
  <si>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</si>
  <si>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</si>
  <si>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</si>
  <si>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</si>
  <si>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</si>
  <si>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</si>
  <si>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</si>
  <si>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</si>
  <si>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</si>
  <si>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</si>
  <si>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</si>
  <si>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</si>
  <si>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</si>
  <si>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</si>
  <si>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</si>
  <si>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</si>
  <si>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</si>
  <si>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</si>
  <si>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</si>
  <si>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</si>
  <si>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</si>
  <si>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</si>
  <si>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</si>
  <si>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</si>
  <si>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</si>
  <si>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</si>
  <si>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</si>
  <si>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</si>
  <si>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</si>
  <si>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</si>
  <si>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</si>
  <si>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</si>
  <si>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</si>
  <si>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</si>
  <si>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</si>
  <si>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</si>
  <si>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</si>
  <si>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</si>
  <si>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</si>
  <si>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</si>
  <si>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</si>
  <si>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</si>
  <si>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</si>
  <si>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</si>
  <si>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</si>
  <si>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</si>
  <si>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</si>
  <si>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</si>
  <si>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</si>
  <si>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財源不足団体</t>
  </si>
  <si>
    <t xml:space="preserve"> </t>
  </si>
  <si>
    <t xml:space="preserve"> </t>
  </si>
  <si>
    <t>差  引</t>
  </si>
  <si>
    <t>伸  率</t>
  </si>
  <si>
    <t xml:space="preserve"> </t>
  </si>
  <si>
    <t>　</t>
  </si>
  <si>
    <t>Ａ－Ｂ</t>
  </si>
  <si>
    <t>Ａ * Ｘ</t>
  </si>
  <si>
    <t>％</t>
  </si>
  <si>
    <t>Ａ</t>
  </si>
  <si>
    <t>Ｂ</t>
  </si>
  <si>
    <t>Ｃ</t>
  </si>
  <si>
    <t>Ｄ</t>
  </si>
  <si>
    <t>増減額</t>
  </si>
  <si>
    <t>小計</t>
  </si>
  <si>
    <t>　</t>
  </si>
  <si>
    <t>法人税割</t>
  </si>
  <si>
    <t>土地</t>
  </si>
  <si>
    <t>家屋</t>
  </si>
  <si>
    <t>償却資産</t>
  </si>
  <si>
    <t>市町村民税</t>
  </si>
  <si>
    <t>固定資産税</t>
  </si>
  <si>
    <t>均等割（個人）</t>
  </si>
  <si>
    <t>均等割（法人）</t>
  </si>
  <si>
    <t>軽自動車税</t>
  </si>
  <si>
    <t>市町村たばこ税</t>
  </si>
  <si>
    <t>鉱産税</t>
  </si>
  <si>
    <t>事業所税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</si>
  <si>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</si>
  <si>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</si>
  <si>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</si>
  <si>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</si>
  <si>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</si>
  <si>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軽油引取税交付金</t>
  </si>
  <si>
    <t>特別とん譲与税</t>
  </si>
  <si>
    <t>地方道路譲与税</t>
  </si>
  <si>
    <t>石油ガス譲与税</t>
  </si>
  <si>
    <t>自動車重量譲与税</t>
  </si>
  <si>
    <t>航空機燃料譲与税</t>
  </si>
  <si>
    <t>市町村交付金</t>
  </si>
  <si>
    <t>交通安全対策特別交付金</t>
  </si>
  <si>
    <t>計（Ａ）</t>
  </si>
  <si>
    <t>低工法等による控除額（Ｂ）</t>
  </si>
  <si>
    <t>収入錯誤（Ｄ）</t>
  </si>
  <si>
    <t>基準財政需要額（Ｆ）</t>
  </si>
  <si>
    <t>需要錯誤（Ｇ）</t>
  </si>
  <si>
    <t>都　市</t>
  </si>
  <si>
    <t>町　村</t>
  </si>
  <si>
    <t>合　計</t>
  </si>
  <si>
    <t>増減率</t>
  </si>
  <si>
    <t>町村計</t>
  </si>
  <si>
    <t>財源超過団体</t>
  </si>
  <si>
    <t>計</t>
  </si>
  <si>
    <t>県　計</t>
  </si>
  <si>
    <t>市　計</t>
  </si>
  <si>
    <t xml:space="preserve"> </t>
  </si>
  <si>
    <t>算出額</t>
  </si>
  <si>
    <t>基準財政収入額</t>
  </si>
  <si>
    <t>　税　目</t>
  </si>
  <si>
    <t>　　　　　　　　　　区　分</t>
  </si>
  <si>
    <t>計（Ａ）－（Ｂ）　　（Ｃ）</t>
  </si>
  <si>
    <t>算定</t>
  </si>
  <si>
    <t>調整率Ｘ＝</t>
  </si>
  <si>
    <t>交付基準額（錯誤除く）（Ｆ）－（Ｃ）</t>
  </si>
  <si>
    <t>交付基準額（錯誤含む）（Ｈ）－（Ｅ）</t>
  </si>
  <si>
    <t>（単位：千円）</t>
  </si>
  <si>
    <t>原発施設等立地地域振興債償還費</t>
  </si>
  <si>
    <t>田村市</t>
  </si>
  <si>
    <t>小　計</t>
  </si>
  <si>
    <t>配当割交付金</t>
  </si>
  <si>
    <t>株式等譲渡所得割交付金</t>
  </si>
  <si>
    <t>（単位：千円、％）</t>
  </si>
  <si>
    <t>南相馬市</t>
  </si>
  <si>
    <t>伊達市</t>
  </si>
  <si>
    <t>南会津町</t>
  </si>
  <si>
    <t>会津美里町</t>
  </si>
  <si>
    <t>（Ｃ）＋（Ｄ）　　（Ｅ）</t>
  </si>
  <si>
    <t>（Ｆ）＋（Ｇ）　　（Ｈ）</t>
  </si>
  <si>
    <t>本宮市</t>
  </si>
  <si>
    <t>－</t>
  </si>
  <si>
    <t>区分</t>
  </si>
  <si>
    <t>費目</t>
  </si>
  <si>
    <t>個別算定経費（従来型・公債費除き）</t>
  </si>
  <si>
    <t>個別算定経費（公債費）</t>
  </si>
  <si>
    <t>道路の面積</t>
  </si>
  <si>
    <t>-</t>
  </si>
  <si>
    <t>道路の延長</t>
  </si>
  <si>
    <t>港湾費</t>
  </si>
  <si>
    <t>係　　留</t>
  </si>
  <si>
    <t>平成11年度以降             同意等債に係るもの</t>
  </si>
  <si>
    <t>外　　郭</t>
  </si>
  <si>
    <t>漁　　　港</t>
  </si>
  <si>
    <t>小学校費</t>
  </si>
  <si>
    <t>中学校費</t>
  </si>
  <si>
    <t>生　徒　数</t>
  </si>
  <si>
    <t>臨 時 財 政 対 策 債 償 還 費</t>
  </si>
  <si>
    <t>地域改善対策特定事業債等償還費</t>
  </si>
  <si>
    <t>地震対策緊急整備事業債償還費</t>
  </si>
  <si>
    <t>個  別  算  定  経  費 　計</t>
  </si>
  <si>
    <t>包括
算定
経費
(新型)</t>
  </si>
  <si>
    <t>高齢者保
健福祉費</t>
  </si>
  <si>
    <t>包　括  算  定  経  費 　計</t>
  </si>
  <si>
    <t>基　準　財　政　需　要　額</t>
  </si>
  <si>
    <t>林野水産行政費</t>
  </si>
  <si>
    <t>商　工　行　政　費</t>
  </si>
  <si>
    <t>戸籍住民        基本台帳費</t>
  </si>
  <si>
    <t>地域振興費</t>
  </si>
  <si>
    <t>所得割（税源移譲相当額除き）</t>
  </si>
  <si>
    <t xml:space="preserve">          (税源移譲相当額)</t>
  </si>
  <si>
    <t>特別交付金</t>
  </si>
  <si>
    <t>地方税減収補てん債償還費</t>
  </si>
  <si>
    <t>面　　　積</t>
  </si>
  <si>
    <t>児童手当特例交付金(地方特例交付金）</t>
  </si>
  <si>
    <t>-</t>
  </si>
  <si>
    <t>第２６表　基準財政収入額及び交付基準額（一本算定）</t>
  </si>
  <si>
    <t>　　第２５表　費目別基準財政需要額（一本算定）</t>
  </si>
  <si>
    <t>小計</t>
  </si>
  <si>
    <t>地方再生対策費</t>
  </si>
  <si>
    <t>耕地及び林野面積</t>
  </si>
  <si>
    <t>減収補てん特例交付金(地方特例交付金）</t>
  </si>
  <si>
    <t>都市公園の面積</t>
  </si>
  <si>
    <t>幼稚園の幼児数</t>
  </si>
  <si>
    <t>65歳以上人口</t>
  </si>
  <si>
    <t>75歳以上人口</t>
  </si>
  <si>
    <t>皆増</t>
  </si>
  <si>
    <t>(注）　本表における基準財政需要額は、臨時財政対策債振替前の数値である。</t>
  </si>
  <si>
    <t>（AーB)</t>
  </si>
  <si>
    <t>（C/B*100)</t>
  </si>
  <si>
    <t>A</t>
  </si>
  <si>
    <t>B</t>
  </si>
  <si>
    <t>C</t>
  </si>
  <si>
    <t>D</t>
  </si>
  <si>
    <t>消　　防　　費</t>
  </si>
  <si>
    <t>災　害　復　旧　費</t>
  </si>
  <si>
    <t>道　路　橋　り　ょ　う　費</t>
  </si>
  <si>
    <t>辺 地 対 策 事 業 債 償 還 費</t>
  </si>
  <si>
    <t>補正予算　　　債償還費</t>
  </si>
  <si>
    <t>平成10年度以前              許可債に係るもの</t>
  </si>
  <si>
    <t>港　　　湾</t>
  </si>
  <si>
    <t>-</t>
  </si>
  <si>
    <t>-</t>
  </si>
  <si>
    <t>都　市　計　画　費</t>
  </si>
  <si>
    <t>-</t>
  </si>
  <si>
    <t>公 園 費</t>
  </si>
  <si>
    <t>人　　　口</t>
  </si>
  <si>
    <t>臨 時 財 政 特 例 債 償 還 費</t>
  </si>
  <si>
    <t>財 源 対 策 債 償 還 費</t>
  </si>
  <si>
    <t>下　水　道　費</t>
  </si>
  <si>
    <t>減 税 補 て ん 債 償 還 費</t>
  </si>
  <si>
    <t>そ　の　他　の　土　木　費</t>
  </si>
  <si>
    <t>臨 時 税 収 補 て ん 債 償 還 費</t>
  </si>
  <si>
    <t>児　童　数</t>
  </si>
  <si>
    <t>学　級　数</t>
  </si>
  <si>
    <t>-</t>
  </si>
  <si>
    <t>学　校　数</t>
  </si>
  <si>
    <t>過 疎 対 策 事 業 債 償 還 費</t>
  </si>
  <si>
    <t>小　　計</t>
  </si>
  <si>
    <t>公 害 防 止 事 業 債 償 還 費</t>
  </si>
  <si>
    <t>石 油 コ ン ビ ナ ー ト 等 債 償 還 費</t>
  </si>
  <si>
    <t>-</t>
  </si>
  <si>
    <t>学　級　数</t>
  </si>
  <si>
    <t>学　校　数</t>
  </si>
  <si>
    <t xml:space="preserve">合 併 特 例 債 償 還 費 </t>
  </si>
  <si>
    <t>小　　計</t>
  </si>
  <si>
    <t>高等
学校費</t>
  </si>
  <si>
    <t>教　職　員　数</t>
  </si>
  <si>
    <t>-</t>
  </si>
  <si>
    <t>計</t>
  </si>
  <si>
    <t>生　徒　数</t>
  </si>
  <si>
    <t>その他の            教育費</t>
  </si>
  <si>
    <t>人　　　口</t>
  </si>
  <si>
    <t>人　　　口</t>
  </si>
  <si>
    <t>生　活　保　護　費</t>
  </si>
  <si>
    <t>社　会　福　祉　費</t>
  </si>
  <si>
    <t>保　健　衛　生　費</t>
  </si>
  <si>
    <t>清　掃　費</t>
  </si>
  <si>
    <t>農　業　行　政　費</t>
  </si>
  <si>
    <t>徴　税　費</t>
  </si>
  <si>
    <t>戸　籍　数</t>
  </si>
  <si>
    <t>世　帯　数</t>
  </si>
  <si>
    <t>面　　　積</t>
  </si>
  <si>
    <t>２１年度</t>
  </si>
  <si>
    <t>平成２１年度</t>
  </si>
  <si>
    <t>地域雇用創出推進費</t>
  </si>
  <si>
    <t>地方揮発油譲与税</t>
  </si>
  <si>
    <t>皆減</t>
  </si>
  <si>
    <t>第２４表　平成２２年度　普通交付税　市町村別決定額</t>
  </si>
  <si>
    <t>２２年度</t>
  </si>
  <si>
    <t>（再算定後）</t>
  </si>
  <si>
    <t>決定額</t>
  </si>
  <si>
    <t>２２／２１</t>
  </si>
  <si>
    <t>基準財政需要額（再算定後）</t>
  </si>
  <si>
    <t>※平成２２年度は再算定により、調整額が零となった。</t>
  </si>
  <si>
    <t>※西郷村及び広野町は、平成２１年度は財源超過団体であった。</t>
  </si>
  <si>
    <t>（参考）</t>
  </si>
  <si>
    <t>Ｃ－Ｄ　　E</t>
  </si>
  <si>
    <t>F</t>
  </si>
  <si>
    <t>E-F</t>
  </si>
  <si>
    <t>G</t>
  </si>
  <si>
    <t>G／F</t>
  </si>
  <si>
    <t>当初算定</t>
  </si>
  <si>
    <t>皆増</t>
  </si>
  <si>
    <t>平成２２年度</t>
  </si>
  <si>
    <t>雇用対策・地域資源活用臨時特例費</t>
  </si>
  <si>
    <t>皆減</t>
  </si>
  <si>
    <t>　　　　「平成２２年度算定」は再算定後の数値である。　</t>
  </si>
  <si>
    <t>皆減</t>
  </si>
  <si>
    <t>檜枝岐村</t>
  </si>
  <si>
    <t>　　　　　小計</t>
  </si>
  <si>
    <t>※　平成２２年度は再算定後の数値である。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</si>
</sst>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;&quot;△ &quot;#,##0.0"/>
    <numFmt numFmtId="179" formatCode="#,##0.0_);[Red]\(#,##0.0\)"/>
    <numFmt numFmtId="180" formatCode="#,##0;&quot;△ &quot;#,##0;&quot;－&quot;"/>
    <numFmt numFmtId="181" formatCode="#,##0;&quot;△ &quot;#,##0;&quot;-&quot;"/>
    <numFmt numFmtId="182" formatCode="0;&quot;△ &quot;0"/>
    <numFmt numFmtId="183" formatCode="#,##0;&quot;▲ &quot;#,##0"/>
    <numFmt numFmtId="184" formatCode="#,##0.0;&quot;▲ &quot;#,##0.0"/>
    <numFmt numFmtId="185" formatCode="0.0_);[Red]\(0.0\)"/>
    <numFmt numFmtId="186" formatCode="0;&quot;▲ &quot;0"/>
    <numFmt numFmtId="187" formatCode="0.000000000"/>
    <numFmt numFmtId="188" formatCode="0.00_ "/>
    <numFmt numFmtId="189" formatCode="#,##0.00_ "/>
    <numFmt numFmtId="190" formatCode="#,##0.00;&quot;▲ &quot;#,##0.00"/>
    <numFmt numFmtId="191" formatCode="#,##0.00;&quot;△ &quot;#,##0.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2"/>
      <name val="ＭＳ 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mbria"/>
      <family val="3"/>
    </font>
    <font>
      <sz val="11"/>
      <color theme="0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mbria"/>
      <family val="3"/>
    </font>
    <font>
      <sz val="11"/>
      <color rgb="FF9C6500"/>
      <name val="Cambria"/>
      <family val="3"/>
    </font>
    <font>
      <sz val="11"/>
      <color rgb="FFFA7D00"/>
      <name val="Cambria"/>
      <family val="3"/>
    </font>
    <font>
      <sz val="11"/>
      <color rgb="FF9C0006"/>
      <name val="Cambria"/>
      <family val="3"/>
    </font>
    <font>
      <b/>
      <sz val="11"/>
      <color rgb="FFFA7D00"/>
      <name val="Cambria"/>
      <family val="3"/>
    </font>
    <font>
      <sz val="11"/>
      <color rgb="FFFF0000"/>
      <name val="Cambria"/>
      <family val="3"/>
    </font>
    <font>
      <b/>
      <sz val="15"/>
      <color theme="3"/>
      <name val="Cambria"/>
      <family val="3"/>
    </font>
    <font>
      <b/>
      <sz val="13"/>
      <color theme="3"/>
      <name val="Cambria"/>
      <family val="3"/>
    </font>
    <font>
      <b/>
      <sz val="11"/>
      <color theme="3"/>
      <name val="Cambria"/>
      <family val="3"/>
    </font>
    <font>
      <b/>
      <sz val="11"/>
      <color theme="1"/>
      <name val="Cambria"/>
      <family val="3"/>
    </font>
    <font>
      <b/>
      <sz val="11"/>
      <color rgb="FF3F3F3F"/>
      <name val="Cambria"/>
      <family val="3"/>
    </font>
    <font>
      <i/>
      <sz val="11"/>
      <color rgb="FF7F7F7F"/>
      <name val="Cambria"/>
      <family val="3"/>
    </font>
    <font>
      <sz val="11"/>
      <color rgb="FF3F3F76"/>
      <name val="Cambria"/>
      <family val="3"/>
    </font>
    <font>
      <sz val="11"/>
      <color rgb="FF00610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/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12"/>
      </bottom>
    </border>
    <border>
      <left style="thin">
        <color indexed="56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/>
      <bottom style="thin">
        <color indexed="12"/>
      </bottom>
    </border>
    <border>
      <left style="thin">
        <color indexed="12"/>
      </left>
      <right>
        <color indexed="63"/>
      </right>
      <top style="medium"/>
      <bottom style="thin">
        <color indexed="12"/>
      </bottom>
    </border>
    <border>
      <left style="thin">
        <color indexed="56"/>
      </left>
      <right>
        <color indexed="63"/>
      </right>
      <top style="hair">
        <color indexed="56"/>
      </top>
      <bottom style="thin">
        <color indexed="12"/>
      </bottom>
    </border>
    <border>
      <left>
        <color indexed="63"/>
      </left>
      <right style="thin"/>
      <top style="hair">
        <color indexed="56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56"/>
      </left>
      <right>
        <color indexed="63"/>
      </right>
      <top style="thin">
        <color indexed="12"/>
      </top>
      <bottom style="hair">
        <color indexed="56"/>
      </bottom>
    </border>
    <border>
      <left>
        <color indexed="63"/>
      </left>
      <right style="thin"/>
      <top style="thin">
        <color indexed="12"/>
      </top>
      <bottom style="hair">
        <color indexed="56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12"/>
      </right>
      <top style="medium"/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/>
    </border>
    <border>
      <left style="thin">
        <color indexed="12"/>
      </left>
      <right>
        <color indexed="63"/>
      </right>
      <top style="thin">
        <color indexed="12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80" fontId="2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 quotePrefix="1">
      <alignment horizontal="left"/>
    </xf>
    <xf numFmtId="0" fontId="2" fillId="0" borderId="14" xfId="0" applyFont="1" applyFill="1" applyBorder="1" applyAlignment="1" quotePrefix="1">
      <alignment horizontal="left"/>
    </xf>
    <xf numFmtId="0" fontId="2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 vertical="center" textRotation="180"/>
    </xf>
    <xf numFmtId="0" fontId="7" fillId="0" borderId="15" xfId="0" applyFont="1" applyFill="1" applyBorder="1" applyAlignment="1">
      <alignment horizontal="right" vertical="center" textRotation="180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 quotePrefix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83" fontId="2" fillId="0" borderId="2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2" xfId="0" applyFont="1" applyFill="1" applyBorder="1" applyAlignment="1" quotePrefix="1">
      <alignment horizontal="distributed" vertical="center"/>
    </xf>
    <xf numFmtId="183" fontId="2" fillId="0" borderId="20" xfId="0" applyNumberFormat="1" applyFont="1" applyFill="1" applyBorder="1" applyAlignment="1">
      <alignment/>
    </xf>
    <xf numFmtId="183" fontId="2" fillId="0" borderId="12" xfId="0" applyNumberFormat="1" applyFont="1" applyFill="1" applyBorder="1" applyAlignment="1">
      <alignment/>
    </xf>
    <xf numFmtId="183" fontId="2" fillId="0" borderId="22" xfId="0" applyNumberFormat="1" applyFont="1" applyFill="1" applyBorder="1" applyAlignment="1">
      <alignment/>
    </xf>
    <xf numFmtId="183" fontId="2" fillId="0" borderId="19" xfId="0" applyNumberFormat="1" applyFont="1" applyFill="1" applyBorder="1" applyAlignment="1">
      <alignment/>
    </xf>
    <xf numFmtId="183" fontId="2" fillId="0" borderId="11" xfId="0" applyNumberFormat="1" applyFont="1" applyFill="1" applyBorder="1" applyAlignment="1">
      <alignment/>
    </xf>
    <xf numFmtId="183" fontId="2" fillId="0" borderId="12" xfId="0" applyNumberFormat="1" applyFont="1" applyFill="1" applyBorder="1" applyAlignment="1">
      <alignment horizontal="right"/>
    </xf>
    <xf numFmtId="183" fontId="2" fillId="0" borderId="18" xfId="0" applyNumberFormat="1" applyFont="1" applyFill="1" applyBorder="1" applyAlignment="1">
      <alignment/>
    </xf>
    <xf numFmtId="184" fontId="2" fillId="0" borderId="20" xfId="0" applyNumberFormat="1" applyFont="1" applyFill="1" applyBorder="1" applyAlignment="1">
      <alignment/>
    </xf>
    <xf numFmtId="184" fontId="2" fillId="0" borderId="12" xfId="0" applyNumberFormat="1" applyFont="1" applyFill="1" applyBorder="1" applyAlignment="1">
      <alignment/>
    </xf>
    <xf numFmtId="184" fontId="2" fillId="0" borderId="22" xfId="0" applyNumberFormat="1" applyFont="1" applyFill="1" applyBorder="1" applyAlignment="1">
      <alignment/>
    </xf>
    <xf numFmtId="184" fontId="2" fillId="0" borderId="12" xfId="0" applyNumberFormat="1" applyFont="1" applyFill="1" applyBorder="1" applyAlignment="1">
      <alignment horizontal="right"/>
    </xf>
    <xf numFmtId="184" fontId="2" fillId="0" borderId="18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183" fontId="2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183" fontId="2" fillId="0" borderId="24" xfId="0" applyNumberFormat="1" applyFont="1" applyFill="1" applyBorder="1" applyAlignment="1">
      <alignment/>
    </xf>
    <xf numFmtId="183" fontId="2" fillId="0" borderId="25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183" fontId="3" fillId="0" borderId="12" xfId="0" applyNumberFormat="1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horizontal="right" vertical="center"/>
    </xf>
    <xf numFmtId="184" fontId="3" fillId="0" borderId="12" xfId="0" applyNumberFormat="1" applyFont="1" applyFill="1" applyBorder="1" applyAlignment="1">
      <alignment vertical="center"/>
    </xf>
    <xf numFmtId="183" fontId="3" fillId="0" borderId="22" xfId="0" applyNumberFormat="1" applyFont="1" applyFill="1" applyBorder="1" applyAlignment="1">
      <alignment vertical="center"/>
    </xf>
    <xf numFmtId="183" fontId="3" fillId="0" borderId="18" xfId="0" applyNumberFormat="1" applyFont="1" applyFill="1" applyBorder="1" applyAlignment="1">
      <alignment vertical="center"/>
    </xf>
    <xf numFmtId="183" fontId="3" fillId="0" borderId="20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horizontal="right" vertical="center"/>
    </xf>
    <xf numFmtId="184" fontId="3" fillId="0" borderId="20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horizontal="right" vertical="center"/>
    </xf>
    <xf numFmtId="180" fontId="3" fillId="0" borderId="18" xfId="0" applyNumberFormat="1" applyFont="1" applyFill="1" applyBorder="1" applyAlignment="1">
      <alignment horizontal="right" vertical="center"/>
    </xf>
    <xf numFmtId="184" fontId="3" fillId="0" borderId="18" xfId="0" applyNumberFormat="1" applyFont="1" applyFill="1" applyBorder="1" applyAlignment="1">
      <alignment horizontal="right" vertical="center"/>
    </xf>
    <xf numFmtId="184" fontId="3" fillId="0" borderId="22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183" fontId="3" fillId="0" borderId="20" xfId="0" applyNumberFormat="1" applyFont="1" applyFill="1" applyBorder="1" applyAlignment="1">
      <alignment/>
    </xf>
    <xf numFmtId="183" fontId="3" fillId="0" borderId="12" xfId="0" applyNumberFormat="1" applyFont="1" applyFill="1" applyBorder="1" applyAlignment="1">
      <alignment/>
    </xf>
    <xf numFmtId="183" fontId="3" fillId="0" borderId="18" xfId="0" applyNumberFormat="1" applyFont="1" applyFill="1" applyBorder="1" applyAlignment="1">
      <alignment/>
    </xf>
    <xf numFmtId="183" fontId="3" fillId="0" borderId="22" xfId="0" applyNumberFormat="1" applyFont="1" applyFill="1" applyBorder="1" applyAlignment="1">
      <alignment/>
    </xf>
    <xf numFmtId="180" fontId="2" fillId="0" borderId="20" xfId="0" applyNumberFormat="1" applyFont="1" applyFill="1" applyBorder="1" applyAlignment="1">
      <alignment horizontal="right"/>
    </xf>
    <xf numFmtId="180" fontId="2" fillId="0" borderId="25" xfId="0" applyNumberFormat="1" applyFont="1" applyFill="1" applyBorder="1" applyAlignment="1">
      <alignment horizontal="right"/>
    </xf>
    <xf numFmtId="183" fontId="2" fillId="0" borderId="20" xfId="0" applyNumberFormat="1" applyFont="1" applyFill="1" applyBorder="1" applyAlignment="1">
      <alignment horizontal="right"/>
    </xf>
    <xf numFmtId="183" fontId="2" fillId="0" borderId="12" xfId="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horizontal="right" vertical="center"/>
    </xf>
    <xf numFmtId="180" fontId="2" fillId="0" borderId="18" xfId="0" applyNumberFormat="1" applyFont="1" applyFill="1" applyBorder="1" applyAlignment="1">
      <alignment horizontal="right" vertical="center"/>
    </xf>
    <xf numFmtId="183" fontId="2" fillId="0" borderId="18" xfId="0" applyNumberFormat="1" applyFont="1" applyFill="1" applyBorder="1" applyAlignment="1">
      <alignment vertical="center"/>
    </xf>
    <xf numFmtId="187" fontId="9" fillId="0" borderId="0" xfId="0" applyNumberFormat="1" applyFont="1" applyFill="1" applyAlignment="1">
      <alignment horizontal="center" vertical="center"/>
    </xf>
    <xf numFmtId="187" fontId="8" fillId="0" borderId="0" xfId="0" applyNumberFormat="1" applyFont="1" applyFill="1" applyAlignment="1">
      <alignment horizontal="center" vertical="center"/>
    </xf>
    <xf numFmtId="184" fontId="3" fillId="0" borderId="18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 wrapText="1"/>
    </xf>
    <xf numFmtId="0" fontId="0" fillId="33" borderId="3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right"/>
    </xf>
    <xf numFmtId="0" fontId="0" fillId="33" borderId="37" xfId="0" applyFont="1" applyFill="1" applyBorder="1" applyAlignment="1">
      <alignment horizontal="right"/>
    </xf>
    <xf numFmtId="0" fontId="0" fillId="33" borderId="37" xfId="0" applyFont="1" applyFill="1" applyBorder="1" applyAlignment="1">
      <alignment horizontal="right" wrapText="1"/>
    </xf>
    <xf numFmtId="0" fontId="0" fillId="33" borderId="34" xfId="0" applyFont="1" applyFill="1" applyBorder="1" applyAlignment="1">
      <alignment horizontal="right"/>
    </xf>
    <xf numFmtId="0" fontId="0" fillId="33" borderId="38" xfId="0" applyFont="1" applyFill="1" applyBorder="1" applyAlignment="1">
      <alignment horizontal="right"/>
    </xf>
    <xf numFmtId="41" fontId="0" fillId="33" borderId="39" xfId="0" applyNumberFormat="1" applyFont="1" applyFill="1" applyBorder="1" applyAlignment="1">
      <alignment horizontal="right" vertical="center"/>
    </xf>
    <xf numFmtId="176" fontId="0" fillId="33" borderId="30" xfId="0" applyNumberFormat="1" applyFont="1" applyFill="1" applyBorder="1" applyAlignment="1">
      <alignment horizontal="right" vertical="center"/>
    </xf>
    <xf numFmtId="41" fontId="0" fillId="33" borderId="18" xfId="0" applyNumberFormat="1" applyFont="1" applyFill="1" applyBorder="1" applyAlignment="1">
      <alignment horizontal="right" vertical="center"/>
    </xf>
    <xf numFmtId="183" fontId="0" fillId="33" borderId="18" xfId="0" applyNumberFormat="1" applyFont="1" applyFill="1" applyBorder="1" applyAlignment="1">
      <alignment horizontal="right" vertical="center"/>
    </xf>
    <xf numFmtId="41" fontId="0" fillId="33" borderId="20" xfId="0" applyNumberFormat="1" applyFont="1" applyFill="1" applyBorder="1" applyAlignment="1">
      <alignment horizontal="right" vertical="center"/>
    </xf>
    <xf numFmtId="41" fontId="0" fillId="33" borderId="17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33" borderId="40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>
      <alignment/>
    </xf>
    <xf numFmtId="41" fontId="0" fillId="33" borderId="0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>
      <alignment horizontal="center" vertical="center"/>
    </xf>
    <xf numFmtId="183" fontId="0" fillId="33" borderId="4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center" vertical="center" shrinkToFit="1"/>
    </xf>
    <xf numFmtId="41" fontId="0" fillId="0" borderId="0" xfId="0" applyNumberFormat="1" applyFont="1" applyFill="1" applyBorder="1" applyAlignment="1">
      <alignment horizontal="right" vertical="center"/>
    </xf>
    <xf numFmtId="183" fontId="0" fillId="33" borderId="22" xfId="0" applyNumberFormat="1" applyFont="1" applyFill="1" applyBorder="1" applyAlignment="1">
      <alignment horizontal="right" vertical="center"/>
    </xf>
    <xf numFmtId="183" fontId="0" fillId="33" borderId="20" xfId="0" applyNumberFormat="1" applyFont="1" applyFill="1" applyBorder="1" applyAlignment="1">
      <alignment horizontal="right" vertical="center"/>
    </xf>
    <xf numFmtId="41" fontId="0" fillId="33" borderId="41" xfId="0" applyNumberFormat="1" applyFont="1" applyFill="1" applyBorder="1" applyAlignment="1">
      <alignment horizontal="right" vertical="center"/>
    </xf>
    <xf numFmtId="183" fontId="0" fillId="33" borderId="41" xfId="0" applyNumberFormat="1" applyFont="1" applyFill="1" applyBorder="1" applyAlignment="1">
      <alignment horizontal="right" vertical="center"/>
    </xf>
    <xf numFmtId="190" fontId="0" fillId="33" borderId="42" xfId="0" applyNumberFormat="1" applyFont="1" applyFill="1" applyBorder="1" applyAlignment="1">
      <alignment horizontal="right" vertical="center"/>
    </xf>
    <xf numFmtId="190" fontId="0" fillId="33" borderId="43" xfId="0" applyNumberFormat="1" applyFont="1" applyFill="1" applyBorder="1" applyAlignment="1">
      <alignment horizontal="right" vertical="center"/>
    </xf>
    <xf numFmtId="190" fontId="0" fillId="33" borderId="44" xfId="0" applyNumberFormat="1" applyFont="1" applyFill="1" applyBorder="1" applyAlignment="1">
      <alignment horizontal="right" vertical="center"/>
    </xf>
    <xf numFmtId="191" fontId="0" fillId="33" borderId="45" xfId="0" applyNumberFormat="1" applyFont="1" applyFill="1" applyBorder="1" applyAlignment="1">
      <alignment horizontal="right" vertical="center"/>
    </xf>
    <xf numFmtId="190" fontId="0" fillId="33" borderId="46" xfId="0" applyNumberFormat="1" applyFont="1" applyFill="1" applyBorder="1" applyAlignment="1">
      <alignment horizontal="right" vertical="center"/>
    </xf>
    <xf numFmtId="190" fontId="0" fillId="33" borderId="45" xfId="0" applyNumberFormat="1" applyFont="1" applyFill="1" applyBorder="1" applyAlignment="1">
      <alignment horizontal="right" vertical="center"/>
    </xf>
    <xf numFmtId="190" fontId="0" fillId="33" borderId="47" xfId="0" applyNumberFormat="1" applyFont="1" applyFill="1" applyBorder="1" applyAlignment="1">
      <alignment horizontal="right" vertical="center"/>
    </xf>
    <xf numFmtId="0" fontId="0" fillId="33" borderId="30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41" fontId="0" fillId="33" borderId="41" xfId="0" applyNumberFormat="1" applyFill="1" applyBorder="1" applyAlignment="1">
      <alignment horizontal="right" vertical="center"/>
    </xf>
    <xf numFmtId="190" fontId="0" fillId="33" borderId="47" xfId="0" applyNumberForma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38" fontId="2" fillId="0" borderId="0" xfId="48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183" fontId="0" fillId="33" borderId="20" xfId="0" applyNumberFormat="1" applyFont="1" applyFill="1" applyBorder="1" applyAlignment="1">
      <alignment horizontal="right" vertical="center"/>
    </xf>
    <xf numFmtId="183" fontId="0" fillId="33" borderId="22" xfId="0" applyNumberFormat="1" applyFont="1" applyFill="1" applyBorder="1" applyAlignment="1">
      <alignment horizontal="right" vertical="center"/>
    </xf>
    <xf numFmtId="190" fontId="0" fillId="33" borderId="44" xfId="0" applyNumberFormat="1" applyFont="1" applyFill="1" applyBorder="1" applyAlignment="1">
      <alignment horizontal="right" vertical="center"/>
    </xf>
    <xf numFmtId="190" fontId="0" fillId="33" borderId="42" xfId="0" applyNumberFormat="1" applyFont="1" applyFill="1" applyBorder="1" applyAlignment="1">
      <alignment horizontal="right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180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41" fontId="0" fillId="33" borderId="20" xfId="0" applyNumberFormat="1" applyFont="1" applyFill="1" applyBorder="1" applyAlignment="1">
      <alignment horizontal="center" vertical="center"/>
    </xf>
    <xf numFmtId="41" fontId="0" fillId="33" borderId="22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 textRotation="255" shrinkToFit="1"/>
    </xf>
    <xf numFmtId="0" fontId="0" fillId="33" borderId="58" xfId="0" applyFont="1" applyFill="1" applyBorder="1" applyAlignment="1">
      <alignment horizontal="center" vertical="center" textRotation="255" shrinkToFit="1"/>
    </xf>
    <xf numFmtId="0" fontId="0" fillId="33" borderId="59" xfId="0" applyFont="1" applyFill="1" applyBorder="1" applyAlignment="1">
      <alignment horizontal="center" vertical="center" textRotation="255" shrinkToFit="1"/>
    </xf>
    <xf numFmtId="0" fontId="0" fillId="33" borderId="60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 shrinkToFit="1"/>
    </xf>
    <xf numFmtId="0" fontId="0" fillId="33" borderId="69" xfId="0" applyFont="1" applyFill="1" applyBorder="1" applyAlignment="1">
      <alignment horizontal="center" vertical="center" shrinkToFit="1"/>
    </xf>
    <xf numFmtId="0" fontId="0" fillId="33" borderId="61" xfId="0" applyFont="1" applyFill="1" applyBorder="1" applyAlignment="1">
      <alignment horizontal="center" vertical="center" shrinkToFit="1"/>
    </xf>
    <xf numFmtId="0" fontId="0" fillId="33" borderId="62" xfId="0" applyFont="1" applyFill="1" applyBorder="1" applyAlignment="1">
      <alignment horizontal="center" vertical="center" shrinkToFit="1"/>
    </xf>
    <xf numFmtId="0" fontId="0" fillId="33" borderId="70" xfId="0" applyFont="1" applyFill="1" applyBorder="1" applyAlignment="1">
      <alignment horizontal="center" vertical="center" shrinkToFit="1"/>
    </xf>
    <xf numFmtId="0" fontId="0" fillId="33" borderId="63" xfId="0" applyFont="1" applyFill="1" applyBorder="1" applyAlignment="1">
      <alignment horizontal="center" vertical="center" shrinkToFit="1"/>
    </xf>
    <xf numFmtId="0" fontId="0" fillId="33" borderId="71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 wrapText="1"/>
    </xf>
    <xf numFmtId="0" fontId="0" fillId="33" borderId="74" xfId="0" applyFont="1" applyFill="1" applyBorder="1" applyAlignment="1">
      <alignment horizontal="center" vertical="center" wrapText="1"/>
    </xf>
    <xf numFmtId="0" fontId="0" fillId="33" borderId="62" xfId="0" applyFont="1" applyFill="1" applyBorder="1" applyAlignment="1">
      <alignment horizontal="center" vertical="center" wrapText="1"/>
    </xf>
    <xf numFmtId="0" fontId="0" fillId="33" borderId="75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33" borderId="2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 wrapText="1" shrinkToFit="1"/>
    </xf>
    <xf numFmtId="0" fontId="2" fillId="34" borderId="15" xfId="0" applyNumberFormat="1" applyFont="1" applyFill="1" applyBorder="1" applyAlignment="1">
      <alignment horizontal="center" vertical="center" wrapText="1" shrinkToFit="1"/>
    </xf>
    <xf numFmtId="0" fontId="2" fillId="34" borderId="16" xfId="0" applyNumberFormat="1" applyFont="1" applyFill="1" applyBorder="1" applyAlignment="1">
      <alignment horizontal="center" vertical="center" wrapText="1" shrinkToFit="1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4" borderId="76" xfId="0" applyFont="1" applyFill="1" applyBorder="1" applyAlignment="1">
      <alignment horizontal="center" vertical="center" textRotation="255"/>
    </xf>
    <xf numFmtId="0" fontId="0" fillId="34" borderId="77" xfId="0" applyFont="1" applyFill="1" applyBorder="1" applyAlignment="1">
      <alignment horizontal="center" vertical="center" textRotation="255"/>
    </xf>
    <xf numFmtId="0" fontId="0" fillId="34" borderId="78" xfId="0" applyFont="1" applyFill="1" applyBorder="1" applyAlignment="1">
      <alignment horizontal="center" vertical="center" textRotation="255"/>
    </xf>
    <xf numFmtId="0" fontId="0" fillId="34" borderId="26" xfId="0" applyFont="1" applyFill="1" applyBorder="1" applyAlignment="1">
      <alignment horizontal="center" vertical="center" textRotation="255"/>
    </xf>
    <xf numFmtId="0" fontId="0" fillId="34" borderId="27" xfId="0" applyFont="1" applyFill="1" applyBorder="1" applyAlignment="1">
      <alignment horizontal="center" vertical="center" textRotation="255"/>
    </xf>
    <xf numFmtId="0" fontId="0" fillId="34" borderId="33" xfId="0" applyFont="1" applyFill="1" applyBorder="1" applyAlignment="1">
      <alignment horizontal="center" vertical="center" textRotation="255"/>
    </xf>
    <xf numFmtId="0" fontId="0" fillId="33" borderId="79" xfId="0" applyFill="1" applyBorder="1" applyAlignment="1">
      <alignment horizontal="center" vertical="center"/>
    </xf>
    <xf numFmtId="0" fontId="0" fillId="33" borderId="80" xfId="0" applyFont="1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 shrinkToFit="1"/>
    </xf>
    <xf numFmtId="0" fontId="0" fillId="33" borderId="82" xfId="0" applyFont="1" applyFill="1" applyBorder="1" applyAlignment="1">
      <alignment horizontal="center" vertical="center" shrinkToFit="1"/>
    </xf>
    <xf numFmtId="0" fontId="0" fillId="33" borderId="53" xfId="0" applyFont="1" applyFill="1" applyBorder="1" applyAlignment="1">
      <alignment horizontal="center" vertical="center" shrinkToFit="1"/>
    </xf>
    <xf numFmtId="0" fontId="0" fillId="33" borderId="83" xfId="0" applyFont="1" applyFill="1" applyBorder="1" applyAlignment="1">
      <alignment horizontal="center" vertical="center" shrinkToFit="1"/>
    </xf>
    <xf numFmtId="0" fontId="2" fillId="0" borderId="27" xfId="0" applyNumberFormat="1" applyFont="1" applyFill="1" applyBorder="1" applyAlignment="1">
      <alignment horizontal="center" vertical="center" wrapText="1" shrinkToFit="1"/>
    </xf>
    <xf numFmtId="0" fontId="0" fillId="33" borderId="79" xfId="0" applyFont="1" applyFill="1" applyBorder="1" applyAlignment="1">
      <alignment horizontal="center" vertical="center"/>
    </xf>
    <xf numFmtId="0" fontId="0" fillId="33" borderId="84" xfId="0" applyFont="1" applyFill="1" applyBorder="1" applyAlignment="1">
      <alignment horizontal="center" vertical="center"/>
    </xf>
    <xf numFmtId="0" fontId="0" fillId="33" borderId="85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 shrinkToFit="1"/>
    </xf>
    <xf numFmtId="0" fontId="0" fillId="33" borderId="7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 textRotation="180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0" xfId="0" applyFont="1" applyFill="1" applyBorder="1" applyAlignment="1" quotePrefix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9" xfId="0" applyFont="1" applyFill="1" applyBorder="1" applyAlignment="1" quotePrefix="1">
      <alignment horizontal="center"/>
    </xf>
    <xf numFmtId="0" fontId="3" fillId="0" borderId="17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view="pageBreakPreview" zoomScale="75" zoomScaleSheetLayoutView="75" zoomScalePageLayoutView="0" workbookViewId="0" topLeftCell="A1">
      <selection activeCell="B1" sqref="B1"/>
    </sheetView>
  </sheetViews>
  <sheetFormatPr defaultColWidth="9.00390625" defaultRowHeight="13.5" customHeight="1"/>
  <cols>
    <col min="1" max="1" width="2.125" style="20" customWidth="1"/>
    <col min="2" max="2" width="12.00390625" style="20" customWidth="1"/>
    <col min="3" max="13" width="10.625" style="20" customWidth="1"/>
    <col min="14" max="14" width="12.625" style="20" customWidth="1"/>
    <col min="15" max="15" width="10.625" style="20" customWidth="1"/>
    <col min="16" max="17" width="9.00390625" style="20" customWidth="1"/>
    <col min="18" max="18" width="11.875" style="20" bestFit="1" customWidth="1"/>
    <col min="19" max="19" width="10.50390625" style="20" bestFit="1" customWidth="1"/>
    <col min="20" max="20" width="10.50390625" style="20" customWidth="1"/>
    <col min="21" max="16384" width="9.00390625" style="20" customWidth="1"/>
  </cols>
  <sheetData>
    <row r="1" ht="24" customHeight="1">
      <c r="A1" s="19" t="s">
        <v>243</v>
      </c>
    </row>
    <row r="2" spans="1:9" ht="13.5" customHeight="1">
      <c r="A2" s="21"/>
      <c r="I2" s="92"/>
    </row>
    <row r="3" spans="10:15" ht="12">
      <c r="J3" s="22" t="s">
        <v>119</v>
      </c>
      <c r="K3" s="148">
        <v>0</v>
      </c>
      <c r="L3" s="93"/>
      <c r="N3" s="152" t="s">
        <v>122</v>
      </c>
      <c r="O3" s="152"/>
    </row>
    <row r="4" spans="1:15" ht="12">
      <c r="A4" s="23"/>
      <c r="B4" s="24"/>
      <c r="C4" s="149" t="s">
        <v>248</v>
      </c>
      <c r="D4" s="150"/>
      <c r="E4" s="151"/>
      <c r="F4" s="149" t="s">
        <v>114</v>
      </c>
      <c r="G4" s="150"/>
      <c r="H4" s="151"/>
      <c r="I4" s="17" t="s">
        <v>62</v>
      </c>
      <c r="J4" s="41" t="s">
        <v>61</v>
      </c>
      <c r="K4" s="41" t="s">
        <v>244</v>
      </c>
      <c r="L4" s="41" t="s">
        <v>251</v>
      </c>
      <c r="M4" s="41" t="s">
        <v>238</v>
      </c>
      <c r="N4" s="153" t="s">
        <v>247</v>
      </c>
      <c r="O4" s="151"/>
    </row>
    <row r="5" spans="1:15" ht="13.5" customHeight="1">
      <c r="A5" s="26"/>
      <c r="B5" s="27" t="s">
        <v>58</v>
      </c>
      <c r="C5" s="25" t="s">
        <v>72</v>
      </c>
      <c r="D5" s="28" t="s">
        <v>57</v>
      </c>
      <c r="E5" s="28" t="s">
        <v>72</v>
      </c>
      <c r="F5" s="28" t="s">
        <v>72</v>
      </c>
      <c r="G5" s="28" t="s">
        <v>57</v>
      </c>
      <c r="H5" s="28" t="s">
        <v>72</v>
      </c>
      <c r="I5" s="18" t="s">
        <v>2</v>
      </c>
      <c r="J5" s="40" t="s">
        <v>3</v>
      </c>
      <c r="K5" s="40" t="s">
        <v>118</v>
      </c>
      <c r="L5" s="40" t="s">
        <v>244</v>
      </c>
      <c r="M5" s="42" t="s">
        <v>118</v>
      </c>
      <c r="N5" s="17" t="s">
        <v>59</v>
      </c>
      <c r="O5" s="17" t="s">
        <v>60</v>
      </c>
    </row>
    <row r="6" spans="1:15" ht="13.5" customHeight="1">
      <c r="A6" s="154" t="s">
        <v>0</v>
      </c>
      <c r="B6" s="155"/>
      <c r="C6" s="40" t="s">
        <v>113</v>
      </c>
      <c r="D6" s="40" t="s">
        <v>1</v>
      </c>
      <c r="E6" s="40" t="s">
        <v>109</v>
      </c>
      <c r="F6" s="40" t="s">
        <v>113</v>
      </c>
      <c r="G6" s="40" t="s">
        <v>1</v>
      </c>
      <c r="H6" s="40" t="s">
        <v>109</v>
      </c>
      <c r="I6" s="18" t="s">
        <v>63</v>
      </c>
      <c r="J6" s="18" t="s">
        <v>64</v>
      </c>
      <c r="K6" s="40" t="s">
        <v>246</v>
      </c>
      <c r="L6" s="40" t="s">
        <v>257</v>
      </c>
      <c r="M6" s="40" t="s">
        <v>246</v>
      </c>
      <c r="N6" s="29"/>
      <c r="O6" s="30" t="s">
        <v>65</v>
      </c>
    </row>
    <row r="7" spans="1:15" ht="13.5" customHeight="1">
      <c r="A7" s="26"/>
      <c r="B7" s="27"/>
      <c r="C7" s="18"/>
      <c r="D7" s="18"/>
      <c r="E7" s="18"/>
      <c r="F7" s="18"/>
      <c r="G7" s="18"/>
      <c r="H7" s="18"/>
      <c r="I7" s="18"/>
      <c r="J7" s="31" t="s">
        <v>112</v>
      </c>
      <c r="K7" s="18" t="s">
        <v>245</v>
      </c>
      <c r="L7" s="18" t="s">
        <v>246</v>
      </c>
      <c r="M7" s="18"/>
      <c r="N7" s="18" t="s">
        <v>254</v>
      </c>
      <c r="O7" s="18" t="s">
        <v>256</v>
      </c>
    </row>
    <row r="8" spans="1:15" ht="13.5" customHeight="1">
      <c r="A8" s="32"/>
      <c r="B8" s="33"/>
      <c r="C8" s="34"/>
      <c r="D8" s="34"/>
      <c r="E8" s="34" t="s">
        <v>66</v>
      </c>
      <c r="F8" s="34"/>
      <c r="G8" s="34"/>
      <c r="H8" s="34" t="s">
        <v>67</v>
      </c>
      <c r="I8" s="34" t="s">
        <v>68</v>
      </c>
      <c r="J8" s="34" t="s">
        <v>69</v>
      </c>
      <c r="K8" s="34" t="s">
        <v>252</v>
      </c>
      <c r="L8" s="34"/>
      <c r="M8" s="34" t="s">
        <v>253</v>
      </c>
      <c r="N8" s="34" t="s">
        <v>255</v>
      </c>
      <c r="O8" s="34"/>
    </row>
    <row r="9" spans="1:15" ht="18" customHeight="1">
      <c r="A9" s="23" t="s">
        <v>56</v>
      </c>
      <c r="B9" s="35"/>
      <c r="C9" s="36"/>
      <c r="D9" s="39"/>
      <c r="E9" s="36"/>
      <c r="F9" s="37"/>
      <c r="G9" s="39"/>
      <c r="H9" s="36"/>
      <c r="I9" s="36"/>
      <c r="J9" s="36"/>
      <c r="K9" s="36"/>
      <c r="L9" s="36"/>
      <c r="M9" s="36"/>
      <c r="N9" s="36"/>
      <c r="O9" s="36"/>
    </row>
    <row r="10" spans="1:20" ht="18" customHeight="1">
      <c r="A10" s="26"/>
      <c r="B10" s="38" t="s">
        <v>4</v>
      </c>
      <c r="C10" s="64">
        <v>43472137</v>
      </c>
      <c r="D10" s="65">
        <v>0</v>
      </c>
      <c r="E10" s="64">
        <f aca="true" t="shared" si="0" ref="E10:E22">C10+D10</f>
        <v>43472137</v>
      </c>
      <c r="F10" s="64">
        <v>30197017</v>
      </c>
      <c r="G10" s="65">
        <v>0</v>
      </c>
      <c r="H10" s="64">
        <f>F10+G10</f>
        <v>30197017</v>
      </c>
      <c r="I10" s="64">
        <f>E10-H10</f>
        <v>13275120</v>
      </c>
      <c r="J10" s="64">
        <v>0</v>
      </c>
      <c r="K10" s="88">
        <f>I10-J10</f>
        <v>13275120</v>
      </c>
      <c r="L10" s="64">
        <v>13010782</v>
      </c>
      <c r="M10" s="64">
        <v>11725238</v>
      </c>
      <c r="N10" s="64">
        <f>K10-M10</f>
        <v>1549882</v>
      </c>
      <c r="O10" s="66">
        <f>ROUND(N10/M10*100,1)</f>
        <v>13.2</v>
      </c>
      <c r="R10" s="147"/>
      <c r="S10" s="147"/>
      <c r="T10" s="147"/>
    </row>
    <row r="11" spans="1:20" ht="18" customHeight="1">
      <c r="A11" s="26"/>
      <c r="B11" s="38" t="s">
        <v>5</v>
      </c>
      <c r="C11" s="64">
        <v>22711421</v>
      </c>
      <c r="D11" s="64">
        <v>-24024</v>
      </c>
      <c r="E11" s="64">
        <f t="shared" si="0"/>
        <v>22687397</v>
      </c>
      <c r="F11" s="64">
        <v>12859306</v>
      </c>
      <c r="G11" s="64">
        <v>-2718</v>
      </c>
      <c r="H11" s="64">
        <f aca="true" t="shared" si="1" ref="H11:H22">F11+G11</f>
        <v>12856588</v>
      </c>
      <c r="I11" s="64">
        <f aca="true" t="shared" si="2" ref="I11:I22">E11-H11</f>
        <v>9830809</v>
      </c>
      <c r="J11" s="64">
        <v>0</v>
      </c>
      <c r="K11" s="88">
        <f aca="true" t="shared" si="3" ref="K11:K22">I11-J11</f>
        <v>9830809</v>
      </c>
      <c r="L11" s="64">
        <v>9653778</v>
      </c>
      <c r="M11" s="64">
        <v>8386523</v>
      </c>
      <c r="N11" s="64">
        <f aca="true" t="shared" si="4" ref="N11:N22">K11-M11</f>
        <v>1444286</v>
      </c>
      <c r="O11" s="66">
        <f aca="true" t="shared" si="5" ref="O11:O22">ROUND(N11/M11*100,1)</f>
        <v>17.2</v>
      </c>
      <c r="R11" s="147"/>
      <c r="S11" s="147"/>
      <c r="T11" s="147"/>
    </row>
    <row r="12" spans="1:20" ht="18" customHeight="1">
      <c r="A12" s="26"/>
      <c r="B12" s="38" t="s">
        <v>6</v>
      </c>
      <c r="C12" s="64">
        <v>50417825</v>
      </c>
      <c r="D12" s="65">
        <v>0</v>
      </c>
      <c r="E12" s="64">
        <f t="shared" si="0"/>
        <v>50417825</v>
      </c>
      <c r="F12" s="64">
        <v>37397594</v>
      </c>
      <c r="G12" s="65">
        <v>0</v>
      </c>
      <c r="H12" s="64">
        <f t="shared" si="1"/>
        <v>37397594</v>
      </c>
      <c r="I12" s="64">
        <f t="shared" si="2"/>
        <v>13020231</v>
      </c>
      <c r="J12" s="64">
        <v>0</v>
      </c>
      <c r="K12" s="88">
        <f t="shared" si="3"/>
        <v>13020231</v>
      </c>
      <c r="L12" s="64">
        <v>12778576</v>
      </c>
      <c r="M12" s="64">
        <v>11086453</v>
      </c>
      <c r="N12" s="64">
        <f t="shared" si="4"/>
        <v>1933778</v>
      </c>
      <c r="O12" s="66">
        <f t="shared" si="5"/>
        <v>17.4</v>
      </c>
      <c r="R12" s="147"/>
      <c r="S12" s="147"/>
      <c r="T12" s="147"/>
    </row>
    <row r="13" spans="1:20" ht="18" customHeight="1">
      <c r="A13" s="26"/>
      <c r="B13" s="38" t="s">
        <v>7</v>
      </c>
      <c r="C13" s="64">
        <v>56980005</v>
      </c>
      <c r="D13" s="65">
        <v>0</v>
      </c>
      <c r="E13" s="64">
        <f t="shared" si="0"/>
        <v>56980005</v>
      </c>
      <c r="F13" s="64">
        <v>36379679</v>
      </c>
      <c r="G13" s="65">
        <v>0</v>
      </c>
      <c r="H13" s="64">
        <f t="shared" si="1"/>
        <v>36379679</v>
      </c>
      <c r="I13" s="64">
        <f t="shared" si="2"/>
        <v>20600326</v>
      </c>
      <c r="J13" s="64">
        <v>0</v>
      </c>
      <c r="K13" s="88">
        <f t="shared" si="3"/>
        <v>20600326</v>
      </c>
      <c r="L13" s="64">
        <v>20352684</v>
      </c>
      <c r="M13" s="64">
        <v>18550726</v>
      </c>
      <c r="N13" s="64">
        <f t="shared" si="4"/>
        <v>2049600</v>
      </c>
      <c r="O13" s="66">
        <f t="shared" si="5"/>
        <v>11</v>
      </c>
      <c r="R13" s="147"/>
      <c r="S13" s="147"/>
      <c r="T13" s="147"/>
    </row>
    <row r="14" spans="1:20" ht="18" customHeight="1">
      <c r="A14" s="26"/>
      <c r="B14" s="38" t="s">
        <v>8</v>
      </c>
      <c r="C14" s="64">
        <v>13800100</v>
      </c>
      <c r="D14" s="65">
        <v>-2141</v>
      </c>
      <c r="E14" s="64">
        <f t="shared" si="0"/>
        <v>13797959</v>
      </c>
      <c r="F14" s="64">
        <v>6794200</v>
      </c>
      <c r="G14" s="65">
        <v>1509</v>
      </c>
      <c r="H14" s="64">
        <f t="shared" si="1"/>
        <v>6795709</v>
      </c>
      <c r="I14" s="64">
        <f t="shared" si="2"/>
        <v>7002250</v>
      </c>
      <c r="J14" s="64">
        <v>0</v>
      </c>
      <c r="K14" s="88">
        <f t="shared" si="3"/>
        <v>7002250</v>
      </c>
      <c r="L14" s="64">
        <v>6871707</v>
      </c>
      <c r="M14" s="64">
        <v>6564778</v>
      </c>
      <c r="N14" s="64">
        <f t="shared" si="4"/>
        <v>437472</v>
      </c>
      <c r="O14" s="66">
        <f t="shared" si="5"/>
        <v>6.7</v>
      </c>
      <c r="R14" s="147"/>
      <c r="S14" s="147"/>
      <c r="T14" s="147"/>
    </row>
    <row r="15" spans="1:20" ht="18" customHeight="1">
      <c r="A15" s="26"/>
      <c r="B15" s="38" t="s">
        <v>9</v>
      </c>
      <c r="C15" s="64">
        <v>14808821</v>
      </c>
      <c r="D15" s="65">
        <v>0</v>
      </c>
      <c r="E15" s="64">
        <f t="shared" si="0"/>
        <v>14808821</v>
      </c>
      <c r="F15" s="64">
        <v>7567458</v>
      </c>
      <c r="G15" s="65">
        <v>0</v>
      </c>
      <c r="H15" s="64">
        <f t="shared" si="1"/>
        <v>7567458</v>
      </c>
      <c r="I15" s="64">
        <f t="shared" si="2"/>
        <v>7241363</v>
      </c>
      <c r="J15" s="64">
        <v>0</v>
      </c>
      <c r="K15" s="88">
        <f t="shared" si="3"/>
        <v>7241363</v>
      </c>
      <c r="L15" s="64">
        <v>7091173</v>
      </c>
      <c r="M15" s="64">
        <v>6929289</v>
      </c>
      <c r="N15" s="64">
        <f t="shared" si="4"/>
        <v>312074</v>
      </c>
      <c r="O15" s="66">
        <f t="shared" si="5"/>
        <v>4.5</v>
      </c>
      <c r="R15" s="147"/>
      <c r="S15" s="147"/>
      <c r="T15" s="147"/>
    </row>
    <row r="16" spans="1:20" ht="18" customHeight="1">
      <c r="A16" s="26"/>
      <c r="B16" s="38" t="s">
        <v>10</v>
      </c>
      <c r="C16" s="64">
        <v>14200673</v>
      </c>
      <c r="D16" s="65">
        <v>20912</v>
      </c>
      <c r="E16" s="64">
        <f t="shared" si="0"/>
        <v>14221585</v>
      </c>
      <c r="F16" s="64">
        <v>4470722</v>
      </c>
      <c r="G16" s="65">
        <v>-2196</v>
      </c>
      <c r="H16" s="64">
        <f t="shared" si="1"/>
        <v>4468526</v>
      </c>
      <c r="I16" s="64">
        <f t="shared" si="2"/>
        <v>9753059</v>
      </c>
      <c r="J16" s="64">
        <v>0</v>
      </c>
      <c r="K16" s="88">
        <f t="shared" si="3"/>
        <v>9753059</v>
      </c>
      <c r="L16" s="64">
        <v>9546679</v>
      </c>
      <c r="M16" s="64">
        <v>9156593</v>
      </c>
      <c r="N16" s="64">
        <f t="shared" si="4"/>
        <v>596466</v>
      </c>
      <c r="O16" s="66">
        <f t="shared" si="5"/>
        <v>6.5</v>
      </c>
      <c r="R16" s="147"/>
      <c r="S16" s="147"/>
      <c r="T16" s="147"/>
    </row>
    <row r="17" spans="1:20" ht="18" customHeight="1">
      <c r="A17" s="26"/>
      <c r="B17" s="38" t="s">
        <v>11</v>
      </c>
      <c r="C17" s="64">
        <v>7356376</v>
      </c>
      <c r="D17" s="65">
        <v>0</v>
      </c>
      <c r="E17" s="64">
        <f t="shared" si="0"/>
        <v>7356376</v>
      </c>
      <c r="F17" s="64">
        <v>3934366</v>
      </c>
      <c r="G17" s="65">
        <v>0</v>
      </c>
      <c r="H17" s="64">
        <f t="shared" si="1"/>
        <v>3934366</v>
      </c>
      <c r="I17" s="64">
        <f t="shared" si="2"/>
        <v>3422010</v>
      </c>
      <c r="J17" s="64">
        <v>0</v>
      </c>
      <c r="K17" s="88">
        <f t="shared" si="3"/>
        <v>3422010</v>
      </c>
      <c r="L17" s="64">
        <v>3351715</v>
      </c>
      <c r="M17" s="64">
        <v>3111029</v>
      </c>
      <c r="N17" s="64">
        <f t="shared" si="4"/>
        <v>310981</v>
      </c>
      <c r="O17" s="66">
        <f t="shared" si="5"/>
        <v>10</v>
      </c>
      <c r="R17" s="147"/>
      <c r="S17" s="147"/>
      <c r="T17" s="147"/>
    </row>
    <row r="18" spans="1:20" ht="18" customHeight="1">
      <c r="A18" s="26"/>
      <c r="B18" s="38" t="s">
        <v>12</v>
      </c>
      <c r="C18" s="64">
        <v>14607639</v>
      </c>
      <c r="D18" s="65">
        <v>5789</v>
      </c>
      <c r="E18" s="64">
        <f t="shared" si="0"/>
        <v>14613428</v>
      </c>
      <c r="F18" s="64">
        <v>5714294</v>
      </c>
      <c r="G18" s="65">
        <v>-28450</v>
      </c>
      <c r="H18" s="64">
        <f t="shared" si="1"/>
        <v>5685844</v>
      </c>
      <c r="I18" s="64">
        <f t="shared" si="2"/>
        <v>8927584</v>
      </c>
      <c r="J18" s="64">
        <v>0</v>
      </c>
      <c r="K18" s="88">
        <f t="shared" si="3"/>
        <v>8927584</v>
      </c>
      <c r="L18" s="64">
        <v>8782076</v>
      </c>
      <c r="M18" s="64">
        <v>8234949</v>
      </c>
      <c r="N18" s="64">
        <f t="shared" si="4"/>
        <v>692635</v>
      </c>
      <c r="O18" s="66">
        <f t="shared" si="5"/>
        <v>8.4</v>
      </c>
      <c r="R18" s="147"/>
      <c r="S18" s="147"/>
      <c r="T18" s="147"/>
    </row>
    <row r="19" spans="1:20" ht="18" customHeight="1">
      <c r="A19" s="26"/>
      <c r="B19" s="38" t="s">
        <v>124</v>
      </c>
      <c r="C19" s="64">
        <v>12525736</v>
      </c>
      <c r="D19" s="64">
        <v>0</v>
      </c>
      <c r="E19" s="64">
        <f t="shared" si="0"/>
        <v>12525736</v>
      </c>
      <c r="F19" s="64">
        <v>3242161</v>
      </c>
      <c r="G19" s="64">
        <v>0</v>
      </c>
      <c r="H19" s="64">
        <f t="shared" si="1"/>
        <v>3242161</v>
      </c>
      <c r="I19" s="64">
        <f t="shared" si="2"/>
        <v>9283575</v>
      </c>
      <c r="J19" s="64">
        <v>0</v>
      </c>
      <c r="K19" s="88">
        <f t="shared" si="3"/>
        <v>9283575</v>
      </c>
      <c r="L19" s="64">
        <v>9087988</v>
      </c>
      <c r="M19" s="64">
        <v>8745585</v>
      </c>
      <c r="N19" s="64">
        <f t="shared" si="4"/>
        <v>537990</v>
      </c>
      <c r="O19" s="66">
        <f t="shared" si="5"/>
        <v>6.2</v>
      </c>
      <c r="R19" s="147"/>
      <c r="S19" s="147"/>
      <c r="T19" s="147"/>
    </row>
    <row r="20" spans="1:20" ht="18" customHeight="1">
      <c r="A20" s="26"/>
      <c r="B20" s="38" t="s">
        <v>129</v>
      </c>
      <c r="C20" s="64">
        <v>14947082</v>
      </c>
      <c r="D20" s="64">
        <v>-8067</v>
      </c>
      <c r="E20" s="64">
        <f t="shared" si="0"/>
        <v>14939015</v>
      </c>
      <c r="F20" s="64">
        <v>8118081</v>
      </c>
      <c r="G20" s="64">
        <v>11</v>
      </c>
      <c r="H20" s="64">
        <f t="shared" si="1"/>
        <v>8118092</v>
      </c>
      <c r="I20" s="64">
        <f t="shared" si="2"/>
        <v>6820923</v>
      </c>
      <c r="J20" s="64">
        <v>0</v>
      </c>
      <c r="K20" s="88">
        <f t="shared" si="3"/>
        <v>6820923</v>
      </c>
      <c r="L20" s="64">
        <v>6700726</v>
      </c>
      <c r="M20" s="64">
        <v>6320146</v>
      </c>
      <c r="N20" s="64">
        <f t="shared" si="4"/>
        <v>500777</v>
      </c>
      <c r="O20" s="66">
        <f t="shared" si="5"/>
        <v>7.9</v>
      </c>
      <c r="R20" s="147"/>
      <c r="S20" s="147"/>
      <c r="T20" s="147"/>
    </row>
    <row r="21" spans="1:20" ht="18" customHeight="1">
      <c r="A21" s="26"/>
      <c r="B21" s="38" t="s">
        <v>130</v>
      </c>
      <c r="C21" s="64">
        <v>15193004</v>
      </c>
      <c r="D21" s="64">
        <v>977</v>
      </c>
      <c r="E21" s="64">
        <f t="shared" si="0"/>
        <v>15193981</v>
      </c>
      <c r="F21" s="64">
        <v>5204897</v>
      </c>
      <c r="G21" s="64">
        <v>-2904</v>
      </c>
      <c r="H21" s="64">
        <f t="shared" si="1"/>
        <v>5201993</v>
      </c>
      <c r="I21" s="64">
        <f t="shared" si="2"/>
        <v>9991988</v>
      </c>
      <c r="J21" s="64">
        <v>0</v>
      </c>
      <c r="K21" s="88">
        <f t="shared" si="3"/>
        <v>9991988</v>
      </c>
      <c r="L21" s="64">
        <v>9788360</v>
      </c>
      <c r="M21" s="64">
        <v>8964814</v>
      </c>
      <c r="N21" s="64">
        <f t="shared" si="4"/>
        <v>1027174</v>
      </c>
      <c r="O21" s="66">
        <f t="shared" si="5"/>
        <v>11.5</v>
      </c>
      <c r="R21" s="147"/>
      <c r="S21" s="147"/>
      <c r="T21" s="147"/>
    </row>
    <row r="22" spans="1:20" ht="18" customHeight="1">
      <c r="A22" s="26"/>
      <c r="B22" s="38" t="s">
        <v>135</v>
      </c>
      <c r="C22" s="67">
        <v>6308864</v>
      </c>
      <c r="D22" s="67">
        <v>0</v>
      </c>
      <c r="E22" s="64">
        <f t="shared" si="0"/>
        <v>6308864</v>
      </c>
      <c r="F22" s="67">
        <v>3592941</v>
      </c>
      <c r="G22" s="67">
        <v>0</v>
      </c>
      <c r="H22" s="64">
        <f t="shared" si="1"/>
        <v>3592941</v>
      </c>
      <c r="I22" s="64">
        <f t="shared" si="2"/>
        <v>2715923</v>
      </c>
      <c r="J22" s="64">
        <v>0</v>
      </c>
      <c r="K22" s="88">
        <f t="shared" si="3"/>
        <v>2715923</v>
      </c>
      <c r="L22" s="64">
        <v>2661696</v>
      </c>
      <c r="M22" s="67">
        <v>2541364</v>
      </c>
      <c r="N22" s="64">
        <f t="shared" si="4"/>
        <v>174559</v>
      </c>
      <c r="O22" s="66">
        <f t="shared" si="5"/>
        <v>6.9</v>
      </c>
      <c r="R22" s="147"/>
      <c r="S22" s="147"/>
      <c r="T22" s="147"/>
    </row>
    <row r="23" spans="1:20" ht="18" customHeight="1">
      <c r="A23" s="149" t="s">
        <v>111</v>
      </c>
      <c r="B23" s="150"/>
      <c r="C23" s="68">
        <f>SUM(C10:C22)</f>
        <v>287329683</v>
      </c>
      <c r="D23" s="68">
        <f aca="true" t="shared" si="6" ref="D23:M23">SUM(D10:D22)</f>
        <v>-6554</v>
      </c>
      <c r="E23" s="68">
        <f t="shared" si="6"/>
        <v>287323129</v>
      </c>
      <c r="F23" s="68">
        <f t="shared" si="6"/>
        <v>165472716</v>
      </c>
      <c r="G23" s="68">
        <f t="shared" si="6"/>
        <v>-34748</v>
      </c>
      <c r="H23" s="68">
        <f t="shared" si="6"/>
        <v>165437968</v>
      </c>
      <c r="I23" s="68">
        <f t="shared" si="6"/>
        <v>121885161</v>
      </c>
      <c r="J23" s="68">
        <f>SUM(J10:J22)</f>
        <v>0</v>
      </c>
      <c r="K23" s="91">
        <f>SUM(K10:K22)</f>
        <v>121885161</v>
      </c>
      <c r="L23" s="68">
        <f>SUM(L10:L22)</f>
        <v>119677940</v>
      </c>
      <c r="M23" s="68">
        <f t="shared" si="6"/>
        <v>110317487</v>
      </c>
      <c r="N23" s="68">
        <f>SUM(N10:N22)</f>
        <v>11567674</v>
      </c>
      <c r="O23" s="94">
        <f>ROUND(N23/M23*100,1)</f>
        <v>10.5</v>
      </c>
      <c r="R23" s="147"/>
      <c r="S23" s="147"/>
      <c r="T23" s="147"/>
    </row>
    <row r="24" spans="1:20" ht="18" customHeight="1">
      <c r="A24" s="26"/>
      <c r="B24" s="38" t="s">
        <v>13</v>
      </c>
      <c r="C24" s="69">
        <v>2780938</v>
      </c>
      <c r="D24" s="65">
        <v>0</v>
      </c>
      <c r="E24" s="64">
        <f aca="true" t="shared" si="7" ref="E24:E46">C24+D24</f>
        <v>2780938</v>
      </c>
      <c r="F24" s="69">
        <v>1218011</v>
      </c>
      <c r="G24" s="65">
        <v>-2907</v>
      </c>
      <c r="H24" s="64">
        <f aca="true" t="shared" si="8" ref="H24:H59">F24+G24</f>
        <v>1215104</v>
      </c>
      <c r="I24" s="64">
        <f aca="true" t="shared" si="9" ref="I24:I50">E24-H24</f>
        <v>1565834</v>
      </c>
      <c r="J24" s="64">
        <v>0</v>
      </c>
      <c r="K24" s="88">
        <f>I24-J24</f>
        <v>1565834</v>
      </c>
      <c r="L24" s="64">
        <v>1532642</v>
      </c>
      <c r="M24" s="69">
        <v>1445325</v>
      </c>
      <c r="N24" s="64">
        <f>K24-M24</f>
        <v>120509</v>
      </c>
      <c r="O24" s="66">
        <f>ROUND(N24/M24*100,1)</f>
        <v>8.3</v>
      </c>
      <c r="R24" s="147"/>
      <c r="S24" s="147"/>
      <c r="T24" s="147"/>
    </row>
    <row r="25" spans="1:20" ht="18" customHeight="1">
      <c r="A25" s="26"/>
      <c r="B25" s="38" t="s">
        <v>14</v>
      </c>
      <c r="C25" s="64">
        <v>2899517</v>
      </c>
      <c r="D25" s="65">
        <v>0</v>
      </c>
      <c r="E25" s="64">
        <f t="shared" si="7"/>
        <v>2899517</v>
      </c>
      <c r="F25" s="64">
        <v>887240</v>
      </c>
      <c r="G25" s="65">
        <v>0</v>
      </c>
      <c r="H25" s="64">
        <f t="shared" si="8"/>
        <v>887240</v>
      </c>
      <c r="I25" s="64">
        <f t="shared" si="9"/>
        <v>2012277</v>
      </c>
      <c r="J25" s="64">
        <v>0</v>
      </c>
      <c r="K25" s="88">
        <f aca="true" t="shared" si="10" ref="K25:K68">I25-J25</f>
        <v>2012277</v>
      </c>
      <c r="L25" s="64">
        <v>1973482</v>
      </c>
      <c r="M25" s="64">
        <v>1852271</v>
      </c>
      <c r="N25" s="64">
        <f aca="true" t="shared" si="11" ref="N25:N68">K25-M25</f>
        <v>160006</v>
      </c>
      <c r="O25" s="66">
        <f aca="true" t="shared" si="12" ref="O25:O68">ROUND(N25/M25*100,1)</f>
        <v>8.6</v>
      </c>
      <c r="R25" s="147"/>
      <c r="S25" s="147"/>
      <c r="T25" s="147"/>
    </row>
    <row r="26" spans="1:20" ht="18" customHeight="1">
      <c r="A26" s="26"/>
      <c r="B26" s="38" t="s">
        <v>15</v>
      </c>
      <c r="C26" s="64">
        <v>3604848</v>
      </c>
      <c r="D26" s="65">
        <v>0</v>
      </c>
      <c r="E26" s="64">
        <f t="shared" si="7"/>
        <v>3604848</v>
      </c>
      <c r="F26" s="64">
        <v>1181465</v>
      </c>
      <c r="G26" s="65">
        <v>0</v>
      </c>
      <c r="H26" s="64">
        <f t="shared" si="8"/>
        <v>1181465</v>
      </c>
      <c r="I26" s="64">
        <f t="shared" si="9"/>
        <v>2423383</v>
      </c>
      <c r="J26" s="64">
        <v>0</v>
      </c>
      <c r="K26" s="88">
        <f t="shared" si="10"/>
        <v>2423383</v>
      </c>
      <c r="L26" s="64">
        <v>2385616</v>
      </c>
      <c r="M26" s="64">
        <v>2233424</v>
      </c>
      <c r="N26" s="64">
        <f t="shared" si="11"/>
        <v>189959</v>
      </c>
      <c r="O26" s="66">
        <f t="shared" si="12"/>
        <v>8.5</v>
      </c>
      <c r="R26" s="147"/>
      <c r="S26" s="147"/>
      <c r="T26" s="147"/>
    </row>
    <row r="27" spans="1:20" ht="18" customHeight="1">
      <c r="A27" s="26"/>
      <c r="B27" s="38" t="s">
        <v>16</v>
      </c>
      <c r="C27" s="64">
        <v>2210850</v>
      </c>
      <c r="D27" s="65">
        <v>0</v>
      </c>
      <c r="E27" s="64">
        <f t="shared" si="7"/>
        <v>2210850</v>
      </c>
      <c r="F27" s="64">
        <v>800906</v>
      </c>
      <c r="G27" s="65">
        <v>0</v>
      </c>
      <c r="H27" s="64">
        <f t="shared" si="8"/>
        <v>800906</v>
      </c>
      <c r="I27" s="64">
        <f t="shared" si="9"/>
        <v>1409944</v>
      </c>
      <c r="J27" s="64">
        <v>0</v>
      </c>
      <c r="K27" s="88">
        <f t="shared" si="10"/>
        <v>1409944</v>
      </c>
      <c r="L27" s="64">
        <v>1379724</v>
      </c>
      <c r="M27" s="64">
        <v>1284902</v>
      </c>
      <c r="N27" s="64">
        <f t="shared" si="11"/>
        <v>125042</v>
      </c>
      <c r="O27" s="66">
        <f t="shared" si="12"/>
        <v>9.7</v>
      </c>
      <c r="R27" s="147"/>
      <c r="S27" s="147"/>
      <c r="T27" s="147"/>
    </row>
    <row r="28" spans="1:20" ht="18" customHeight="1">
      <c r="A28" s="26"/>
      <c r="B28" s="38" t="s">
        <v>17</v>
      </c>
      <c r="C28" s="64">
        <v>2545376</v>
      </c>
      <c r="D28" s="65">
        <v>0</v>
      </c>
      <c r="E28" s="64">
        <f t="shared" si="7"/>
        <v>2545376</v>
      </c>
      <c r="F28" s="64">
        <v>1346756</v>
      </c>
      <c r="G28" s="65">
        <v>0</v>
      </c>
      <c r="H28" s="64">
        <f t="shared" si="8"/>
        <v>1346756</v>
      </c>
      <c r="I28" s="64">
        <f t="shared" si="9"/>
        <v>1198620</v>
      </c>
      <c r="J28" s="64">
        <v>0</v>
      </c>
      <c r="K28" s="88">
        <f t="shared" si="10"/>
        <v>1198620</v>
      </c>
      <c r="L28" s="64">
        <v>1166898</v>
      </c>
      <c r="M28" s="64">
        <v>944351</v>
      </c>
      <c r="N28" s="64">
        <f t="shared" si="11"/>
        <v>254269</v>
      </c>
      <c r="O28" s="66">
        <f t="shared" si="12"/>
        <v>26.9</v>
      </c>
      <c r="R28" s="147"/>
      <c r="S28" s="147"/>
      <c r="T28" s="147"/>
    </row>
    <row r="29" spans="1:20" ht="18" customHeight="1">
      <c r="A29" s="26"/>
      <c r="B29" s="38" t="s">
        <v>18</v>
      </c>
      <c r="C29" s="64">
        <v>2357998</v>
      </c>
      <c r="D29" s="65">
        <v>0</v>
      </c>
      <c r="E29" s="64">
        <f t="shared" si="7"/>
        <v>2357998</v>
      </c>
      <c r="F29" s="64">
        <v>676970</v>
      </c>
      <c r="G29" s="65">
        <v>0</v>
      </c>
      <c r="H29" s="64">
        <f t="shared" si="8"/>
        <v>676970</v>
      </c>
      <c r="I29" s="64">
        <f t="shared" si="9"/>
        <v>1681028</v>
      </c>
      <c r="J29" s="64">
        <v>0</v>
      </c>
      <c r="K29" s="88">
        <f t="shared" si="10"/>
        <v>1681028</v>
      </c>
      <c r="L29" s="64">
        <v>1650527</v>
      </c>
      <c r="M29" s="64">
        <v>1566555</v>
      </c>
      <c r="N29" s="64">
        <f t="shared" si="11"/>
        <v>114473</v>
      </c>
      <c r="O29" s="66">
        <f t="shared" si="12"/>
        <v>7.3</v>
      </c>
      <c r="R29" s="147"/>
      <c r="S29" s="147"/>
      <c r="T29" s="147"/>
    </row>
    <row r="30" spans="1:20" ht="18" customHeight="1">
      <c r="A30" s="26"/>
      <c r="B30" s="38" t="s">
        <v>19</v>
      </c>
      <c r="C30" s="64">
        <v>2666315</v>
      </c>
      <c r="D30" s="65">
        <v>-3438</v>
      </c>
      <c r="E30" s="64">
        <f t="shared" si="7"/>
        <v>2662877</v>
      </c>
      <c r="F30" s="64">
        <v>1070844</v>
      </c>
      <c r="G30" s="65">
        <v>-587</v>
      </c>
      <c r="H30" s="64">
        <f t="shared" si="8"/>
        <v>1070257</v>
      </c>
      <c r="I30" s="64">
        <f t="shared" si="9"/>
        <v>1592620</v>
      </c>
      <c r="J30" s="64">
        <v>0</v>
      </c>
      <c r="K30" s="88">
        <f t="shared" si="10"/>
        <v>1592620</v>
      </c>
      <c r="L30" s="64">
        <v>1563317</v>
      </c>
      <c r="M30" s="64">
        <v>1567282</v>
      </c>
      <c r="N30" s="64">
        <f t="shared" si="11"/>
        <v>25338</v>
      </c>
      <c r="O30" s="66">
        <f t="shared" si="12"/>
        <v>1.6</v>
      </c>
      <c r="R30" s="147"/>
      <c r="S30" s="147"/>
      <c r="T30" s="147"/>
    </row>
    <row r="31" spans="1:20" ht="18" customHeight="1">
      <c r="A31" s="26"/>
      <c r="B31" s="38" t="s">
        <v>264</v>
      </c>
      <c r="C31" s="64">
        <v>707294</v>
      </c>
      <c r="D31" s="65">
        <v>0</v>
      </c>
      <c r="E31" s="64">
        <f t="shared" si="7"/>
        <v>707294</v>
      </c>
      <c r="F31" s="64">
        <v>372135</v>
      </c>
      <c r="G31" s="65">
        <v>0</v>
      </c>
      <c r="H31" s="64">
        <f t="shared" si="8"/>
        <v>372135</v>
      </c>
      <c r="I31" s="64">
        <f t="shared" si="9"/>
        <v>335159</v>
      </c>
      <c r="J31" s="64">
        <v>0</v>
      </c>
      <c r="K31" s="88">
        <f t="shared" si="10"/>
        <v>335159</v>
      </c>
      <c r="L31" s="64">
        <v>326009</v>
      </c>
      <c r="M31" s="64">
        <v>337672</v>
      </c>
      <c r="N31" s="64">
        <f t="shared" si="11"/>
        <v>-2513</v>
      </c>
      <c r="O31" s="66">
        <f t="shared" si="12"/>
        <v>-0.7</v>
      </c>
      <c r="R31" s="147"/>
      <c r="S31" s="147"/>
      <c r="T31" s="147"/>
    </row>
    <row r="32" spans="1:20" ht="18" customHeight="1">
      <c r="A32" s="26"/>
      <c r="B32" s="38" t="s">
        <v>20</v>
      </c>
      <c r="C32" s="64">
        <v>3003251</v>
      </c>
      <c r="D32" s="65">
        <v>0</v>
      </c>
      <c r="E32" s="64">
        <f t="shared" si="7"/>
        <v>3003251</v>
      </c>
      <c r="F32" s="64">
        <v>767112</v>
      </c>
      <c r="G32" s="65">
        <v>0</v>
      </c>
      <c r="H32" s="64">
        <f t="shared" si="8"/>
        <v>767112</v>
      </c>
      <c r="I32" s="64">
        <f t="shared" si="9"/>
        <v>2236139</v>
      </c>
      <c r="J32" s="64">
        <v>0</v>
      </c>
      <c r="K32" s="88">
        <f t="shared" si="10"/>
        <v>2236139</v>
      </c>
      <c r="L32" s="64">
        <v>2205073</v>
      </c>
      <c r="M32" s="64">
        <v>2077891</v>
      </c>
      <c r="N32" s="64">
        <f t="shared" si="11"/>
        <v>158248</v>
      </c>
      <c r="O32" s="66">
        <f t="shared" si="12"/>
        <v>7.6</v>
      </c>
      <c r="R32" s="147"/>
      <c r="S32" s="147"/>
      <c r="T32" s="147"/>
    </row>
    <row r="33" spans="1:20" ht="18" customHeight="1">
      <c r="A33" s="26"/>
      <c r="B33" s="38" t="s">
        <v>131</v>
      </c>
      <c r="C33" s="64">
        <v>8122845</v>
      </c>
      <c r="D33" s="65">
        <v>0</v>
      </c>
      <c r="E33" s="64">
        <f t="shared" si="7"/>
        <v>8122845</v>
      </c>
      <c r="F33" s="64">
        <v>1529786</v>
      </c>
      <c r="G33" s="65">
        <v>0</v>
      </c>
      <c r="H33" s="64">
        <f>F33+G33</f>
        <v>1529786</v>
      </c>
      <c r="I33" s="64">
        <f>E33-H33</f>
        <v>6593059</v>
      </c>
      <c r="J33" s="64">
        <v>0</v>
      </c>
      <c r="K33" s="88">
        <f t="shared" si="10"/>
        <v>6593059</v>
      </c>
      <c r="L33" s="64">
        <v>6466397</v>
      </c>
      <c r="M33" s="64">
        <v>6313416</v>
      </c>
      <c r="N33" s="64">
        <f t="shared" si="11"/>
        <v>279643</v>
      </c>
      <c r="O33" s="66">
        <f t="shared" si="12"/>
        <v>4.4</v>
      </c>
      <c r="R33" s="147"/>
      <c r="S33" s="147"/>
      <c r="T33" s="147"/>
    </row>
    <row r="34" spans="1:20" ht="18" customHeight="1">
      <c r="A34" s="26"/>
      <c r="B34" s="38" t="s">
        <v>21</v>
      </c>
      <c r="C34" s="64">
        <v>1803228</v>
      </c>
      <c r="D34" s="65">
        <v>0</v>
      </c>
      <c r="E34" s="64">
        <f t="shared" si="7"/>
        <v>1803228</v>
      </c>
      <c r="F34" s="64">
        <v>481067</v>
      </c>
      <c r="G34" s="65">
        <v>0</v>
      </c>
      <c r="H34" s="64">
        <f t="shared" si="8"/>
        <v>481067</v>
      </c>
      <c r="I34" s="64">
        <f t="shared" si="9"/>
        <v>1322161</v>
      </c>
      <c r="J34" s="64">
        <v>0</v>
      </c>
      <c r="K34" s="88">
        <f t="shared" si="10"/>
        <v>1322161</v>
      </c>
      <c r="L34" s="64">
        <v>1296726</v>
      </c>
      <c r="M34" s="64">
        <v>1273398</v>
      </c>
      <c r="N34" s="64">
        <f t="shared" si="11"/>
        <v>48763</v>
      </c>
      <c r="O34" s="66">
        <f t="shared" si="12"/>
        <v>3.8</v>
      </c>
      <c r="R34" s="147"/>
      <c r="S34" s="147"/>
      <c r="T34" s="147"/>
    </row>
    <row r="35" spans="1:20" ht="18" customHeight="1">
      <c r="A35" s="26"/>
      <c r="B35" s="38" t="s">
        <v>22</v>
      </c>
      <c r="C35" s="64">
        <v>3251764</v>
      </c>
      <c r="D35" s="65">
        <v>0</v>
      </c>
      <c r="E35" s="64">
        <f t="shared" si="7"/>
        <v>3251764</v>
      </c>
      <c r="F35" s="64">
        <v>639412</v>
      </c>
      <c r="G35" s="65">
        <v>0</v>
      </c>
      <c r="H35" s="64">
        <f t="shared" si="8"/>
        <v>639412</v>
      </c>
      <c r="I35" s="64">
        <f t="shared" si="9"/>
        <v>2612352</v>
      </c>
      <c r="J35" s="64">
        <v>0</v>
      </c>
      <c r="K35" s="88">
        <f t="shared" si="10"/>
        <v>2612352</v>
      </c>
      <c r="L35" s="64">
        <v>2574332</v>
      </c>
      <c r="M35" s="64">
        <v>2499618</v>
      </c>
      <c r="N35" s="64">
        <f t="shared" si="11"/>
        <v>112734</v>
      </c>
      <c r="O35" s="66">
        <f t="shared" si="12"/>
        <v>4.5</v>
      </c>
      <c r="R35" s="147"/>
      <c r="S35" s="147"/>
      <c r="T35" s="147"/>
    </row>
    <row r="36" spans="1:20" ht="18" customHeight="1">
      <c r="A36" s="26"/>
      <c r="B36" s="38" t="s">
        <v>23</v>
      </c>
      <c r="C36" s="64">
        <v>1759910</v>
      </c>
      <c r="D36" s="65">
        <v>11802</v>
      </c>
      <c r="E36" s="64">
        <f t="shared" si="7"/>
        <v>1771712</v>
      </c>
      <c r="F36" s="64">
        <v>530814</v>
      </c>
      <c r="G36" s="65">
        <v>930</v>
      </c>
      <c r="H36" s="64">
        <f t="shared" si="8"/>
        <v>531744</v>
      </c>
      <c r="I36" s="64">
        <f t="shared" si="9"/>
        <v>1239968</v>
      </c>
      <c r="J36" s="64">
        <v>0</v>
      </c>
      <c r="K36" s="88">
        <f t="shared" si="10"/>
        <v>1239968</v>
      </c>
      <c r="L36" s="64">
        <v>1214387</v>
      </c>
      <c r="M36" s="64">
        <v>919497</v>
      </c>
      <c r="N36" s="64">
        <f t="shared" si="11"/>
        <v>320471</v>
      </c>
      <c r="O36" s="66">
        <f t="shared" si="12"/>
        <v>34.9</v>
      </c>
      <c r="R36" s="147"/>
      <c r="S36" s="147"/>
      <c r="T36" s="147"/>
    </row>
    <row r="37" spans="1:20" ht="18" customHeight="1">
      <c r="A37" s="26"/>
      <c r="B37" s="38" t="s">
        <v>24</v>
      </c>
      <c r="C37" s="64">
        <v>4442511</v>
      </c>
      <c r="D37" s="65">
        <v>0</v>
      </c>
      <c r="E37" s="64">
        <f t="shared" si="7"/>
        <v>4442511</v>
      </c>
      <c r="F37" s="64">
        <v>1733703</v>
      </c>
      <c r="G37" s="65">
        <v>0</v>
      </c>
      <c r="H37" s="64">
        <f t="shared" si="8"/>
        <v>1733703</v>
      </c>
      <c r="I37" s="64">
        <f t="shared" si="9"/>
        <v>2708808</v>
      </c>
      <c r="J37" s="64">
        <v>0</v>
      </c>
      <c r="K37" s="88">
        <f t="shared" si="10"/>
        <v>2708808</v>
      </c>
      <c r="L37" s="64">
        <v>2668707</v>
      </c>
      <c r="M37" s="64">
        <v>2513797</v>
      </c>
      <c r="N37" s="64">
        <f t="shared" si="11"/>
        <v>195011</v>
      </c>
      <c r="O37" s="66">
        <f t="shared" si="12"/>
        <v>7.8</v>
      </c>
      <c r="R37" s="147"/>
      <c r="S37" s="147"/>
      <c r="T37" s="147"/>
    </row>
    <row r="38" spans="1:20" ht="18" customHeight="1">
      <c r="A38" s="26"/>
      <c r="B38" s="38" t="s">
        <v>25</v>
      </c>
      <c r="C38" s="64">
        <v>4076528</v>
      </c>
      <c r="D38" s="65">
        <v>0</v>
      </c>
      <c r="E38" s="64">
        <f t="shared" si="7"/>
        <v>4076528</v>
      </c>
      <c r="F38" s="64">
        <v>1404123</v>
      </c>
      <c r="G38" s="65">
        <v>0</v>
      </c>
      <c r="H38" s="64">
        <f t="shared" si="8"/>
        <v>1404123</v>
      </c>
      <c r="I38" s="64">
        <f t="shared" si="9"/>
        <v>2672405</v>
      </c>
      <c r="J38" s="64">
        <v>0</v>
      </c>
      <c r="K38" s="88">
        <f t="shared" si="10"/>
        <v>2672405</v>
      </c>
      <c r="L38" s="64">
        <v>2625148</v>
      </c>
      <c r="M38" s="64">
        <v>2496718</v>
      </c>
      <c r="N38" s="64">
        <f t="shared" si="11"/>
        <v>175687</v>
      </c>
      <c r="O38" s="66">
        <f t="shared" si="12"/>
        <v>7</v>
      </c>
      <c r="R38" s="147"/>
      <c r="S38" s="147"/>
      <c r="T38" s="147"/>
    </row>
    <row r="39" spans="1:20" ht="18" customHeight="1">
      <c r="A39" s="26"/>
      <c r="B39" s="38" t="s">
        <v>26</v>
      </c>
      <c r="C39" s="64">
        <v>1475313</v>
      </c>
      <c r="D39" s="65">
        <v>0</v>
      </c>
      <c r="E39" s="64">
        <f t="shared" si="7"/>
        <v>1475313</v>
      </c>
      <c r="F39" s="64">
        <v>295445</v>
      </c>
      <c r="G39" s="65">
        <v>0</v>
      </c>
      <c r="H39" s="64">
        <f t="shared" si="8"/>
        <v>295445</v>
      </c>
      <c r="I39" s="64">
        <f t="shared" si="9"/>
        <v>1179868</v>
      </c>
      <c r="J39" s="64">
        <v>0</v>
      </c>
      <c r="K39" s="88">
        <f t="shared" si="10"/>
        <v>1179868</v>
      </c>
      <c r="L39" s="64">
        <v>1138640</v>
      </c>
      <c r="M39" s="64">
        <v>1060135</v>
      </c>
      <c r="N39" s="64">
        <f t="shared" si="11"/>
        <v>119733</v>
      </c>
      <c r="O39" s="66">
        <f t="shared" si="12"/>
        <v>11.3</v>
      </c>
      <c r="R39" s="147"/>
      <c r="S39" s="147"/>
      <c r="T39" s="147"/>
    </row>
    <row r="40" spans="1:20" ht="18" customHeight="1">
      <c r="A40" s="26"/>
      <c r="B40" s="38" t="s">
        <v>27</v>
      </c>
      <c r="C40" s="64">
        <v>2359699</v>
      </c>
      <c r="D40" s="65">
        <v>0</v>
      </c>
      <c r="E40" s="64">
        <f t="shared" si="7"/>
        <v>2359699</v>
      </c>
      <c r="F40" s="64">
        <v>398667</v>
      </c>
      <c r="G40" s="65">
        <v>0</v>
      </c>
      <c r="H40" s="64">
        <f t="shared" si="8"/>
        <v>398667</v>
      </c>
      <c r="I40" s="64">
        <f t="shared" si="9"/>
        <v>1961032</v>
      </c>
      <c r="J40" s="64">
        <v>0</v>
      </c>
      <c r="K40" s="88">
        <f t="shared" si="10"/>
        <v>1961032</v>
      </c>
      <c r="L40" s="64">
        <v>1927590</v>
      </c>
      <c r="M40" s="64">
        <v>1852756</v>
      </c>
      <c r="N40" s="64">
        <f t="shared" si="11"/>
        <v>108276</v>
      </c>
      <c r="O40" s="66">
        <f t="shared" si="12"/>
        <v>5.8</v>
      </c>
      <c r="R40" s="147"/>
      <c r="S40" s="147"/>
      <c r="T40" s="147"/>
    </row>
    <row r="41" spans="1:20" ht="18" customHeight="1">
      <c r="A41" s="26"/>
      <c r="B41" s="38" t="s">
        <v>28</v>
      </c>
      <c r="C41" s="64">
        <v>1264950</v>
      </c>
      <c r="D41" s="65">
        <v>0</v>
      </c>
      <c r="E41" s="64">
        <f t="shared" si="7"/>
        <v>1264950</v>
      </c>
      <c r="F41" s="64">
        <v>142034</v>
      </c>
      <c r="G41" s="65">
        <v>-144</v>
      </c>
      <c r="H41" s="64">
        <f t="shared" si="8"/>
        <v>141890</v>
      </c>
      <c r="I41" s="64">
        <f t="shared" si="9"/>
        <v>1123060</v>
      </c>
      <c r="J41" s="64">
        <v>0</v>
      </c>
      <c r="K41" s="88">
        <f t="shared" si="10"/>
        <v>1123060</v>
      </c>
      <c r="L41" s="64">
        <v>1097860</v>
      </c>
      <c r="M41" s="64">
        <v>1054999</v>
      </c>
      <c r="N41" s="64">
        <f t="shared" si="11"/>
        <v>68061</v>
      </c>
      <c r="O41" s="66">
        <f t="shared" si="12"/>
        <v>6.5</v>
      </c>
      <c r="R41" s="147"/>
      <c r="S41" s="147"/>
      <c r="T41" s="147"/>
    </row>
    <row r="42" spans="1:20" ht="18" customHeight="1">
      <c r="A42" s="26"/>
      <c r="B42" s="38" t="s">
        <v>29</v>
      </c>
      <c r="C42" s="64">
        <v>1684034</v>
      </c>
      <c r="D42" s="65">
        <v>0</v>
      </c>
      <c r="E42" s="64">
        <f t="shared" si="7"/>
        <v>1684034</v>
      </c>
      <c r="F42" s="64">
        <v>349336</v>
      </c>
      <c r="G42" s="65">
        <v>0</v>
      </c>
      <c r="H42" s="64">
        <f t="shared" si="8"/>
        <v>349336</v>
      </c>
      <c r="I42" s="64">
        <f t="shared" si="9"/>
        <v>1334698</v>
      </c>
      <c r="J42" s="64">
        <v>0</v>
      </c>
      <c r="K42" s="88">
        <f t="shared" si="10"/>
        <v>1334698</v>
      </c>
      <c r="L42" s="64">
        <v>1312001</v>
      </c>
      <c r="M42" s="64">
        <v>1273274</v>
      </c>
      <c r="N42" s="64">
        <f t="shared" si="11"/>
        <v>61424</v>
      </c>
      <c r="O42" s="66">
        <f t="shared" si="12"/>
        <v>4.8</v>
      </c>
      <c r="R42" s="147"/>
      <c r="S42" s="147"/>
      <c r="T42" s="147"/>
    </row>
    <row r="43" spans="1:20" ht="18" customHeight="1">
      <c r="A43" s="26"/>
      <c r="B43" s="38" t="s">
        <v>30</v>
      </c>
      <c r="C43" s="64">
        <v>1332334</v>
      </c>
      <c r="D43" s="65">
        <v>-235</v>
      </c>
      <c r="E43" s="64">
        <f t="shared" si="7"/>
        <v>1332099</v>
      </c>
      <c r="F43" s="64">
        <v>112437</v>
      </c>
      <c r="G43" s="65">
        <v>352</v>
      </c>
      <c r="H43" s="64">
        <f t="shared" si="8"/>
        <v>112789</v>
      </c>
      <c r="I43" s="64">
        <f t="shared" si="9"/>
        <v>1219310</v>
      </c>
      <c r="J43" s="64">
        <v>0</v>
      </c>
      <c r="K43" s="88">
        <f t="shared" si="10"/>
        <v>1219310</v>
      </c>
      <c r="L43" s="64">
        <v>1169887</v>
      </c>
      <c r="M43" s="64">
        <v>1144285</v>
      </c>
      <c r="N43" s="64">
        <f t="shared" si="11"/>
        <v>75025</v>
      </c>
      <c r="O43" s="66">
        <f t="shared" si="12"/>
        <v>6.6</v>
      </c>
      <c r="R43" s="147"/>
      <c r="S43" s="147"/>
      <c r="T43" s="147"/>
    </row>
    <row r="44" spans="1:20" ht="18" customHeight="1">
      <c r="A44" s="26"/>
      <c r="B44" s="38" t="s">
        <v>132</v>
      </c>
      <c r="C44" s="64">
        <v>7242210</v>
      </c>
      <c r="D44" s="65">
        <v>0</v>
      </c>
      <c r="E44" s="64">
        <f t="shared" si="7"/>
        <v>7242210</v>
      </c>
      <c r="F44" s="64">
        <v>1535663</v>
      </c>
      <c r="G44" s="65">
        <v>0</v>
      </c>
      <c r="H44" s="64">
        <f t="shared" si="8"/>
        <v>1535663</v>
      </c>
      <c r="I44" s="64">
        <f t="shared" si="9"/>
        <v>5706547</v>
      </c>
      <c r="J44" s="64">
        <v>0</v>
      </c>
      <c r="K44" s="88">
        <f t="shared" si="10"/>
        <v>5706547</v>
      </c>
      <c r="L44" s="64">
        <v>5594717</v>
      </c>
      <c r="M44" s="64">
        <v>5204880</v>
      </c>
      <c r="N44" s="64">
        <f t="shared" si="11"/>
        <v>501667</v>
      </c>
      <c r="O44" s="66">
        <f t="shared" si="12"/>
        <v>9.6</v>
      </c>
      <c r="R44" s="147"/>
      <c r="S44" s="147"/>
      <c r="T44" s="147"/>
    </row>
    <row r="45" spans="1:20" ht="18" customHeight="1">
      <c r="A45" s="26"/>
      <c r="B45" s="38" t="s">
        <v>31</v>
      </c>
      <c r="C45" s="64">
        <v>3338134</v>
      </c>
      <c r="D45" s="65">
        <v>0</v>
      </c>
      <c r="E45" s="64">
        <f t="shared" si="7"/>
        <v>3338134</v>
      </c>
      <c r="F45" s="64">
        <v>2784736</v>
      </c>
      <c r="G45" s="65">
        <v>0</v>
      </c>
      <c r="H45" s="64">
        <f>F45+G45</f>
        <v>2784736</v>
      </c>
      <c r="I45" s="64">
        <f>E45-H45</f>
        <v>553398</v>
      </c>
      <c r="J45" s="64">
        <v>0</v>
      </c>
      <c r="K45" s="88">
        <f t="shared" si="10"/>
        <v>553398</v>
      </c>
      <c r="L45" s="64">
        <v>525452</v>
      </c>
      <c r="M45" s="72">
        <v>0</v>
      </c>
      <c r="N45" s="64">
        <f t="shared" si="11"/>
        <v>553398</v>
      </c>
      <c r="O45" s="72" t="s">
        <v>258</v>
      </c>
      <c r="R45" s="147"/>
      <c r="S45" s="147"/>
      <c r="T45" s="147"/>
    </row>
    <row r="46" spans="1:20" ht="18" customHeight="1">
      <c r="A46" s="26"/>
      <c r="B46" s="38" t="s">
        <v>32</v>
      </c>
      <c r="C46" s="64">
        <v>1915389</v>
      </c>
      <c r="D46" s="65">
        <v>0</v>
      </c>
      <c r="E46" s="64">
        <f t="shared" si="7"/>
        <v>1915389</v>
      </c>
      <c r="F46" s="64">
        <v>1098917</v>
      </c>
      <c r="G46" s="65">
        <v>0</v>
      </c>
      <c r="H46" s="64">
        <f t="shared" si="8"/>
        <v>1098917</v>
      </c>
      <c r="I46" s="64">
        <f t="shared" si="9"/>
        <v>816472</v>
      </c>
      <c r="J46" s="64">
        <v>0</v>
      </c>
      <c r="K46" s="88">
        <f t="shared" si="10"/>
        <v>816472</v>
      </c>
      <c r="L46" s="64">
        <v>785819</v>
      </c>
      <c r="M46" s="64">
        <v>709730</v>
      </c>
      <c r="N46" s="64">
        <f t="shared" si="11"/>
        <v>106742</v>
      </c>
      <c r="O46" s="66">
        <f t="shared" si="12"/>
        <v>15</v>
      </c>
      <c r="R46" s="147"/>
      <c r="S46" s="147"/>
      <c r="T46" s="147"/>
    </row>
    <row r="47" spans="1:20" ht="18" customHeight="1">
      <c r="A47" s="26"/>
      <c r="B47" s="38" t="s">
        <v>33</v>
      </c>
      <c r="C47" s="64">
        <v>1571791</v>
      </c>
      <c r="D47" s="65">
        <v>0</v>
      </c>
      <c r="E47" s="64">
        <f aca="true" t="shared" si="13" ref="E47:E59">C47+D47</f>
        <v>1571791</v>
      </c>
      <c r="F47" s="64">
        <v>413694</v>
      </c>
      <c r="G47" s="65">
        <v>0</v>
      </c>
      <c r="H47" s="64">
        <f t="shared" si="8"/>
        <v>413694</v>
      </c>
      <c r="I47" s="64">
        <f t="shared" si="9"/>
        <v>1158097</v>
      </c>
      <c r="J47" s="64">
        <v>0</v>
      </c>
      <c r="K47" s="88">
        <f t="shared" si="10"/>
        <v>1158097</v>
      </c>
      <c r="L47" s="64">
        <v>1120610</v>
      </c>
      <c r="M47" s="64">
        <v>1023710</v>
      </c>
      <c r="N47" s="64">
        <f t="shared" si="11"/>
        <v>134387</v>
      </c>
      <c r="O47" s="66">
        <f t="shared" si="12"/>
        <v>13.1</v>
      </c>
      <c r="R47" s="147"/>
      <c r="S47" s="147"/>
      <c r="T47" s="147"/>
    </row>
    <row r="48" spans="1:20" ht="18" customHeight="1">
      <c r="A48" s="26"/>
      <c r="B48" s="38" t="s">
        <v>34</v>
      </c>
      <c r="C48" s="64">
        <v>3653902</v>
      </c>
      <c r="D48" s="65">
        <v>-12459</v>
      </c>
      <c r="E48" s="64">
        <f t="shared" si="13"/>
        <v>3641443</v>
      </c>
      <c r="F48" s="64">
        <v>1804057</v>
      </c>
      <c r="G48" s="65">
        <v>-640</v>
      </c>
      <c r="H48" s="64">
        <f t="shared" si="8"/>
        <v>1803417</v>
      </c>
      <c r="I48" s="64">
        <f t="shared" si="9"/>
        <v>1838026</v>
      </c>
      <c r="J48" s="64">
        <v>0</v>
      </c>
      <c r="K48" s="88">
        <f t="shared" si="10"/>
        <v>1838026</v>
      </c>
      <c r="L48" s="64">
        <v>1794854</v>
      </c>
      <c r="M48" s="64">
        <v>1724615</v>
      </c>
      <c r="N48" s="64">
        <f t="shared" si="11"/>
        <v>113411</v>
      </c>
      <c r="O48" s="66">
        <f t="shared" si="12"/>
        <v>6.6</v>
      </c>
      <c r="R48" s="147"/>
      <c r="S48" s="147"/>
      <c r="T48" s="147"/>
    </row>
    <row r="49" spans="1:20" ht="18" customHeight="1">
      <c r="A49" s="26"/>
      <c r="B49" s="38" t="s">
        <v>35</v>
      </c>
      <c r="C49" s="64">
        <v>3052914</v>
      </c>
      <c r="D49" s="65">
        <v>167</v>
      </c>
      <c r="E49" s="64">
        <f t="shared" si="13"/>
        <v>3053081</v>
      </c>
      <c r="F49" s="64">
        <v>1606400</v>
      </c>
      <c r="G49" s="65">
        <v>-432</v>
      </c>
      <c r="H49" s="64">
        <f t="shared" si="8"/>
        <v>1605968</v>
      </c>
      <c r="I49" s="64">
        <f t="shared" si="9"/>
        <v>1447113</v>
      </c>
      <c r="J49" s="64">
        <v>0</v>
      </c>
      <c r="K49" s="88">
        <f t="shared" si="10"/>
        <v>1447113</v>
      </c>
      <c r="L49" s="64">
        <v>1418514</v>
      </c>
      <c r="M49" s="64">
        <v>1255296</v>
      </c>
      <c r="N49" s="64">
        <f t="shared" si="11"/>
        <v>191817</v>
      </c>
      <c r="O49" s="66">
        <f t="shared" si="12"/>
        <v>15.3</v>
      </c>
      <c r="R49" s="147"/>
      <c r="S49" s="147"/>
      <c r="T49" s="147"/>
    </row>
    <row r="50" spans="1:20" ht="18" customHeight="1">
      <c r="A50" s="26"/>
      <c r="B50" s="38" t="s">
        <v>36</v>
      </c>
      <c r="C50" s="64">
        <v>2103551</v>
      </c>
      <c r="D50" s="65">
        <v>140</v>
      </c>
      <c r="E50" s="64">
        <f t="shared" si="13"/>
        <v>2103691</v>
      </c>
      <c r="F50" s="64">
        <v>520060</v>
      </c>
      <c r="G50" s="65">
        <v>2378</v>
      </c>
      <c r="H50" s="64">
        <f t="shared" si="8"/>
        <v>522438</v>
      </c>
      <c r="I50" s="64">
        <f t="shared" si="9"/>
        <v>1581253</v>
      </c>
      <c r="J50" s="64">
        <v>0</v>
      </c>
      <c r="K50" s="88">
        <f t="shared" si="10"/>
        <v>1581253</v>
      </c>
      <c r="L50" s="64">
        <v>1551027</v>
      </c>
      <c r="M50" s="64">
        <v>1382276</v>
      </c>
      <c r="N50" s="64">
        <f t="shared" si="11"/>
        <v>198977</v>
      </c>
      <c r="O50" s="66">
        <f t="shared" si="12"/>
        <v>14.4</v>
      </c>
      <c r="R50" s="147"/>
      <c r="S50" s="147"/>
      <c r="T50" s="147"/>
    </row>
    <row r="51" spans="1:20" ht="18" customHeight="1">
      <c r="A51" s="26"/>
      <c r="B51" s="38" t="s">
        <v>37</v>
      </c>
      <c r="C51" s="64">
        <v>3082808</v>
      </c>
      <c r="D51" s="65">
        <v>0</v>
      </c>
      <c r="E51" s="64">
        <f t="shared" si="13"/>
        <v>3082808</v>
      </c>
      <c r="F51" s="64">
        <v>798217</v>
      </c>
      <c r="G51" s="65">
        <v>0</v>
      </c>
      <c r="H51" s="64">
        <f t="shared" si="8"/>
        <v>798217</v>
      </c>
      <c r="I51" s="64">
        <f aca="true" t="shared" si="14" ref="I51:I68">E51-H51</f>
        <v>2284591</v>
      </c>
      <c r="J51" s="64">
        <v>0</v>
      </c>
      <c r="K51" s="88">
        <f t="shared" si="10"/>
        <v>2284591</v>
      </c>
      <c r="L51" s="64">
        <v>2245458</v>
      </c>
      <c r="M51" s="64">
        <v>2197693</v>
      </c>
      <c r="N51" s="64">
        <f t="shared" si="11"/>
        <v>86898</v>
      </c>
      <c r="O51" s="66">
        <f t="shared" si="12"/>
        <v>4</v>
      </c>
      <c r="R51" s="147"/>
      <c r="S51" s="147"/>
      <c r="T51" s="147"/>
    </row>
    <row r="52" spans="1:20" ht="18" customHeight="1">
      <c r="A52" s="26"/>
      <c r="B52" s="38" t="s">
        <v>38</v>
      </c>
      <c r="C52" s="64">
        <v>1830250</v>
      </c>
      <c r="D52" s="65">
        <v>0</v>
      </c>
      <c r="E52" s="64">
        <f t="shared" si="13"/>
        <v>1830250</v>
      </c>
      <c r="F52" s="64">
        <v>288949</v>
      </c>
      <c r="G52" s="65">
        <v>0</v>
      </c>
      <c r="H52" s="64">
        <f t="shared" si="8"/>
        <v>288949</v>
      </c>
      <c r="I52" s="64">
        <f t="shared" si="14"/>
        <v>1541301</v>
      </c>
      <c r="J52" s="64">
        <v>0</v>
      </c>
      <c r="K52" s="88">
        <f t="shared" si="10"/>
        <v>1541301</v>
      </c>
      <c r="L52" s="64">
        <v>1496029</v>
      </c>
      <c r="M52" s="64">
        <v>1425705</v>
      </c>
      <c r="N52" s="64">
        <f t="shared" si="11"/>
        <v>115596</v>
      </c>
      <c r="O52" s="66">
        <f t="shared" si="12"/>
        <v>8.1</v>
      </c>
      <c r="R52" s="147"/>
      <c r="S52" s="147"/>
      <c r="T52" s="147"/>
    </row>
    <row r="53" spans="1:20" ht="18" customHeight="1">
      <c r="A53" s="26"/>
      <c r="B53" s="38" t="s">
        <v>39</v>
      </c>
      <c r="C53" s="64">
        <v>3966967</v>
      </c>
      <c r="D53" s="65">
        <v>-12713</v>
      </c>
      <c r="E53" s="64">
        <f t="shared" si="13"/>
        <v>3954254</v>
      </c>
      <c r="F53" s="64">
        <v>1583718</v>
      </c>
      <c r="G53" s="65">
        <v>282</v>
      </c>
      <c r="H53" s="64">
        <f t="shared" si="8"/>
        <v>1584000</v>
      </c>
      <c r="I53" s="64">
        <f t="shared" si="14"/>
        <v>2370254</v>
      </c>
      <c r="J53" s="64">
        <v>0</v>
      </c>
      <c r="K53" s="88">
        <f t="shared" si="10"/>
        <v>2370254</v>
      </c>
      <c r="L53" s="64">
        <v>2330605</v>
      </c>
      <c r="M53" s="64">
        <v>2302278</v>
      </c>
      <c r="N53" s="64">
        <f t="shared" si="11"/>
        <v>67976</v>
      </c>
      <c r="O53" s="66">
        <f t="shared" si="12"/>
        <v>3</v>
      </c>
      <c r="R53" s="147"/>
      <c r="S53" s="147"/>
      <c r="T53" s="147"/>
    </row>
    <row r="54" spans="1:20" ht="18" customHeight="1">
      <c r="A54" s="26"/>
      <c r="B54" s="38" t="s">
        <v>40</v>
      </c>
      <c r="C54" s="64">
        <v>2079630</v>
      </c>
      <c r="D54" s="65">
        <v>0</v>
      </c>
      <c r="E54" s="64">
        <f t="shared" si="13"/>
        <v>2079630</v>
      </c>
      <c r="F54" s="64">
        <v>653312</v>
      </c>
      <c r="G54" s="65">
        <v>0</v>
      </c>
      <c r="H54" s="64">
        <f t="shared" si="8"/>
        <v>653312</v>
      </c>
      <c r="I54" s="64">
        <f t="shared" si="14"/>
        <v>1426318</v>
      </c>
      <c r="J54" s="64">
        <v>0</v>
      </c>
      <c r="K54" s="88">
        <f t="shared" si="10"/>
        <v>1426318</v>
      </c>
      <c r="L54" s="64">
        <v>1391920</v>
      </c>
      <c r="M54" s="64">
        <v>1264044</v>
      </c>
      <c r="N54" s="64">
        <f t="shared" si="11"/>
        <v>162274</v>
      </c>
      <c r="O54" s="66">
        <f t="shared" si="12"/>
        <v>12.8</v>
      </c>
      <c r="R54" s="147"/>
      <c r="S54" s="147"/>
      <c r="T54" s="147"/>
    </row>
    <row r="55" spans="1:20" ht="18" customHeight="1">
      <c r="A55" s="26"/>
      <c r="B55" s="38" t="s">
        <v>41</v>
      </c>
      <c r="C55" s="64">
        <v>2338808</v>
      </c>
      <c r="D55" s="65">
        <v>349</v>
      </c>
      <c r="E55" s="64">
        <f t="shared" si="13"/>
        <v>2339157</v>
      </c>
      <c r="F55" s="64">
        <v>598077</v>
      </c>
      <c r="G55" s="65">
        <v>3</v>
      </c>
      <c r="H55" s="64">
        <f t="shared" si="8"/>
        <v>598080</v>
      </c>
      <c r="I55" s="64">
        <f t="shared" si="14"/>
        <v>1741077</v>
      </c>
      <c r="J55" s="64">
        <v>0</v>
      </c>
      <c r="K55" s="88">
        <f t="shared" si="10"/>
        <v>1741077</v>
      </c>
      <c r="L55" s="64">
        <v>1694155</v>
      </c>
      <c r="M55" s="64">
        <v>1626136</v>
      </c>
      <c r="N55" s="64">
        <f t="shared" si="11"/>
        <v>114941</v>
      </c>
      <c r="O55" s="66">
        <f t="shared" si="12"/>
        <v>7.1</v>
      </c>
      <c r="R55" s="147"/>
      <c r="S55" s="147"/>
      <c r="T55" s="147"/>
    </row>
    <row r="56" spans="1:20" ht="18" customHeight="1">
      <c r="A56" s="26"/>
      <c r="B56" s="38" t="s">
        <v>42</v>
      </c>
      <c r="C56" s="64">
        <v>1829596</v>
      </c>
      <c r="D56" s="65">
        <v>0</v>
      </c>
      <c r="E56" s="64">
        <f t="shared" si="13"/>
        <v>1829596</v>
      </c>
      <c r="F56" s="64">
        <v>635847</v>
      </c>
      <c r="G56" s="65">
        <v>0</v>
      </c>
      <c r="H56" s="64">
        <f t="shared" si="8"/>
        <v>635847</v>
      </c>
      <c r="I56" s="64">
        <f t="shared" si="14"/>
        <v>1193749</v>
      </c>
      <c r="J56" s="64">
        <v>0</v>
      </c>
      <c r="K56" s="88">
        <f t="shared" si="10"/>
        <v>1193749</v>
      </c>
      <c r="L56" s="64">
        <v>1167240</v>
      </c>
      <c r="M56" s="64">
        <v>1128245</v>
      </c>
      <c r="N56" s="64">
        <f t="shared" si="11"/>
        <v>65504</v>
      </c>
      <c r="O56" s="66">
        <f t="shared" si="12"/>
        <v>5.8</v>
      </c>
      <c r="R56" s="147"/>
      <c r="S56" s="147"/>
      <c r="T56" s="147"/>
    </row>
    <row r="57" spans="1:20" ht="18" customHeight="1">
      <c r="A57" s="26"/>
      <c r="B57" s="38" t="s">
        <v>43</v>
      </c>
      <c r="C57" s="64">
        <v>2394599</v>
      </c>
      <c r="D57" s="65">
        <v>0</v>
      </c>
      <c r="E57" s="64">
        <f t="shared" si="13"/>
        <v>2394599</v>
      </c>
      <c r="F57" s="64">
        <v>513284</v>
      </c>
      <c r="G57" s="65">
        <v>0</v>
      </c>
      <c r="H57" s="64">
        <f t="shared" si="8"/>
        <v>513284</v>
      </c>
      <c r="I57" s="64">
        <f t="shared" si="14"/>
        <v>1881315</v>
      </c>
      <c r="J57" s="64">
        <v>0</v>
      </c>
      <c r="K57" s="88">
        <f t="shared" si="10"/>
        <v>1881315</v>
      </c>
      <c r="L57" s="64">
        <v>1847411</v>
      </c>
      <c r="M57" s="64">
        <v>1773643</v>
      </c>
      <c r="N57" s="64">
        <f t="shared" si="11"/>
        <v>107672</v>
      </c>
      <c r="O57" s="66">
        <f t="shared" si="12"/>
        <v>6.1</v>
      </c>
      <c r="R57" s="147"/>
      <c r="S57" s="147"/>
      <c r="T57" s="147"/>
    </row>
    <row r="58" spans="1:20" ht="18" customHeight="1">
      <c r="A58" s="26"/>
      <c r="B58" s="38" t="s">
        <v>44</v>
      </c>
      <c r="C58" s="64">
        <v>3918724</v>
      </c>
      <c r="D58" s="65">
        <v>0</v>
      </c>
      <c r="E58" s="64">
        <f t="shared" si="13"/>
        <v>3918724</v>
      </c>
      <c r="F58" s="64">
        <v>1575272</v>
      </c>
      <c r="G58" s="65">
        <v>0</v>
      </c>
      <c r="H58" s="64">
        <f t="shared" si="8"/>
        <v>1575272</v>
      </c>
      <c r="I58" s="64">
        <f t="shared" si="14"/>
        <v>2343452</v>
      </c>
      <c r="J58" s="64">
        <v>0</v>
      </c>
      <c r="K58" s="88">
        <f t="shared" si="10"/>
        <v>2343452</v>
      </c>
      <c r="L58" s="64">
        <v>2310049</v>
      </c>
      <c r="M58" s="64">
        <v>2058181</v>
      </c>
      <c r="N58" s="64">
        <f t="shared" si="11"/>
        <v>285271</v>
      </c>
      <c r="O58" s="66">
        <f t="shared" si="12"/>
        <v>13.9</v>
      </c>
      <c r="R58" s="147"/>
      <c r="S58" s="147"/>
      <c r="T58" s="147"/>
    </row>
    <row r="59" spans="1:20" ht="18" customHeight="1">
      <c r="A59" s="26"/>
      <c r="B59" s="38" t="s">
        <v>45</v>
      </c>
      <c r="C59" s="64">
        <v>2800357</v>
      </c>
      <c r="D59" s="65">
        <v>0</v>
      </c>
      <c r="E59" s="64">
        <f t="shared" si="13"/>
        <v>2800357</v>
      </c>
      <c r="F59" s="64">
        <v>945228</v>
      </c>
      <c r="G59" s="65">
        <v>0</v>
      </c>
      <c r="H59" s="64">
        <f t="shared" si="8"/>
        <v>945228</v>
      </c>
      <c r="I59" s="64">
        <f t="shared" si="14"/>
        <v>1855129</v>
      </c>
      <c r="J59" s="64">
        <v>0</v>
      </c>
      <c r="K59" s="88">
        <f t="shared" si="10"/>
        <v>1855129</v>
      </c>
      <c r="L59" s="64">
        <v>1823350</v>
      </c>
      <c r="M59" s="64">
        <v>1729840</v>
      </c>
      <c r="N59" s="64">
        <f t="shared" si="11"/>
        <v>125289</v>
      </c>
      <c r="O59" s="66">
        <f t="shared" si="12"/>
        <v>7.2</v>
      </c>
      <c r="R59" s="147"/>
      <c r="S59" s="147"/>
      <c r="T59" s="147"/>
    </row>
    <row r="60" spans="1:20" ht="18" customHeight="1">
      <c r="A60" s="26"/>
      <c r="B60" s="38" t="s">
        <v>46</v>
      </c>
      <c r="C60" s="64">
        <v>1545764</v>
      </c>
      <c r="D60" s="65">
        <v>0</v>
      </c>
      <c r="E60" s="64">
        <f>C60-D60</f>
        <v>1545764</v>
      </c>
      <c r="F60" s="64">
        <v>1524940</v>
      </c>
      <c r="G60" s="65">
        <v>0</v>
      </c>
      <c r="H60" s="64">
        <f>F60+G60</f>
        <v>1524940</v>
      </c>
      <c r="I60" s="64">
        <f>E60-H60</f>
        <v>20824</v>
      </c>
      <c r="J60" s="64">
        <v>0</v>
      </c>
      <c r="K60" s="88">
        <f t="shared" si="10"/>
        <v>20824</v>
      </c>
      <c r="L60" s="72">
        <v>7695</v>
      </c>
      <c r="M60" s="72">
        <v>0</v>
      </c>
      <c r="N60" s="64">
        <f t="shared" si="11"/>
        <v>20824</v>
      </c>
      <c r="O60" s="72" t="s">
        <v>258</v>
      </c>
      <c r="R60" s="147"/>
      <c r="S60" s="147"/>
      <c r="T60" s="147"/>
    </row>
    <row r="61" spans="1:20" ht="18" customHeight="1">
      <c r="A61" s="26"/>
      <c r="B61" s="38" t="s">
        <v>47</v>
      </c>
      <c r="C61" s="64">
        <v>1982476</v>
      </c>
      <c r="D61" s="65">
        <v>0</v>
      </c>
      <c r="E61" s="64">
        <f>C61-D61</f>
        <v>1982476</v>
      </c>
      <c r="F61" s="64">
        <v>1844015</v>
      </c>
      <c r="G61" s="65">
        <v>0</v>
      </c>
      <c r="H61" s="64">
        <f>F61+G61</f>
        <v>1844015</v>
      </c>
      <c r="I61" s="64">
        <f>E61-H61</f>
        <v>138461</v>
      </c>
      <c r="J61" s="64">
        <v>0</v>
      </c>
      <c r="K61" s="88">
        <f t="shared" si="10"/>
        <v>138461</v>
      </c>
      <c r="L61" s="72">
        <v>119914</v>
      </c>
      <c r="M61" s="72">
        <v>39143</v>
      </c>
      <c r="N61" s="64">
        <f t="shared" si="11"/>
        <v>99318</v>
      </c>
      <c r="O61" s="66">
        <f t="shared" si="12"/>
        <v>253.7</v>
      </c>
      <c r="R61" s="147"/>
      <c r="S61" s="147"/>
      <c r="T61" s="147"/>
    </row>
    <row r="62" spans="1:20" ht="18" customHeight="1">
      <c r="A62" s="26"/>
      <c r="B62" s="38" t="s">
        <v>48</v>
      </c>
      <c r="C62" s="64">
        <v>2993086</v>
      </c>
      <c r="D62" s="65">
        <v>0</v>
      </c>
      <c r="E62" s="64">
        <f aca="true" t="shared" si="15" ref="E62:E68">C62+D62</f>
        <v>2993086</v>
      </c>
      <c r="F62" s="64">
        <v>2533651</v>
      </c>
      <c r="G62" s="65">
        <v>0</v>
      </c>
      <c r="H62" s="64">
        <f aca="true" t="shared" si="16" ref="H62:H68">F62+G62</f>
        <v>2533651</v>
      </c>
      <c r="I62" s="64">
        <f t="shared" si="14"/>
        <v>459435</v>
      </c>
      <c r="J62" s="64">
        <v>0</v>
      </c>
      <c r="K62" s="88">
        <f t="shared" si="10"/>
        <v>459435</v>
      </c>
      <c r="L62" s="64">
        <v>435041</v>
      </c>
      <c r="M62" s="64">
        <v>355167</v>
      </c>
      <c r="N62" s="64">
        <f t="shared" si="11"/>
        <v>104268</v>
      </c>
      <c r="O62" s="70">
        <f t="shared" si="12"/>
        <v>29.4</v>
      </c>
      <c r="R62" s="147"/>
      <c r="S62" s="147"/>
      <c r="T62" s="147"/>
    </row>
    <row r="63" spans="1:20" ht="18" customHeight="1">
      <c r="A63" s="26"/>
      <c r="B63" s="38" t="s">
        <v>49</v>
      </c>
      <c r="C63" s="64">
        <v>1647172</v>
      </c>
      <c r="D63" s="65">
        <v>0</v>
      </c>
      <c r="E63" s="64">
        <f t="shared" si="15"/>
        <v>1647172</v>
      </c>
      <c r="F63" s="64">
        <v>442554</v>
      </c>
      <c r="G63" s="65">
        <v>0</v>
      </c>
      <c r="H63" s="64">
        <f t="shared" si="16"/>
        <v>442554</v>
      </c>
      <c r="I63" s="64">
        <f t="shared" si="14"/>
        <v>1204618</v>
      </c>
      <c r="J63" s="64">
        <v>0</v>
      </c>
      <c r="K63" s="88">
        <f t="shared" si="10"/>
        <v>1204618</v>
      </c>
      <c r="L63" s="64">
        <v>1169386</v>
      </c>
      <c r="M63" s="64">
        <v>1160820</v>
      </c>
      <c r="N63" s="64">
        <f t="shared" si="11"/>
        <v>43798</v>
      </c>
      <c r="O63" s="66">
        <f t="shared" si="12"/>
        <v>3.8</v>
      </c>
      <c r="R63" s="147"/>
      <c r="S63" s="147"/>
      <c r="T63" s="147"/>
    </row>
    <row r="64" spans="1:20" ht="18" customHeight="1">
      <c r="A64" s="26"/>
      <c r="B64" s="38" t="s">
        <v>51</v>
      </c>
      <c r="C64" s="64">
        <v>1903831</v>
      </c>
      <c r="D64" s="65">
        <v>0</v>
      </c>
      <c r="E64" s="64">
        <f t="shared" si="15"/>
        <v>1903831</v>
      </c>
      <c r="F64" s="64">
        <v>1651907</v>
      </c>
      <c r="G64" s="65">
        <v>0</v>
      </c>
      <c r="H64" s="64">
        <f t="shared" si="16"/>
        <v>1651907</v>
      </c>
      <c r="I64" s="64">
        <f t="shared" si="14"/>
        <v>251924</v>
      </c>
      <c r="J64" s="64">
        <v>0</v>
      </c>
      <c r="K64" s="88">
        <f t="shared" si="10"/>
        <v>251924</v>
      </c>
      <c r="L64" s="64">
        <v>231810</v>
      </c>
      <c r="M64" s="64">
        <v>349697</v>
      </c>
      <c r="N64" s="64">
        <f t="shared" si="11"/>
        <v>-97773</v>
      </c>
      <c r="O64" s="66">
        <f t="shared" si="12"/>
        <v>-28</v>
      </c>
      <c r="R64" s="147"/>
      <c r="S64" s="147"/>
      <c r="T64" s="147"/>
    </row>
    <row r="65" spans="1:20" ht="18" customHeight="1">
      <c r="A65" s="26"/>
      <c r="B65" s="38" t="s">
        <v>52</v>
      </c>
      <c r="C65" s="64">
        <v>4308962</v>
      </c>
      <c r="D65" s="65">
        <v>0</v>
      </c>
      <c r="E65" s="64">
        <f t="shared" si="15"/>
        <v>4308962</v>
      </c>
      <c r="F65" s="64">
        <v>1849353</v>
      </c>
      <c r="G65" s="65">
        <v>0</v>
      </c>
      <c r="H65" s="64">
        <f t="shared" si="16"/>
        <v>1849353</v>
      </c>
      <c r="I65" s="64">
        <f t="shared" si="14"/>
        <v>2459609</v>
      </c>
      <c r="J65" s="64">
        <v>0</v>
      </c>
      <c r="K65" s="88">
        <f t="shared" si="10"/>
        <v>2459609</v>
      </c>
      <c r="L65" s="64">
        <v>2420010</v>
      </c>
      <c r="M65" s="64">
        <v>2293495</v>
      </c>
      <c r="N65" s="64">
        <f t="shared" si="11"/>
        <v>166114</v>
      </c>
      <c r="O65" s="66">
        <f t="shared" si="12"/>
        <v>7.2</v>
      </c>
      <c r="R65" s="147"/>
      <c r="S65" s="147"/>
      <c r="T65" s="147"/>
    </row>
    <row r="66" spans="1:20" ht="18" customHeight="1">
      <c r="A66" s="26"/>
      <c r="B66" s="38" t="s">
        <v>53</v>
      </c>
      <c r="C66" s="64">
        <v>999525</v>
      </c>
      <c r="D66" s="65">
        <v>0</v>
      </c>
      <c r="E66" s="64">
        <f t="shared" si="15"/>
        <v>999525</v>
      </c>
      <c r="F66" s="64">
        <v>121314</v>
      </c>
      <c r="G66" s="65">
        <v>0</v>
      </c>
      <c r="H66" s="64">
        <f t="shared" si="16"/>
        <v>121314</v>
      </c>
      <c r="I66" s="64">
        <f t="shared" si="14"/>
        <v>878211</v>
      </c>
      <c r="J66" s="64">
        <v>0</v>
      </c>
      <c r="K66" s="88">
        <f t="shared" si="10"/>
        <v>878211</v>
      </c>
      <c r="L66" s="64">
        <v>826864</v>
      </c>
      <c r="M66" s="64">
        <v>784373</v>
      </c>
      <c r="N66" s="64">
        <f t="shared" si="11"/>
        <v>93838</v>
      </c>
      <c r="O66" s="66">
        <f t="shared" si="12"/>
        <v>12</v>
      </c>
      <c r="R66" s="147"/>
      <c r="S66" s="147"/>
      <c r="T66" s="147"/>
    </row>
    <row r="67" spans="1:20" ht="18" customHeight="1">
      <c r="A67" s="26"/>
      <c r="B67" s="38" t="s">
        <v>54</v>
      </c>
      <c r="C67" s="64">
        <v>2186382</v>
      </c>
      <c r="D67" s="65">
        <v>-68</v>
      </c>
      <c r="E67" s="64">
        <f t="shared" si="15"/>
        <v>2186314</v>
      </c>
      <c r="F67" s="64">
        <v>1742787</v>
      </c>
      <c r="G67" s="65">
        <v>-1425</v>
      </c>
      <c r="H67" s="64">
        <f t="shared" si="16"/>
        <v>1741362</v>
      </c>
      <c r="I67" s="64">
        <f t="shared" si="14"/>
        <v>444952</v>
      </c>
      <c r="J67" s="64">
        <v>0</v>
      </c>
      <c r="K67" s="88">
        <f t="shared" si="10"/>
        <v>444952</v>
      </c>
      <c r="L67" s="64">
        <v>418961</v>
      </c>
      <c r="M67" s="64">
        <v>443131</v>
      </c>
      <c r="N67" s="64">
        <f t="shared" si="11"/>
        <v>1821</v>
      </c>
      <c r="O67" s="70">
        <f t="shared" si="12"/>
        <v>0.4</v>
      </c>
      <c r="R67" s="147"/>
      <c r="S67" s="147"/>
      <c r="T67" s="147"/>
    </row>
    <row r="68" spans="1:20" ht="18" customHeight="1">
      <c r="A68" s="26"/>
      <c r="B68" s="38" t="s">
        <v>55</v>
      </c>
      <c r="C68" s="64">
        <v>2550804</v>
      </c>
      <c r="D68" s="65">
        <v>0</v>
      </c>
      <c r="E68" s="64">
        <f t="shared" si="15"/>
        <v>2550804</v>
      </c>
      <c r="F68" s="67">
        <v>539565</v>
      </c>
      <c r="G68" s="65">
        <v>0</v>
      </c>
      <c r="H68" s="64">
        <f t="shared" si="16"/>
        <v>539565</v>
      </c>
      <c r="I68" s="64">
        <f t="shared" si="14"/>
        <v>2011239</v>
      </c>
      <c r="J68" s="64">
        <v>0</v>
      </c>
      <c r="K68" s="88">
        <f t="shared" si="10"/>
        <v>2011239</v>
      </c>
      <c r="L68" s="64">
        <v>1963951</v>
      </c>
      <c r="M68" s="67">
        <v>1868396</v>
      </c>
      <c r="N68" s="64">
        <f t="shared" si="11"/>
        <v>142843</v>
      </c>
      <c r="O68" s="66">
        <f t="shared" si="12"/>
        <v>7.6</v>
      </c>
      <c r="R68" s="147"/>
      <c r="S68" s="147"/>
      <c r="T68" s="147"/>
    </row>
    <row r="69" spans="1:20" ht="18" customHeight="1">
      <c r="A69" s="149" t="s">
        <v>107</v>
      </c>
      <c r="B69" s="150"/>
      <c r="C69" s="68">
        <f>SUM(C24:C68)</f>
        <v>121587135</v>
      </c>
      <c r="D69" s="68">
        <f>SUM(D24:D68)</f>
        <v>-16455</v>
      </c>
      <c r="E69" s="68">
        <f>SUM(E24:E68)</f>
        <v>121570680</v>
      </c>
      <c r="F69" s="68">
        <f aca="true" t="shared" si="17" ref="F69:M69">SUM(F24:F68)</f>
        <v>45543780</v>
      </c>
      <c r="G69" s="68">
        <f t="shared" si="17"/>
        <v>-2190</v>
      </c>
      <c r="H69" s="68">
        <f t="shared" si="17"/>
        <v>45541590</v>
      </c>
      <c r="I69" s="68">
        <f t="shared" si="17"/>
        <v>76029090</v>
      </c>
      <c r="J69" s="68">
        <f>SUM(J24:J68)</f>
        <v>0</v>
      </c>
      <c r="K69" s="91">
        <f>SUM(K24:K68)</f>
        <v>76029090</v>
      </c>
      <c r="L69" s="68">
        <f>SUM(L24:L68)</f>
        <v>74365805</v>
      </c>
      <c r="M69" s="68">
        <f t="shared" si="17"/>
        <v>69812060</v>
      </c>
      <c r="N69" s="68">
        <f>SUM(N24:N68)</f>
        <v>6217030</v>
      </c>
      <c r="O69" s="94">
        <f>ROUND(N69/M69*100,1)</f>
        <v>8.9</v>
      </c>
      <c r="R69" s="147"/>
      <c r="S69" s="147"/>
      <c r="T69" s="147"/>
    </row>
    <row r="70" spans="1:20" ht="18" customHeight="1">
      <c r="A70" s="149" t="s">
        <v>125</v>
      </c>
      <c r="B70" s="150"/>
      <c r="C70" s="68">
        <f aca="true" t="shared" si="18" ref="C70:N70">C23+C69</f>
        <v>408916818</v>
      </c>
      <c r="D70" s="68">
        <f t="shared" si="18"/>
        <v>-23009</v>
      </c>
      <c r="E70" s="68">
        <f t="shared" si="18"/>
        <v>408893809</v>
      </c>
      <c r="F70" s="68">
        <f t="shared" si="18"/>
        <v>211016496</v>
      </c>
      <c r="G70" s="68">
        <f t="shared" si="18"/>
        <v>-36938</v>
      </c>
      <c r="H70" s="68">
        <f t="shared" si="18"/>
        <v>210979558</v>
      </c>
      <c r="I70" s="68">
        <f t="shared" si="18"/>
        <v>197914251</v>
      </c>
      <c r="J70" s="68">
        <f t="shared" si="18"/>
        <v>0</v>
      </c>
      <c r="K70" s="91">
        <f>K23+K69</f>
        <v>197914251</v>
      </c>
      <c r="L70" s="68">
        <f>L23+L69</f>
        <v>194043745</v>
      </c>
      <c r="M70" s="68">
        <f t="shared" si="18"/>
        <v>180129547</v>
      </c>
      <c r="N70" s="68">
        <f t="shared" si="18"/>
        <v>17784704</v>
      </c>
      <c r="O70" s="66">
        <f>ROUND(N70/M70*100,1)</f>
        <v>9.9</v>
      </c>
      <c r="R70" s="147"/>
      <c r="S70" s="147"/>
      <c r="T70" s="147"/>
    </row>
    <row r="71" spans="1:20" ht="18" customHeight="1">
      <c r="A71" s="23" t="s">
        <v>108</v>
      </c>
      <c r="B71" s="35"/>
      <c r="C71" s="69"/>
      <c r="D71" s="69"/>
      <c r="E71" s="69"/>
      <c r="F71" s="69"/>
      <c r="G71" s="69"/>
      <c r="H71" s="69"/>
      <c r="I71" s="69"/>
      <c r="J71" s="69"/>
      <c r="K71" s="39"/>
      <c r="L71" s="69"/>
      <c r="M71" s="69"/>
      <c r="N71" s="69"/>
      <c r="O71" s="71"/>
      <c r="R71" s="147"/>
      <c r="S71" s="147"/>
      <c r="T71" s="147"/>
    </row>
    <row r="72" spans="1:20" ht="18" customHeight="1">
      <c r="A72" s="26"/>
      <c r="B72" s="38" t="s">
        <v>50</v>
      </c>
      <c r="C72" s="64">
        <v>2221598</v>
      </c>
      <c r="D72" s="65">
        <v>0</v>
      </c>
      <c r="E72" s="64">
        <f>C72-D72</f>
        <v>2221598</v>
      </c>
      <c r="F72" s="64">
        <v>2810720</v>
      </c>
      <c r="G72" s="65">
        <v>0</v>
      </c>
      <c r="H72" s="64">
        <f>F72+G72</f>
        <v>2810720</v>
      </c>
      <c r="I72" s="64">
        <f>E72-H72</f>
        <v>-589122</v>
      </c>
      <c r="J72" s="72">
        <v>0</v>
      </c>
      <c r="K72" s="89">
        <v>0</v>
      </c>
      <c r="L72" s="72">
        <v>0</v>
      </c>
      <c r="M72" s="72">
        <v>0</v>
      </c>
      <c r="N72" s="72">
        <f>K72-M72</f>
        <v>0</v>
      </c>
      <c r="O72" s="72">
        <v>0</v>
      </c>
      <c r="R72" s="147"/>
      <c r="S72" s="147"/>
      <c r="T72" s="147"/>
    </row>
    <row r="73" spans="1:15" ht="18" customHeight="1">
      <c r="A73" s="149" t="s">
        <v>109</v>
      </c>
      <c r="B73" s="150"/>
      <c r="C73" s="68">
        <f>SUM(C72)</f>
        <v>2221598</v>
      </c>
      <c r="D73" s="68">
        <f aca="true" t="shared" si="19" ref="D73:L73">SUM(D72)</f>
        <v>0</v>
      </c>
      <c r="E73" s="68">
        <f t="shared" si="19"/>
        <v>2221598</v>
      </c>
      <c r="F73" s="68">
        <f t="shared" si="19"/>
        <v>2810720</v>
      </c>
      <c r="G73" s="68">
        <f t="shared" si="19"/>
        <v>0</v>
      </c>
      <c r="H73" s="68">
        <f t="shared" si="19"/>
        <v>2810720</v>
      </c>
      <c r="I73" s="68">
        <f t="shared" si="19"/>
        <v>-589122</v>
      </c>
      <c r="J73" s="73">
        <f t="shared" si="19"/>
        <v>0</v>
      </c>
      <c r="K73" s="90">
        <f t="shared" si="19"/>
        <v>0</v>
      </c>
      <c r="L73" s="90">
        <f t="shared" si="19"/>
        <v>0</v>
      </c>
      <c r="M73" s="73">
        <f>SUM(M72)</f>
        <v>0</v>
      </c>
      <c r="N73" s="73">
        <f>SUM(N72)</f>
        <v>0</v>
      </c>
      <c r="O73" s="74" t="s">
        <v>136</v>
      </c>
    </row>
    <row r="74" spans="1:15" ht="18" customHeight="1">
      <c r="A74" s="149" t="s">
        <v>110</v>
      </c>
      <c r="B74" s="151"/>
      <c r="C74" s="68">
        <f aca="true" t="shared" si="20" ref="C74:N74">SUM(C70,C73)</f>
        <v>411138416</v>
      </c>
      <c r="D74" s="68">
        <f t="shared" si="20"/>
        <v>-23009</v>
      </c>
      <c r="E74" s="68">
        <f t="shared" si="20"/>
        <v>411115407</v>
      </c>
      <c r="F74" s="68">
        <f t="shared" si="20"/>
        <v>213827216</v>
      </c>
      <c r="G74" s="68">
        <f t="shared" si="20"/>
        <v>-36938</v>
      </c>
      <c r="H74" s="68">
        <f t="shared" si="20"/>
        <v>213790278</v>
      </c>
      <c r="I74" s="68">
        <f t="shared" si="20"/>
        <v>197325129</v>
      </c>
      <c r="J74" s="68">
        <f t="shared" si="20"/>
        <v>0</v>
      </c>
      <c r="K74" s="91">
        <f t="shared" si="20"/>
        <v>197914251</v>
      </c>
      <c r="L74" s="68">
        <f t="shared" si="20"/>
        <v>194043745</v>
      </c>
      <c r="M74" s="68">
        <f t="shared" si="20"/>
        <v>180129547</v>
      </c>
      <c r="N74" s="68">
        <f t="shared" si="20"/>
        <v>17784704</v>
      </c>
      <c r="O74" s="75">
        <f>ROUND(N74/M74*100,1)</f>
        <v>9.9</v>
      </c>
    </row>
    <row r="75" ht="13.5" customHeight="1">
      <c r="B75" s="20" t="s">
        <v>249</v>
      </c>
    </row>
    <row r="76" ht="13.5" customHeight="1">
      <c r="B76" s="20" t="s">
        <v>250</v>
      </c>
    </row>
  </sheetData>
  <sheetProtection/>
  <mergeCells count="10">
    <mergeCell ref="F4:H4"/>
    <mergeCell ref="A74:B74"/>
    <mergeCell ref="N3:O3"/>
    <mergeCell ref="A73:B73"/>
    <mergeCell ref="A69:B69"/>
    <mergeCell ref="A70:B70"/>
    <mergeCell ref="A23:B23"/>
    <mergeCell ref="N4:O4"/>
    <mergeCell ref="A6:B6"/>
    <mergeCell ref="C4:E4"/>
  </mergeCells>
  <printOptions/>
  <pageMargins left="0.7874015748031497" right="0.3937007874015748" top="0.7874015748031497" bottom="0.3937007874015748" header="0.5905511811023623" footer="0.31496062992125984"/>
  <pageSetup blackAndWhite="1" firstPageNumber="239" useFirstPageNumber="1" horizontalDpi="600" verticalDpi="600" orientation="portrait" paperSize="9" scale="57" r:id="rId1"/>
  <headerFooter alignWithMargins="0">
    <oddFooter>&amp;C&amp;18&amp;P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view="pageBreakPreview" zoomScale="75" zoomScaleNormal="50" zoomScaleSheetLayoutView="75" zoomScalePageLayoutView="0" workbookViewId="0" topLeftCell="A1">
      <selection activeCell="A1" sqref="A1"/>
    </sheetView>
  </sheetViews>
  <sheetFormatPr defaultColWidth="9.00390625" defaultRowHeight="18" customHeight="1"/>
  <cols>
    <col min="1" max="1" width="9.00390625" style="96" customWidth="1"/>
    <col min="2" max="4" width="6.25390625" style="96" customWidth="1"/>
    <col min="5" max="5" width="6.375" style="96" customWidth="1"/>
    <col min="6" max="7" width="6.25390625" style="96" customWidth="1"/>
    <col min="8" max="11" width="17.25390625" style="96" customWidth="1"/>
    <col min="12" max="17" width="6.625" style="96" customWidth="1"/>
    <col min="18" max="21" width="18.125" style="96" customWidth="1"/>
    <col min="22" max="22" width="11.75390625" style="96" bestFit="1" customWidth="1"/>
    <col min="23" max="16384" width="9.00390625" style="96" customWidth="1"/>
  </cols>
  <sheetData>
    <row r="1" spans="1:20" ht="25.5" customHeight="1">
      <c r="A1" s="95"/>
      <c r="B1" s="77" t="s">
        <v>172</v>
      </c>
      <c r="R1" s="97"/>
      <c r="S1" s="97"/>
      <c r="T1" s="97"/>
    </row>
    <row r="2" spans="2:20" ht="19.5" thickBot="1">
      <c r="B2" s="77"/>
      <c r="R2" s="97"/>
      <c r="S2" s="97"/>
      <c r="T2" s="97"/>
    </row>
    <row r="3" spans="1:21" ht="18.75">
      <c r="A3" s="170">
        <v>240</v>
      </c>
      <c r="B3" s="78"/>
      <c r="C3" s="98"/>
      <c r="D3" s="98"/>
      <c r="E3" s="98"/>
      <c r="F3" s="98"/>
      <c r="G3" s="99" t="s">
        <v>137</v>
      </c>
      <c r="H3" s="143" t="s">
        <v>259</v>
      </c>
      <c r="I3" s="142" t="s">
        <v>239</v>
      </c>
      <c r="J3" s="100" t="s">
        <v>70</v>
      </c>
      <c r="K3" s="98" t="s">
        <v>106</v>
      </c>
      <c r="L3" s="78"/>
      <c r="M3" s="98"/>
      <c r="N3" s="98"/>
      <c r="O3" s="98"/>
      <c r="P3" s="98"/>
      <c r="Q3" s="99" t="s">
        <v>137</v>
      </c>
      <c r="R3" s="143" t="s">
        <v>259</v>
      </c>
      <c r="S3" s="142" t="s">
        <v>239</v>
      </c>
      <c r="T3" s="100" t="s">
        <v>70</v>
      </c>
      <c r="U3" s="101" t="s">
        <v>106</v>
      </c>
    </row>
    <row r="4" spans="1:21" ht="18.75">
      <c r="A4" s="170"/>
      <c r="B4" s="79"/>
      <c r="C4" s="102"/>
      <c r="D4" s="102"/>
      <c r="E4" s="102"/>
      <c r="F4" s="102"/>
      <c r="G4" s="103"/>
      <c r="H4" s="104" t="s">
        <v>118</v>
      </c>
      <c r="I4" s="105" t="s">
        <v>118</v>
      </c>
      <c r="J4" s="105" t="s">
        <v>183</v>
      </c>
      <c r="K4" s="102" t="s">
        <v>184</v>
      </c>
      <c r="L4" s="79"/>
      <c r="M4" s="102"/>
      <c r="N4" s="102"/>
      <c r="O4" s="102"/>
      <c r="P4" s="102"/>
      <c r="Q4" s="103"/>
      <c r="R4" s="104" t="s">
        <v>118</v>
      </c>
      <c r="S4" s="105" t="s">
        <v>118</v>
      </c>
      <c r="T4" s="105" t="s">
        <v>183</v>
      </c>
      <c r="U4" s="106" t="s">
        <v>184</v>
      </c>
    </row>
    <row r="5" spans="1:21" ht="14.25" thickBot="1">
      <c r="A5" s="170"/>
      <c r="B5" s="107" t="s">
        <v>138</v>
      </c>
      <c r="C5" s="108"/>
      <c r="D5" s="108"/>
      <c r="E5" s="108"/>
      <c r="F5" s="108"/>
      <c r="G5" s="109"/>
      <c r="H5" s="110" t="s">
        <v>185</v>
      </c>
      <c r="I5" s="111" t="s">
        <v>186</v>
      </c>
      <c r="J5" s="112" t="s">
        <v>187</v>
      </c>
      <c r="K5" s="113" t="s">
        <v>188</v>
      </c>
      <c r="L5" s="107" t="s">
        <v>138</v>
      </c>
      <c r="M5" s="108"/>
      <c r="N5" s="108"/>
      <c r="O5" s="108"/>
      <c r="P5" s="108"/>
      <c r="Q5" s="109"/>
      <c r="R5" s="110" t="s">
        <v>185</v>
      </c>
      <c r="S5" s="111" t="s">
        <v>186</v>
      </c>
      <c r="T5" s="112" t="s">
        <v>187</v>
      </c>
      <c r="U5" s="114" t="s">
        <v>188</v>
      </c>
    </row>
    <row r="6" spans="1:21" ht="17.25" customHeight="1">
      <c r="A6" s="170"/>
      <c r="B6" s="236" t="s">
        <v>139</v>
      </c>
      <c r="C6" s="197" t="s">
        <v>189</v>
      </c>
      <c r="D6" s="197"/>
      <c r="E6" s="197"/>
      <c r="F6" s="197"/>
      <c r="G6" s="198"/>
      <c r="H6" s="115">
        <v>27217515</v>
      </c>
      <c r="I6" s="115">
        <v>25933072</v>
      </c>
      <c r="J6" s="116">
        <f>H6-I6</f>
        <v>1284443</v>
      </c>
      <c r="K6" s="139">
        <f>J6/I6*100</f>
        <v>4.952914949682784</v>
      </c>
      <c r="L6" s="233" t="s">
        <v>140</v>
      </c>
      <c r="M6" s="193" t="s">
        <v>190</v>
      </c>
      <c r="N6" s="194"/>
      <c r="O6" s="194"/>
      <c r="P6" s="194"/>
      <c r="Q6" s="195"/>
      <c r="R6" s="117">
        <v>887252</v>
      </c>
      <c r="S6" s="117">
        <v>1228582</v>
      </c>
      <c r="T6" s="131">
        <f>R6-S6</f>
        <v>-341330</v>
      </c>
      <c r="U6" s="135">
        <f>T6/S6*100</f>
        <v>-27.782435360439923</v>
      </c>
    </row>
    <row r="7" spans="1:21" ht="17.25" customHeight="1">
      <c r="A7" s="170"/>
      <c r="B7" s="237"/>
      <c r="C7" s="201" t="s">
        <v>191</v>
      </c>
      <c r="D7" s="202"/>
      <c r="E7" s="203"/>
      <c r="F7" s="207" t="s">
        <v>141</v>
      </c>
      <c r="G7" s="208"/>
      <c r="H7" s="117">
        <v>15995694</v>
      </c>
      <c r="I7" s="117">
        <v>15499233</v>
      </c>
      <c r="J7" s="118">
        <f aca="true" t="shared" si="0" ref="J7:J47">H7-I7</f>
        <v>496461</v>
      </c>
      <c r="K7" s="136">
        <f>J7/I7*100</f>
        <v>3.2031326969534555</v>
      </c>
      <c r="L7" s="234"/>
      <c r="M7" s="196" t="s">
        <v>192</v>
      </c>
      <c r="N7" s="196"/>
      <c r="O7" s="196"/>
      <c r="P7" s="196"/>
      <c r="Q7" s="196"/>
      <c r="R7" s="117">
        <v>811074</v>
      </c>
      <c r="S7" s="117">
        <v>847018</v>
      </c>
      <c r="T7" s="118">
        <f>R7-S7</f>
        <v>-35944</v>
      </c>
      <c r="U7" s="136">
        <f>T7/S7*100</f>
        <v>-4.243593406515564</v>
      </c>
    </row>
    <row r="8" spans="1:21" ht="17.25" customHeight="1">
      <c r="A8" s="170"/>
      <c r="B8" s="237"/>
      <c r="C8" s="204"/>
      <c r="D8" s="205"/>
      <c r="E8" s="206"/>
      <c r="F8" s="199" t="s">
        <v>143</v>
      </c>
      <c r="G8" s="200"/>
      <c r="H8" s="117">
        <v>17455850</v>
      </c>
      <c r="I8" s="117">
        <v>18785844</v>
      </c>
      <c r="J8" s="118">
        <f t="shared" si="0"/>
        <v>-1329994</v>
      </c>
      <c r="K8" s="136">
        <f aca="true" t="shared" si="1" ref="K8:K47">J8/I8*100</f>
        <v>-7.079767084193822</v>
      </c>
      <c r="L8" s="234"/>
      <c r="M8" s="171" t="s">
        <v>193</v>
      </c>
      <c r="N8" s="173"/>
      <c r="O8" s="171" t="s">
        <v>194</v>
      </c>
      <c r="P8" s="172"/>
      <c r="Q8" s="173"/>
      <c r="R8" s="179">
        <v>1404266</v>
      </c>
      <c r="S8" s="179">
        <v>1546059</v>
      </c>
      <c r="T8" s="158">
        <f aca="true" t="shared" si="2" ref="T8:T31">R8-S8</f>
        <v>-141793</v>
      </c>
      <c r="U8" s="160">
        <f aca="true" t="shared" si="3" ref="U8:U31">T8/S8*100</f>
        <v>-9.171254137131895</v>
      </c>
    </row>
    <row r="9" spans="1:21" ht="17.25" customHeight="1">
      <c r="A9" s="170"/>
      <c r="B9" s="237"/>
      <c r="C9" s="184" t="s">
        <v>144</v>
      </c>
      <c r="D9" s="187" t="s">
        <v>195</v>
      </c>
      <c r="E9" s="188"/>
      <c r="F9" s="191" t="s">
        <v>145</v>
      </c>
      <c r="G9" s="169"/>
      <c r="H9" s="117">
        <v>0</v>
      </c>
      <c r="I9" s="117" t="s">
        <v>170</v>
      </c>
      <c r="J9" s="118" t="s">
        <v>196</v>
      </c>
      <c r="K9" s="136" t="s">
        <v>196</v>
      </c>
      <c r="L9" s="234"/>
      <c r="M9" s="177"/>
      <c r="N9" s="178"/>
      <c r="O9" s="174"/>
      <c r="P9" s="175"/>
      <c r="Q9" s="176"/>
      <c r="R9" s="180"/>
      <c r="S9" s="180"/>
      <c r="T9" s="159"/>
      <c r="U9" s="161"/>
    </row>
    <row r="10" spans="1:21" ht="17.25" customHeight="1">
      <c r="A10" s="170"/>
      <c r="B10" s="237"/>
      <c r="C10" s="185"/>
      <c r="D10" s="189"/>
      <c r="E10" s="190"/>
      <c r="F10" s="191" t="s">
        <v>147</v>
      </c>
      <c r="G10" s="169"/>
      <c r="H10" s="117">
        <v>0</v>
      </c>
      <c r="I10" s="117" t="s">
        <v>170</v>
      </c>
      <c r="J10" s="118" t="s">
        <v>197</v>
      </c>
      <c r="K10" s="136" t="s">
        <v>197</v>
      </c>
      <c r="L10" s="234"/>
      <c r="M10" s="177"/>
      <c r="N10" s="178"/>
      <c r="O10" s="171" t="s">
        <v>146</v>
      </c>
      <c r="P10" s="172"/>
      <c r="Q10" s="173"/>
      <c r="R10" s="179">
        <v>1213104</v>
      </c>
      <c r="S10" s="179">
        <v>1162809</v>
      </c>
      <c r="T10" s="158">
        <f t="shared" si="2"/>
        <v>50295</v>
      </c>
      <c r="U10" s="160">
        <f t="shared" si="3"/>
        <v>4.325301919747783</v>
      </c>
    </row>
    <row r="11" spans="1:21" ht="17.25" customHeight="1">
      <c r="A11" s="170"/>
      <c r="B11" s="237"/>
      <c r="C11" s="185"/>
      <c r="D11" s="187" t="s">
        <v>148</v>
      </c>
      <c r="E11" s="188"/>
      <c r="F11" s="191" t="s">
        <v>145</v>
      </c>
      <c r="G11" s="169"/>
      <c r="H11" s="117">
        <v>0</v>
      </c>
      <c r="I11" s="117" t="s">
        <v>170</v>
      </c>
      <c r="J11" s="118" t="s">
        <v>196</v>
      </c>
      <c r="K11" s="136" t="s">
        <v>196</v>
      </c>
      <c r="L11" s="234"/>
      <c r="M11" s="174"/>
      <c r="N11" s="176"/>
      <c r="O11" s="174"/>
      <c r="P11" s="175"/>
      <c r="Q11" s="176"/>
      <c r="R11" s="180"/>
      <c r="S11" s="180"/>
      <c r="T11" s="159"/>
      <c r="U11" s="161"/>
    </row>
    <row r="12" spans="1:21" ht="17.25" customHeight="1">
      <c r="A12" s="170"/>
      <c r="B12" s="237"/>
      <c r="C12" s="185"/>
      <c r="D12" s="189"/>
      <c r="E12" s="190"/>
      <c r="F12" s="191" t="s">
        <v>147</v>
      </c>
      <c r="G12" s="168"/>
      <c r="H12" s="117">
        <v>21953</v>
      </c>
      <c r="I12" s="117">
        <v>31467</v>
      </c>
      <c r="J12" s="118">
        <f t="shared" si="0"/>
        <v>-9514</v>
      </c>
      <c r="K12" s="136">
        <f t="shared" si="1"/>
        <v>-30.234849207105857</v>
      </c>
      <c r="L12" s="234"/>
      <c r="M12" s="192" t="s">
        <v>167</v>
      </c>
      <c r="N12" s="164"/>
      <c r="O12" s="164"/>
      <c r="P12" s="164"/>
      <c r="Q12" s="165"/>
      <c r="R12" s="117">
        <v>120283</v>
      </c>
      <c r="S12" s="117">
        <v>179113</v>
      </c>
      <c r="T12" s="118">
        <f t="shared" si="2"/>
        <v>-58830</v>
      </c>
      <c r="U12" s="136">
        <f t="shared" si="3"/>
        <v>-32.84518711651304</v>
      </c>
    </row>
    <row r="13" spans="1:21" ht="17.25" customHeight="1">
      <c r="A13" s="170"/>
      <c r="B13" s="237"/>
      <c r="C13" s="156" t="s">
        <v>198</v>
      </c>
      <c r="D13" s="156"/>
      <c r="E13" s="156"/>
      <c r="F13" s="156"/>
      <c r="G13" s="187"/>
      <c r="H13" s="119">
        <v>2089297</v>
      </c>
      <c r="I13" s="117">
        <v>2048496</v>
      </c>
      <c r="J13" s="118">
        <f>H13-I13</f>
        <v>40801</v>
      </c>
      <c r="K13" s="136">
        <f t="shared" si="1"/>
        <v>1.9917539502151822</v>
      </c>
      <c r="L13" s="234"/>
      <c r="M13" s="192" t="s">
        <v>202</v>
      </c>
      <c r="N13" s="164"/>
      <c r="O13" s="164"/>
      <c r="P13" s="164"/>
      <c r="Q13" s="165"/>
      <c r="R13" s="117">
        <v>1376581</v>
      </c>
      <c r="S13" s="117">
        <v>1704534</v>
      </c>
      <c r="T13" s="118">
        <f t="shared" si="2"/>
        <v>-327953</v>
      </c>
      <c r="U13" s="136" t="s">
        <v>199</v>
      </c>
    </row>
    <row r="14" spans="1:21" ht="17.25" customHeight="1">
      <c r="A14" s="170"/>
      <c r="B14" s="237"/>
      <c r="C14" s="187" t="s">
        <v>200</v>
      </c>
      <c r="D14" s="211"/>
      <c r="E14" s="163" t="s">
        <v>201</v>
      </c>
      <c r="F14" s="168"/>
      <c r="G14" s="169"/>
      <c r="H14" s="117">
        <v>1784871</v>
      </c>
      <c r="I14" s="120">
        <v>1775142</v>
      </c>
      <c r="J14" s="118">
        <f>H14-I14</f>
        <v>9729</v>
      </c>
      <c r="K14" s="136">
        <f t="shared" si="1"/>
        <v>0.5480688305498941</v>
      </c>
      <c r="L14" s="234"/>
      <c r="M14" s="192" t="s">
        <v>203</v>
      </c>
      <c r="N14" s="164"/>
      <c r="O14" s="164"/>
      <c r="P14" s="164"/>
      <c r="Q14" s="165"/>
      <c r="R14" s="117">
        <v>4386725</v>
      </c>
      <c r="S14" s="117">
        <v>4298769</v>
      </c>
      <c r="T14" s="118">
        <f t="shared" si="2"/>
        <v>87956</v>
      </c>
      <c r="U14" s="136">
        <f t="shared" si="3"/>
        <v>2.046074120288855</v>
      </c>
    </row>
    <row r="15" spans="1:21" ht="17.25" customHeight="1">
      <c r="A15" s="170"/>
      <c r="B15" s="237"/>
      <c r="C15" s="189"/>
      <c r="D15" s="212"/>
      <c r="E15" s="162" t="s">
        <v>177</v>
      </c>
      <c r="F15" s="162"/>
      <c r="G15" s="163"/>
      <c r="H15" s="117">
        <v>682517</v>
      </c>
      <c r="I15" s="120">
        <v>668672</v>
      </c>
      <c r="J15" s="118">
        <f>H15-I15</f>
        <v>13845</v>
      </c>
      <c r="K15" s="136">
        <f t="shared" si="1"/>
        <v>2.070521870214395</v>
      </c>
      <c r="L15" s="234"/>
      <c r="M15" s="192" t="s">
        <v>205</v>
      </c>
      <c r="N15" s="164"/>
      <c r="O15" s="164"/>
      <c r="P15" s="164"/>
      <c r="Q15" s="165"/>
      <c r="R15" s="117">
        <v>5886310</v>
      </c>
      <c r="S15" s="117">
        <v>5780968</v>
      </c>
      <c r="T15" s="118">
        <f t="shared" si="2"/>
        <v>105342</v>
      </c>
      <c r="U15" s="136">
        <f t="shared" si="3"/>
        <v>1.822220776866435</v>
      </c>
    </row>
    <row r="16" spans="1:21" ht="17.25" customHeight="1">
      <c r="A16" s="170"/>
      <c r="B16" s="237"/>
      <c r="C16" s="162" t="s">
        <v>204</v>
      </c>
      <c r="D16" s="162"/>
      <c r="E16" s="162"/>
      <c r="F16" s="162"/>
      <c r="G16" s="163"/>
      <c r="H16" s="117">
        <v>15868266</v>
      </c>
      <c r="I16" s="117">
        <v>16024687</v>
      </c>
      <c r="J16" s="118">
        <f t="shared" si="0"/>
        <v>-156421</v>
      </c>
      <c r="K16" s="136">
        <f t="shared" si="1"/>
        <v>-0.9761251499015238</v>
      </c>
      <c r="L16" s="234"/>
      <c r="M16" s="192" t="s">
        <v>207</v>
      </c>
      <c r="N16" s="164"/>
      <c r="O16" s="164"/>
      <c r="P16" s="164"/>
      <c r="Q16" s="165"/>
      <c r="R16" s="117">
        <v>940247</v>
      </c>
      <c r="S16" s="117">
        <v>940247</v>
      </c>
      <c r="T16" s="118">
        <f t="shared" si="2"/>
        <v>0</v>
      </c>
      <c r="U16" s="136">
        <f t="shared" si="3"/>
        <v>0</v>
      </c>
    </row>
    <row r="17" spans="1:21" ht="17.25" customHeight="1">
      <c r="A17" s="170"/>
      <c r="B17" s="237"/>
      <c r="C17" s="162" t="s">
        <v>206</v>
      </c>
      <c r="D17" s="162"/>
      <c r="E17" s="162"/>
      <c r="F17" s="162"/>
      <c r="G17" s="163"/>
      <c r="H17" s="117">
        <v>4989439</v>
      </c>
      <c r="I17" s="117">
        <v>4876274</v>
      </c>
      <c r="J17" s="118">
        <f t="shared" si="0"/>
        <v>113165</v>
      </c>
      <c r="K17" s="136">
        <f t="shared" si="1"/>
        <v>2.3207268500498537</v>
      </c>
      <c r="L17" s="234"/>
      <c r="M17" s="192" t="s">
        <v>152</v>
      </c>
      <c r="N17" s="164"/>
      <c r="O17" s="164"/>
      <c r="P17" s="164"/>
      <c r="Q17" s="165"/>
      <c r="R17" s="117">
        <v>14249035</v>
      </c>
      <c r="S17" s="117">
        <v>12468203</v>
      </c>
      <c r="T17" s="118">
        <f t="shared" si="2"/>
        <v>1780832</v>
      </c>
      <c r="U17" s="136">
        <f t="shared" si="3"/>
        <v>14.282988494813567</v>
      </c>
    </row>
    <row r="18" spans="1:21" ht="17.25" customHeight="1">
      <c r="A18" s="170"/>
      <c r="B18" s="237"/>
      <c r="C18" s="184" t="s">
        <v>149</v>
      </c>
      <c r="D18" s="163" t="s">
        <v>208</v>
      </c>
      <c r="E18" s="168"/>
      <c r="F18" s="168"/>
      <c r="G18" s="169"/>
      <c r="H18" s="117">
        <v>5811696</v>
      </c>
      <c r="I18" s="117">
        <v>5566344</v>
      </c>
      <c r="J18" s="118">
        <f t="shared" si="0"/>
        <v>245352</v>
      </c>
      <c r="K18" s="136">
        <f t="shared" si="1"/>
        <v>4.40777645075475</v>
      </c>
      <c r="L18" s="234"/>
      <c r="M18" s="192" t="s">
        <v>153</v>
      </c>
      <c r="N18" s="164"/>
      <c r="O18" s="164"/>
      <c r="P18" s="164"/>
      <c r="Q18" s="165"/>
      <c r="R18" s="117">
        <v>0</v>
      </c>
      <c r="S18" s="117" t="s">
        <v>142</v>
      </c>
      <c r="T18" s="118" t="s">
        <v>210</v>
      </c>
      <c r="U18" s="136" t="s">
        <v>210</v>
      </c>
    </row>
    <row r="19" spans="1:21" ht="17.25" customHeight="1">
      <c r="A19" s="170"/>
      <c r="B19" s="237"/>
      <c r="C19" s="185"/>
      <c r="D19" s="163" t="s">
        <v>209</v>
      </c>
      <c r="E19" s="168"/>
      <c r="F19" s="168"/>
      <c r="G19" s="169"/>
      <c r="H19" s="117">
        <v>7536720</v>
      </c>
      <c r="I19" s="117">
        <v>7387572</v>
      </c>
      <c r="J19" s="118">
        <f t="shared" si="0"/>
        <v>149148</v>
      </c>
      <c r="K19" s="136">
        <f t="shared" si="1"/>
        <v>2.0189041812384367</v>
      </c>
      <c r="L19" s="234"/>
      <c r="M19" s="192" t="s">
        <v>212</v>
      </c>
      <c r="N19" s="164"/>
      <c r="O19" s="164"/>
      <c r="P19" s="164"/>
      <c r="Q19" s="165"/>
      <c r="R19" s="117">
        <v>5336574</v>
      </c>
      <c r="S19" s="117">
        <v>5784613</v>
      </c>
      <c r="T19" s="118">
        <f t="shared" si="2"/>
        <v>-448039</v>
      </c>
      <c r="U19" s="136">
        <f t="shared" si="3"/>
        <v>-7.74535824609183</v>
      </c>
    </row>
    <row r="20" spans="1:21" ht="17.25" customHeight="1">
      <c r="A20" s="170"/>
      <c r="B20" s="237"/>
      <c r="C20" s="185"/>
      <c r="D20" s="163" t="s">
        <v>211</v>
      </c>
      <c r="E20" s="168"/>
      <c r="F20" s="168"/>
      <c r="G20" s="169"/>
      <c r="H20" s="117">
        <v>5113598</v>
      </c>
      <c r="I20" s="117">
        <v>4733098</v>
      </c>
      <c r="J20" s="118">
        <f t="shared" si="0"/>
        <v>380500</v>
      </c>
      <c r="K20" s="136">
        <f t="shared" si="1"/>
        <v>8.03913208642627</v>
      </c>
      <c r="L20" s="234"/>
      <c r="M20" s="192" t="s">
        <v>214</v>
      </c>
      <c r="N20" s="164"/>
      <c r="O20" s="164"/>
      <c r="P20" s="164"/>
      <c r="Q20" s="165"/>
      <c r="R20" s="117">
        <v>1975031</v>
      </c>
      <c r="S20" s="117">
        <v>1979815</v>
      </c>
      <c r="T20" s="118">
        <f t="shared" si="2"/>
        <v>-4784</v>
      </c>
      <c r="U20" s="136">
        <f t="shared" si="3"/>
        <v>-0.24163873897308585</v>
      </c>
    </row>
    <row r="21" spans="1:21" ht="17.25" customHeight="1">
      <c r="A21" s="170"/>
      <c r="B21" s="237"/>
      <c r="C21" s="186"/>
      <c r="D21" s="163" t="s">
        <v>213</v>
      </c>
      <c r="E21" s="168"/>
      <c r="F21" s="168"/>
      <c r="G21" s="169"/>
      <c r="H21" s="117">
        <v>18462014</v>
      </c>
      <c r="I21" s="117">
        <v>17687014</v>
      </c>
      <c r="J21" s="118">
        <f t="shared" si="0"/>
        <v>775000</v>
      </c>
      <c r="K21" s="136">
        <f t="shared" si="1"/>
        <v>4.381745839065882</v>
      </c>
      <c r="L21" s="234"/>
      <c r="M21" s="192" t="s">
        <v>215</v>
      </c>
      <c r="N21" s="164"/>
      <c r="O21" s="164"/>
      <c r="P21" s="164"/>
      <c r="Q21" s="165"/>
      <c r="R21" s="117">
        <v>0</v>
      </c>
      <c r="S21" s="117" t="s">
        <v>142</v>
      </c>
      <c r="T21" s="118" t="s">
        <v>216</v>
      </c>
      <c r="U21" s="136" t="s">
        <v>216</v>
      </c>
    </row>
    <row r="22" spans="1:21" ht="17.25" customHeight="1">
      <c r="A22" s="170"/>
      <c r="B22" s="237"/>
      <c r="C22" s="184" t="s">
        <v>150</v>
      </c>
      <c r="D22" s="163" t="s">
        <v>151</v>
      </c>
      <c r="E22" s="168"/>
      <c r="F22" s="168"/>
      <c r="G22" s="169"/>
      <c r="H22" s="117">
        <v>2693925</v>
      </c>
      <c r="I22" s="117">
        <v>2557445</v>
      </c>
      <c r="J22" s="118">
        <f t="shared" si="0"/>
        <v>136480</v>
      </c>
      <c r="K22" s="136">
        <f t="shared" si="1"/>
        <v>5.336576153152853</v>
      </c>
      <c r="L22" s="234"/>
      <c r="M22" s="192" t="s">
        <v>154</v>
      </c>
      <c r="N22" s="164"/>
      <c r="O22" s="164"/>
      <c r="P22" s="164"/>
      <c r="Q22" s="165"/>
      <c r="R22" s="117">
        <v>0</v>
      </c>
      <c r="S22" s="117" t="s">
        <v>142</v>
      </c>
      <c r="T22" s="118" t="s">
        <v>216</v>
      </c>
      <c r="U22" s="136" t="s">
        <v>216</v>
      </c>
    </row>
    <row r="23" spans="1:21" ht="17.25" customHeight="1">
      <c r="A23" s="170"/>
      <c r="B23" s="237"/>
      <c r="C23" s="185"/>
      <c r="D23" s="163" t="s">
        <v>217</v>
      </c>
      <c r="E23" s="168"/>
      <c r="F23" s="168"/>
      <c r="G23" s="169"/>
      <c r="H23" s="117">
        <v>4352130</v>
      </c>
      <c r="I23" s="117">
        <v>4273447</v>
      </c>
      <c r="J23" s="118">
        <f t="shared" si="0"/>
        <v>78683</v>
      </c>
      <c r="K23" s="136">
        <f t="shared" si="1"/>
        <v>1.8412068758545501</v>
      </c>
      <c r="L23" s="234"/>
      <c r="M23" s="192" t="s">
        <v>219</v>
      </c>
      <c r="N23" s="164"/>
      <c r="O23" s="164"/>
      <c r="P23" s="164"/>
      <c r="Q23" s="165"/>
      <c r="R23" s="117">
        <v>1986001</v>
      </c>
      <c r="S23" s="117">
        <v>1520451</v>
      </c>
      <c r="T23" s="118">
        <f t="shared" si="2"/>
        <v>465550</v>
      </c>
      <c r="U23" s="136">
        <f t="shared" si="3"/>
        <v>30.619204433421398</v>
      </c>
    </row>
    <row r="24" spans="1:21" ht="17.25" customHeight="1">
      <c r="A24" s="170"/>
      <c r="B24" s="237"/>
      <c r="C24" s="185"/>
      <c r="D24" s="163" t="s">
        <v>218</v>
      </c>
      <c r="E24" s="168"/>
      <c r="F24" s="168"/>
      <c r="G24" s="169"/>
      <c r="H24" s="117">
        <v>2397476</v>
      </c>
      <c r="I24" s="117">
        <v>2245814</v>
      </c>
      <c r="J24" s="118">
        <f t="shared" si="0"/>
        <v>151662</v>
      </c>
      <c r="K24" s="136">
        <f t="shared" si="1"/>
        <v>6.753097095307091</v>
      </c>
      <c r="L24" s="234"/>
      <c r="M24" s="192" t="s">
        <v>123</v>
      </c>
      <c r="N24" s="164"/>
      <c r="O24" s="164"/>
      <c r="P24" s="164"/>
      <c r="Q24" s="165"/>
      <c r="R24" s="117">
        <v>30323</v>
      </c>
      <c r="S24" s="117">
        <v>21810</v>
      </c>
      <c r="T24" s="118">
        <f t="shared" si="2"/>
        <v>8513</v>
      </c>
      <c r="U24" s="136">
        <f t="shared" si="3"/>
        <v>39.032553874369555</v>
      </c>
    </row>
    <row r="25" spans="1:21" ht="17.25" customHeight="1">
      <c r="A25" s="170"/>
      <c r="B25" s="237"/>
      <c r="C25" s="186"/>
      <c r="D25" s="162" t="s">
        <v>220</v>
      </c>
      <c r="E25" s="162"/>
      <c r="F25" s="162"/>
      <c r="G25" s="163"/>
      <c r="H25" s="117">
        <v>9443531</v>
      </c>
      <c r="I25" s="117">
        <v>9076706</v>
      </c>
      <c r="J25" s="118">
        <f t="shared" si="0"/>
        <v>366825</v>
      </c>
      <c r="K25" s="136">
        <f t="shared" si="1"/>
        <v>4.04138902372733</v>
      </c>
      <c r="L25" s="235"/>
      <c r="M25" s="196" t="s">
        <v>224</v>
      </c>
      <c r="N25" s="196"/>
      <c r="O25" s="196"/>
      <c r="P25" s="196"/>
      <c r="Q25" s="196"/>
      <c r="R25" s="121">
        <f>SUM(R6:R24)</f>
        <v>40602806</v>
      </c>
      <c r="S25" s="117">
        <f>SUM(S6:S24)</f>
        <v>39462991</v>
      </c>
      <c r="T25" s="118">
        <f t="shared" si="2"/>
        <v>1139815</v>
      </c>
      <c r="U25" s="136">
        <f t="shared" si="3"/>
        <v>2.8883137621271535</v>
      </c>
    </row>
    <row r="26" spans="1:21" ht="17.25" customHeight="1">
      <c r="A26" s="170"/>
      <c r="B26" s="237"/>
      <c r="C26" s="218" t="s">
        <v>221</v>
      </c>
      <c r="D26" s="187" t="s">
        <v>222</v>
      </c>
      <c r="E26" s="209"/>
      <c r="F26" s="209"/>
      <c r="G26" s="210"/>
      <c r="H26" s="117">
        <v>0</v>
      </c>
      <c r="I26" s="117" t="s">
        <v>170</v>
      </c>
      <c r="J26" s="118" t="s">
        <v>223</v>
      </c>
      <c r="K26" s="136" t="s">
        <v>223</v>
      </c>
      <c r="L26" s="222" t="s">
        <v>155</v>
      </c>
      <c r="M26" s="222"/>
      <c r="N26" s="222"/>
      <c r="O26" s="222"/>
      <c r="P26" s="222"/>
      <c r="Q26" s="223"/>
      <c r="R26" s="122">
        <f>SUM(,R25,H47,H44,H48:H49)</f>
        <v>376200601</v>
      </c>
      <c r="S26" s="122">
        <f>SUM(,S25,I47,I44,I48:I49)</f>
        <v>361394587</v>
      </c>
      <c r="T26" s="118">
        <f t="shared" si="2"/>
        <v>14806014</v>
      </c>
      <c r="U26" s="136">
        <f t="shared" si="3"/>
        <v>4.096910837239519</v>
      </c>
    </row>
    <row r="27" spans="1:21" ht="17.25" customHeight="1">
      <c r="A27" s="170"/>
      <c r="B27" s="237"/>
      <c r="C27" s="219"/>
      <c r="D27" s="163" t="s">
        <v>225</v>
      </c>
      <c r="E27" s="168"/>
      <c r="F27" s="168"/>
      <c r="G27" s="169"/>
      <c r="H27" s="117">
        <v>0</v>
      </c>
      <c r="I27" s="117" t="s">
        <v>170</v>
      </c>
      <c r="J27" s="118" t="s">
        <v>223</v>
      </c>
      <c r="K27" s="136" t="s">
        <v>223</v>
      </c>
      <c r="L27" s="224" t="s">
        <v>156</v>
      </c>
      <c r="M27" s="227" t="s">
        <v>228</v>
      </c>
      <c r="N27" s="222"/>
      <c r="O27" s="222"/>
      <c r="P27" s="222"/>
      <c r="Q27" s="223"/>
      <c r="R27" s="179">
        <v>51742357</v>
      </c>
      <c r="S27" s="179">
        <v>50180316</v>
      </c>
      <c r="T27" s="158">
        <f t="shared" si="2"/>
        <v>1562041</v>
      </c>
      <c r="U27" s="160">
        <f t="shared" si="3"/>
        <v>3.1128560449878395</v>
      </c>
    </row>
    <row r="28" spans="1:21" ht="17.25" customHeight="1">
      <c r="A28" s="170"/>
      <c r="B28" s="237"/>
      <c r="C28" s="217" t="s">
        <v>226</v>
      </c>
      <c r="D28" s="217"/>
      <c r="E28" s="162" t="s">
        <v>227</v>
      </c>
      <c r="F28" s="162"/>
      <c r="G28" s="163"/>
      <c r="H28" s="117">
        <v>13178106</v>
      </c>
      <c r="I28" s="117">
        <v>12964141</v>
      </c>
      <c r="J28" s="118">
        <f t="shared" si="0"/>
        <v>213965</v>
      </c>
      <c r="K28" s="136">
        <f t="shared" si="1"/>
        <v>1.6504371558439546</v>
      </c>
      <c r="L28" s="225"/>
      <c r="M28" s="228"/>
      <c r="N28" s="181"/>
      <c r="O28" s="181"/>
      <c r="P28" s="181"/>
      <c r="Q28" s="229"/>
      <c r="R28" s="180"/>
      <c r="S28" s="180"/>
      <c r="T28" s="159"/>
      <c r="U28" s="161"/>
    </row>
    <row r="29" spans="1:21" ht="17.25" customHeight="1">
      <c r="A29" s="170"/>
      <c r="B29" s="237"/>
      <c r="C29" s="217"/>
      <c r="D29" s="217"/>
      <c r="E29" s="162" t="s">
        <v>178</v>
      </c>
      <c r="F29" s="162"/>
      <c r="G29" s="163"/>
      <c r="H29" s="117">
        <v>3904894</v>
      </c>
      <c r="I29" s="117">
        <v>3781140</v>
      </c>
      <c r="J29" s="118">
        <f t="shared" si="0"/>
        <v>123754</v>
      </c>
      <c r="K29" s="136">
        <f t="shared" si="1"/>
        <v>3.2729282703100124</v>
      </c>
      <c r="L29" s="225"/>
      <c r="M29" s="227" t="s">
        <v>168</v>
      </c>
      <c r="N29" s="222"/>
      <c r="O29" s="222"/>
      <c r="P29" s="222"/>
      <c r="Q29" s="223"/>
      <c r="R29" s="179">
        <v>11894649</v>
      </c>
      <c r="S29" s="179">
        <v>11017960</v>
      </c>
      <c r="T29" s="158">
        <f t="shared" si="2"/>
        <v>876689</v>
      </c>
      <c r="U29" s="160">
        <f t="shared" si="3"/>
        <v>7.95690853842272</v>
      </c>
    </row>
    <row r="30" spans="1:21" ht="17.25" customHeight="1">
      <c r="A30" s="170"/>
      <c r="B30" s="237"/>
      <c r="C30" s="162" t="s">
        <v>229</v>
      </c>
      <c r="D30" s="162"/>
      <c r="E30" s="162"/>
      <c r="F30" s="162"/>
      <c r="G30" s="163"/>
      <c r="H30" s="117">
        <v>8502466</v>
      </c>
      <c r="I30" s="117">
        <v>8134184</v>
      </c>
      <c r="J30" s="118">
        <f t="shared" si="0"/>
        <v>368282</v>
      </c>
      <c r="K30" s="136">
        <f t="shared" si="1"/>
        <v>4.5275838363135135</v>
      </c>
      <c r="L30" s="226"/>
      <c r="M30" s="230"/>
      <c r="N30" s="231"/>
      <c r="O30" s="231"/>
      <c r="P30" s="231"/>
      <c r="Q30" s="232"/>
      <c r="R30" s="180"/>
      <c r="S30" s="180"/>
      <c r="T30" s="159"/>
      <c r="U30" s="161"/>
    </row>
    <row r="31" spans="1:21" ht="17.25" customHeight="1">
      <c r="A31" s="170"/>
      <c r="B31" s="237"/>
      <c r="C31" s="162" t="s">
        <v>230</v>
      </c>
      <c r="D31" s="162"/>
      <c r="E31" s="162"/>
      <c r="F31" s="162"/>
      <c r="G31" s="163"/>
      <c r="H31" s="117">
        <v>38773117</v>
      </c>
      <c r="I31" s="117">
        <v>34304057</v>
      </c>
      <c r="J31" s="118">
        <f t="shared" si="0"/>
        <v>4469060</v>
      </c>
      <c r="K31" s="136">
        <f t="shared" si="1"/>
        <v>13.02778852075718</v>
      </c>
      <c r="L31" s="164" t="s">
        <v>158</v>
      </c>
      <c r="M31" s="164"/>
      <c r="N31" s="164"/>
      <c r="O31" s="164"/>
      <c r="P31" s="164"/>
      <c r="Q31" s="165"/>
      <c r="R31" s="117">
        <f>SUM(R27:R30)</f>
        <v>63637006</v>
      </c>
      <c r="S31" s="117">
        <f>SUM(S27:S30)</f>
        <v>61198276</v>
      </c>
      <c r="T31" s="118">
        <f t="shared" si="2"/>
        <v>2438730</v>
      </c>
      <c r="U31" s="136">
        <f t="shared" si="3"/>
        <v>3.984965197385626</v>
      </c>
    </row>
    <row r="32" spans="1:21" ht="17.25" customHeight="1" thickBot="1">
      <c r="A32" s="170"/>
      <c r="B32" s="237"/>
      <c r="C32" s="163" t="s">
        <v>231</v>
      </c>
      <c r="D32" s="168"/>
      <c r="E32" s="168"/>
      <c r="F32" s="168"/>
      <c r="G32" s="169"/>
      <c r="H32" s="117">
        <v>24834986</v>
      </c>
      <c r="I32" s="117">
        <v>20442609</v>
      </c>
      <c r="J32" s="118">
        <f t="shared" si="0"/>
        <v>4392377</v>
      </c>
      <c r="K32" s="136">
        <f t="shared" si="1"/>
        <v>21.48638170401831</v>
      </c>
      <c r="L32" s="166" t="s">
        <v>159</v>
      </c>
      <c r="M32" s="166"/>
      <c r="N32" s="166"/>
      <c r="O32" s="166"/>
      <c r="P32" s="166"/>
      <c r="Q32" s="167"/>
      <c r="R32" s="123">
        <f>SUM(R26,R31)</f>
        <v>439837607</v>
      </c>
      <c r="S32" s="123">
        <f>SUM(S26,S31)</f>
        <v>422592863</v>
      </c>
      <c r="T32" s="127">
        <f>R32-S32</f>
        <v>17244744</v>
      </c>
      <c r="U32" s="138">
        <f>T32/S32*100</f>
        <v>4.08069929945788</v>
      </c>
    </row>
    <row r="33" spans="1:22" ht="17.25" customHeight="1">
      <c r="A33" s="170"/>
      <c r="B33" s="237"/>
      <c r="C33" s="213" t="s">
        <v>157</v>
      </c>
      <c r="D33" s="214"/>
      <c r="E33" s="163" t="s">
        <v>179</v>
      </c>
      <c r="F33" s="168"/>
      <c r="G33" s="169"/>
      <c r="H33" s="117">
        <v>32910118</v>
      </c>
      <c r="I33" s="117">
        <v>35626438</v>
      </c>
      <c r="J33" s="118">
        <f t="shared" si="0"/>
        <v>-2716320</v>
      </c>
      <c r="K33" s="136">
        <f t="shared" si="1"/>
        <v>-7.624450134475976</v>
      </c>
      <c r="L33" s="181"/>
      <c r="M33" s="181"/>
      <c r="N33" s="181"/>
      <c r="O33" s="181"/>
      <c r="P33" s="181"/>
      <c r="Q33" s="181"/>
      <c r="R33" s="125"/>
      <c r="S33" s="125"/>
      <c r="T33" s="126"/>
      <c r="U33" s="126"/>
      <c r="V33" s="124"/>
    </row>
    <row r="34" spans="1:21" ht="17.25" customHeight="1">
      <c r="A34" s="170"/>
      <c r="B34" s="237"/>
      <c r="C34" s="215"/>
      <c r="D34" s="216"/>
      <c r="E34" s="163" t="s">
        <v>180</v>
      </c>
      <c r="F34" s="168"/>
      <c r="G34" s="169"/>
      <c r="H34" s="117">
        <v>20589688</v>
      </c>
      <c r="I34" s="117">
        <v>20117570</v>
      </c>
      <c r="J34" s="118">
        <f t="shared" si="0"/>
        <v>472118</v>
      </c>
      <c r="K34" s="136">
        <f t="shared" si="1"/>
        <v>2.3467943693000697</v>
      </c>
      <c r="L34" s="242"/>
      <c r="M34" s="181"/>
      <c r="N34" s="181"/>
      <c r="O34" s="181"/>
      <c r="P34" s="181"/>
      <c r="Q34" s="181"/>
      <c r="R34" s="125"/>
      <c r="S34" s="125"/>
      <c r="T34" s="126"/>
      <c r="U34" s="126"/>
    </row>
    <row r="35" spans="1:21" ht="17.25" customHeight="1">
      <c r="A35" s="170"/>
      <c r="B35" s="237"/>
      <c r="C35" s="163" t="s">
        <v>232</v>
      </c>
      <c r="D35" s="168"/>
      <c r="E35" s="168"/>
      <c r="F35" s="168"/>
      <c r="G35" s="169"/>
      <c r="H35" s="117">
        <v>15354379</v>
      </c>
      <c r="I35" s="117">
        <v>15805474</v>
      </c>
      <c r="J35" s="118">
        <f t="shared" si="0"/>
        <v>-451095</v>
      </c>
      <c r="K35" s="136">
        <f t="shared" si="1"/>
        <v>-2.854042846168359</v>
      </c>
      <c r="L35" s="247"/>
      <c r="M35" s="182"/>
      <c r="N35" s="182"/>
      <c r="O35" s="182"/>
      <c r="P35" s="182"/>
      <c r="Q35" s="182"/>
      <c r="R35" s="125"/>
      <c r="S35" s="125"/>
      <c r="T35" s="126"/>
      <c r="U35" s="126"/>
    </row>
    <row r="36" spans="1:21" ht="17.25" customHeight="1">
      <c r="A36" s="170"/>
      <c r="B36" s="237"/>
      <c r="C36" s="163" t="s">
        <v>233</v>
      </c>
      <c r="D36" s="168"/>
      <c r="E36" s="168"/>
      <c r="F36" s="168"/>
      <c r="G36" s="169"/>
      <c r="H36" s="117">
        <v>12480650</v>
      </c>
      <c r="I36" s="117">
        <v>11253884</v>
      </c>
      <c r="J36" s="118">
        <f t="shared" si="0"/>
        <v>1226766</v>
      </c>
      <c r="K36" s="136">
        <f t="shared" si="1"/>
        <v>10.900823218010776</v>
      </c>
      <c r="L36" s="247"/>
      <c r="M36" s="182"/>
      <c r="N36" s="182"/>
      <c r="O36" s="182"/>
      <c r="P36" s="182"/>
      <c r="Q36" s="182"/>
      <c r="R36" s="125"/>
      <c r="S36" s="125"/>
      <c r="T36" s="126"/>
      <c r="U36" s="126"/>
    </row>
    <row r="37" spans="1:21" ht="17.25" customHeight="1">
      <c r="A37" s="170"/>
      <c r="B37" s="237"/>
      <c r="C37" s="163" t="s">
        <v>160</v>
      </c>
      <c r="D37" s="168"/>
      <c r="E37" s="168"/>
      <c r="F37" s="168"/>
      <c r="G37" s="169"/>
      <c r="H37" s="117">
        <v>3320744</v>
      </c>
      <c r="I37" s="117">
        <v>3208040</v>
      </c>
      <c r="J37" s="118">
        <f t="shared" si="0"/>
        <v>112704</v>
      </c>
      <c r="K37" s="136">
        <f t="shared" si="1"/>
        <v>3.513173152454458</v>
      </c>
      <c r="L37" s="247"/>
      <c r="M37" s="182"/>
      <c r="N37" s="182"/>
      <c r="O37" s="182"/>
      <c r="P37" s="182"/>
      <c r="Q37" s="182"/>
      <c r="R37" s="125"/>
      <c r="S37" s="125"/>
      <c r="T37" s="126"/>
      <c r="U37" s="126"/>
    </row>
    <row r="38" spans="1:21" ht="17.25" customHeight="1">
      <c r="A38" s="170"/>
      <c r="B38" s="237"/>
      <c r="C38" s="162" t="s">
        <v>161</v>
      </c>
      <c r="D38" s="162"/>
      <c r="E38" s="162"/>
      <c r="F38" s="162"/>
      <c r="G38" s="163"/>
      <c r="H38" s="117">
        <v>3894620</v>
      </c>
      <c r="I38" s="117">
        <v>3581257</v>
      </c>
      <c r="J38" s="118">
        <f t="shared" si="0"/>
        <v>313363</v>
      </c>
      <c r="K38" s="136">
        <f t="shared" si="1"/>
        <v>8.750084118509227</v>
      </c>
      <c r="L38" s="183"/>
      <c r="M38" s="182"/>
      <c r="N38" s="182"/>
      <c r="O38" s="182"/>
      <c r="P38" s="182"/>
      <c r="Q38" s="182"/>
      <c r="R38" s="125"/>
      <c r="S38" s="125"/>
      <c r="T38" s="126"/>
      <c r="U38" s="126"/>
    </row>
    <row r="39" spans="1:21" ht="17.25" customHeight="1">
      <c r="A39" s="170"/>
      <c r="B39" s="237"/>
      <c r="C39" s="162" t="s">
        <v>234</v>
      </c>
      <c r="D39" s="162"/>
      <c r="E39" s="162"/>
      <c r="F39" s="162"/>
      <c r="G39" s="163"/>
      <c r="H39" s="117">
        <v>5402402</v>
      </c>
      <c r="I39" s="117">
        <v>4728017</v>
      </c>
      <c r="J39" s="118">
        <f t="shared" si="0"/>
        <v>674385</v>
      </c>
      <c r="K39" s="136">
        <f t="shared" si="1"/>
        <v>14.263590845802796</v>
      </c>
      <c r="L39" s="182"/>
      <c r="M39" s="182"/>
      <c r="N39" s="182"/>
      <c r="O39" s="182"/>
      <c r="P39" s="182"/>
      <c r="Q39" s="182"/>
      <c r="R39" s="125"/>
      <c r="S39" s="125"/>
      <c r="T39" s="126"/>
      <c r="U39" s="126"/>
    </row>
    <row r="40" spans="1:21" ht="17.25" customHeight="1">
      <c r="A40" s="170"/>
      <c r="B40" s="237"/>
      <c r="C40" s="217" t="s">
        <v>162</v>
      </c>
      <c r="D40" s="217"/>
      <c r="E40" s="162" t="s">
        <v>235</v>
      </c>
      <c r="F40" s="162"/>
      <c r="G40" s="163"/>
      <c r="H40" s="117">
        <v>1660331</v>
      </c>
      <c r="I40" s="117">
        <v>1600656</v>
      </c>
      <c r="J40" s="118">
        <f t="shared" si="0"/>
        <v>59675</v>
      </c>
      <c r="K40" s="136">
        <f t="shared" si="1"/>
        <v>3.7281589548285208</v>
      </c>
      <c r="L40" s="181"/>
      <c r="M40" s="181"/>
      <c r="N40" s="181"/>
      <c r="O40" s="181"/>
      <c r="P40" s="181"/>
      <c r="Q40" s="181"/>
      <c r="R40" s="125"/>
      <c r="S40" s="125"/>
      <c r="T40" s="126"/>
      <c r="U40" s="126"/>
    </row>
    <row r="41" spans="1:21" ht="17.25" customHeight="1">
      <c r="A41" s="170"/>
      <c r="B41" s="237"/>
      <c r="C41" s="217"/>
      <c r="D41" s="217"/>
      <c r="E41" s="162" t="s">
        <v>236</v>
      </c>
      <c r="F41" s="162"/>
      <c r="G41" s="163"/>
      <c r="H41" s="117">
        <v>2166941</v>
      </c>
      <c r="I41" s="117">
        <v>1908628</v>
      </c>
      <c r="J41" s="118">
        <f t="shared" si="0"/>
        <v>258313</v>
      </c>
      <c r="K41" s="136">
        <f t="shared" si="1"/>
        <v>13.533962616078146</v>
      </c>
      <c r="L41" s="181"/>
      <c r="M41" s="181"/>
      <c r="N41" s="181"/>
      <c r="O41" s="181"/>
      <c r="P41" s="181"/>
      <c r="Q41" s="181"/>
      <c r="R41" s="125"/>
      <c r="S41" s="125"/>
      <c r="T41" s="126"/>
      <c r="U41" s="126"/>
    </row>
    <row r="42" spans="1:20" ht="17.25" customHeight="1">
      <c r="A42" s="170"/>
      <c r="B42" s="237"/>
      <c r="C42" s="201" t="s">
        <v>163</v>
      </c>
      <c r="D42" s="251"/>
      <c r="E42" s="162" t="s">
        <v>201</v>
      </c>
      <c r="F42" s="162"/>
      <c r="G42" s="163"/>
      <c r="H42" s="117">
        <v>15725983</v>
      </c>
      <c r="I42" s="117">
        <v>16517111</v>
      </c>
      <c r="J42" s="118">
        <f t="shared" si="0"/>
        <v>-791128</v>
      </c>
      <c r="K42" s="136">
        <f t="shared" si="1"/>
        <v>-4.789748037656222</v>
      </c>
      <c r="L42" s="182"/>
      <c r="M42" s="182"/>
      <c r="N42" s="182"/>
      <c r="O42" s="182"/>
      <c r="P42" s="182"/>
      <c r="Q42" s="97"/>
      <c r="R42" s="97"/>
      <c r="S42" s="97"/>
      <c r="T42" s="97"/>
    </row>
    <row r="43" spans="1:20" ht="17.25" customHeight="1">
      <c r="A43" s="170"/>
      <c r="B43" s="237"/>
      <c r="C43" s="204"/>
      <c r="D43" s="252"/>
      <c r="E43" s="163" t="s">
        <v>237</v>
      </c>
      <c r="F43" s="168"/>
      <c r="G43" s="169"/>
      <c r="H43" s="117">
        <v>4359856</v>
      </c>
      <c r="I43" s="117">
        <v>3954362</v>
      </c>
      <c r="J43" s="118">
        <f t="shared" si="0"/>
        <v>405494</v>
      </c>
      <c r="K43" s="136">
        <f t="shared" si="1"/>
        <v>10.254346971774462</v>
      </c>
      <c r="L43" s="220"/>
      <c r="M43" s="221"/>
      <c r="N43" s="182"/>
      <c r="O43" s="182"/>
      <c r="P43" s="182"/>
      <c r="Q43" s="130"/>
      <c r="R43" s="130"/>
      <c r="S43" s="130"/>
      <c r="T43" s="130"/>
    </row>
    <row r="44" spans="1:20" ht="17.25" customHeight="1" thickBot="1">
      <c r="A44" s="170"/>
      <c r="B44" s="237"/>
      <c r="C44" s="156" t="s">
        <v>173</v>
      </c>
      <c r="D44" s="156"/>
      <c r="E44" s="249"/>
      <c r="F44" s="249"/>
      <c r="G44" s="250"/>
      <c r="H44" s="123">
        <f>SUM(H6:H17,H21,H25,H26:H43)</f>
        <v>321070228</v>
      </c>
      <c r="I44" s="123">
        <f>SUM(I6:I17,I21,I25,I26:I43)</f>
        <v>310334175</v>
      </c>
      <c r="J44" s="127">
        <f t="shared" si="0"/>
        <v>10736053</v>
      </c>
      <c r="K44" s="140">
        <f>J44/I44*100</f>
        <v>3.4595136033599907</v>
      </c>
      <c r="L44" s="220"/>
      <c r="M44" s="221"/>
      <c r="N44" s="182"/>
      <c r="O44" s="182"/>
      <c r="P44" s="182"/>
      <c r="Q44" s="130"/>
      <c r="R44" s="130"/>
      <c r="S44" s="130"/>
      <c r="T44" s="130"/>
    </row>
    <row r="45" spans="1:20" ht="17.25" customHeight="1">
      <c r="A45" s="170"/>
      <c r="B45" s="237"/>
      <c r="C45" s="243" t="s">
        <v>174</v>
      </c>
      <c r="D45" s="244"/>
      <c r="E45" s="162" t="s">
        <v>201</v>
      </c>
      <c r="F45" s="162"/>
      <c r="G45" s="163"/>
      <c r="H45" s="117">
        <v>5458220</v>
      </c>
      <c r="I45" s="117">
        <v>5458220</v>
      </c>
      <c r="J45" s="131">
        <f t="shared" si="0"/>
        <v>0</v>
      </c>
      <c r="K45" s="136">
        <f t="shared" si="1"/>
        <v>0</v>
      </c>
      <c r="L45" s="182"/>
      <c r="M45" s="182"/>
      <c r="N45" s="182"/>
      <c r="O45" s="182"/>
      <c r="P45" s="182"/>
      <c r="Q45" s="97"/>
      <c r="R45" s="97"/>
      <c r="S45" s="97"/>
      <c r="T45" s="97"/>
    </row>
    <row r="46" spans="1:20" ht="17.25" customHeight="1">
      <c r="A46" s="170"/>
      <c r="B46" s="237"/>
      <c r="C46" s="245"/>
      <c r="D46" s="246"/>
      <c r="E46" s="163" t="s">
        <v>175</v>
      </c>
      <c r="F46" s="168"/>
      <c r="G46" s="169"/>
      <c r="H46" s="119">
        <v>818838</v>
      </c>
      <c r="I46" s="119">
        <v>818838</v>
      </c>
      <c r="J46" s="132">
        <f t="shared" si="0"/>
        <v>0</v>
      </c>
      <c r="K46" s="137">
        <f t="shared" si="1"/>
        <v>0</v>
      </c>
      <c r="L46" s="97"/>
      <c r="M46" s="97"/>
      <c r="N46" s="97"/>
      <c r="O46" s="97"/>
      <c r="P46" s="97"/>
      <c r="Q46" s="97"/>
      <c r="R46" s="97"/>
      <c r="S46" s="97"/>
      <c r="T46" s="97"/>
    </row>
    <row r="47" spans="1:20" ht="17.25" customHeight="1" thickBot="1">
      <c r="A47" s="170"/>
      <c r="B47" s="237"/>
      <c r="C47" s="156" t="s">
        <v>173</v>
      </c>
      <c r="D47" s="156"/>
      <c r="E47" s="156"/>
      <c r="F47" s="156"/>
      <c r="G47" s="157"/>
      <c r="H47" s="119">
        <f>SUM(H45:H46)</f>
        <v>6277058</v>
      </c>
      <c r="I47" s="119">
        <f>SUM(I45:I46)</f>
        <v>6277058</v>
      </c>
      <c r="J47" s="132">
        <f t="shared" si="0"/>
        <v>0</v>
      </c>
      <c r="K47" s="137">
        <f t="shared" si="1"/>
        <v>0</v>
      </c>
      <c r="L47" s="97"/>
      <c r="M47" s="97"/>
      <c r="N47" s="97"/>
      <c r="O47" s="97"/>
      <c r="P47" s="97"/>
      <c r="Q47" s="97"/>
      <c r="R47" s="97"/>
      <c r="S47" s="97"/>
      <c r="T47" s="97"/>
    </row>
    <row r="48" spans="1:20" ht="17.25" customHeight="1" thickBot="1">
      <c r="A48" s="170"/>
      <c r="B48" s="237"/>
      <c r="C48" s="248" t="s">
        <v>240</v>
      </c>
      <c r="D48" s="240"/>
      <c r="E48" s="240"/>
      <c r="F48" s="240"/>
      <c r="G48" s="241"/>
      <c r="H48" s="144">
        <v>0</v>
      </c>
      <c r="I48" s="133">
        <v>5320363</v>
      </c>
      <c r="J48" s="134">
        <f>+H48</f>
        <v>0</v>
      </c>
      <c r="K48" s="145" t="s">
        <v>261</v>
      </c>
      <c r="L48" s="128"/>
      <c r="M48" s="129"/>
      <c r="N48" s="182"/>
      <c r="O48" s="182"/>
      <c r="P48" s="182"/>
      <c r="Q48" s="130"/>
      <c r="R48" s="130"/>
      <c r="S48" s="130"/>
      <c r="T48" s="130"/>
    </row>
    <row r="49" spans="1:20" ht="17.25" customHeight="1" thickBot="1">
      <c r="A49" s="170"/>
      <c r="B49" s="238"/>
      <c r="C49" s="239" t="s">
        <v>260</v>
      </c>
      <c r="D49" s="240"/>
      <c r="E49" s="240"/>
      <c r="F49" s="240"/>
      <c r="G49" s="241"/>
      <c r="H49" s="133">
        <v>8250509</v>
      </c>
      <c r="I49" s="144">
        <v>0</v>
      </c>
      <c r="J49" s="134">
        <f>+H49</f>
        <v>8250509</v>
      </c>
      <c r="K49" s="141" t="s">
        <v>181</v>
      </c>
      <c r="L49" s="128"/>
      <c r="M49" s="129"/>
      <c r="N49" s="182"/>
      <c r="O49" s="182"/>
      <c r="P49" s="182"/>
      <c r="Q49" s="130"/>
      <c r="R49" s="130"/>
      <c r="S49" s="130"/>
      <c r="T49" s="130"/>
    </row>
    <row r="50" spans="1:2" ht="18" customHeight="1">
      <c r="A50" s="170"/>
      <c r="B50" s="96" t="s">
        <v>182</v>
      </c>
    </row>
    <row r="51" spans="1:2" ht="18" customHeight="1">
      <c r="A51" s="170"/>
      <c r="B51" s="146" t="s">
        <v>262</v>
      </c>
    </row>
    <row r="52" ht="18" customHeight="1">
      <c r="A52" s="170"/>
    </row>
    <row r="53" ht="18" customHeight="1">
      <c r="A53" s="170"/>
    </row>
    <row r="54" ht="18" customHeight="1">
      <c r="A54" s="170"/>
    </row>
    <row r="55" ht="18" customHeight="1">
      <c r="A55" s="170"/>
    </row>
    <row r="56" ht="18" customHeight="1">
      <c r="A56" s="170"/>
    </row>
    <row r="57" ht="18" customHeight="1">
      <c r="A57" s="170"/>
    </row>
  </sheetData>
  <sheetProtection/>
  <mergeCells count="118">
    <mergeCell ref="N49:P49"/>
    <mergeCell ref="L42:P42"/>
    <mergeCell ref="C45:D46"/>
    <mergeCell ref="E46:G46"/>
    <mergeCell ref="M35:Q35"/>
    <mergeCell ref="L35:L37"/>
    <mergeCell ref="C48:G48"/>
    <mergeCell ref="N48:P48"/>
    <mergeCell ref="C44:G44"/>
    <mergeCell ref="C42:D43"/>
    <mergeCell ref="E42:G42"/>
    <mergeCell ref="L6:L25"/>
    <mergeCell ref="B6:B49"/>
    <mergeCell ref="C49:G49"/>
    <mergeCell ref="L34:Q34"/>
    <mergeCell ref="S10:S11"/>
    <mergeCell ref="S27:S28"/>
    <mergeCell ref="S29:S30"/>
    <mergeCell ref="E45:G45"/>
    <mergeCell ref="L45:P45"/>
    <mergeCell ref="T8:T9"/>
    <mergeCell ref="T10:T11"/>
    <mergeCell ref="N43:P43"/>
    <mergeCell ref="E43:G43"/>
    <mergeCell ref="N44:P44"/>
    <mergeCell ref="C39:G39"/>
    <mergeCell ref="C40:D41"/>
    <mergeCell ref="E40:G40"/>
    <mergeCell ref="E41:G41"/>
    <mergeCell ref="C38:G38"/>
    <mergeCell ref="U8:U9"/>
    <mergeCell ref="U10:U11"/>
    <mergeCell ref="R27:R28"/>
    <mergeCell ref="R29:R30"/>
    <mergeCell ref="S8:S9"/>
    <mergeCell ref="L33:Q33"/>
    <mergeCell ref="L26:Q26"/>
    <mergeCell ref="L27:L30"/>
    <mergeCell ref="M27:Q28"/>
    <mergeCell ref="M29:Q30"/>
    <mergeCell ref="L43:L44"/>
    <mergeCell ref="M43:M44"/>
    <mergeCell ref="M36:Q37"/>
    <mergeCell ref="M23:Q23"/>
    <mergeCell ref="M22:Q22"/>
    <mergeCell ref="C35:G35"/>
    <mergeCell ref="C36:G36"/>
    <mergeCell ref="M24:Q24"/>
    <mergeCell ref="M25:Q25"/>
    <mergeCell ref="C32:G32"/>
    <mergeCell ref="C33:D34"/>
    <mergeCell ref="E33:G33"/>
    <mergeCell ref="E34:G34"/>
    <mergeCell ref="D23:G23"/>
    <mergeCell ref="D24:G24"/>
    <mergeCell ref="C28:D29"/>
    <mergeCell ref="E28:G28"/>
    <mergeCell ref="E29:G29"/>
    <mergeCell ref="C26:C27"/>
    <mergeCell ref="D27:G27"/>
    <mergeCell ref="D26:G26"/>
    <mergeCell ref="C17:G17"/>
    <mergeCell ref="E14:G14"/>
    <mergeCell ref="C14:D15"/>
    <mergeCell ref="C16:G16"/>
    <mergeCell ref="M16:Q16"/>
    <mergeCell ref="M18:Q18"/>
    <mergeCell ref="M17:Q17"/>
    <mergeCell ref="F9:G9"/>
    <mergeCell ref="C6:G6"/>
    <mergeCell ref="D9:E10"/>
    <mergeCell ref="D20:G20"/>
    <mergeCell ref="F12:G12"/>
    <mergeCell ref="F8:G8"/>
    <mergeCell ref="C7:E8"/>
    <mergeCell ref="F7:G7"/>
    <mergeCell ref="F10:G10"/>
    <mergeCell ref="C9:C12"/>
    <mergeCell ref="M13:Q13"/>
    <mergeCell ref="M15:Q15"/>
    <mergeCell ref="M21:Q21"/>
    <mergeCell ref="M14:Q14"/>
    <mergeCell ref="M6:Q6"/>
    <mergeCell ref="M7:Q7"/>
    <mergeCell ref="O8:Q9"/>
    <mergeCell ref="M12:Q12"/>
    <mergeCell ref="M20:Q20"/>
    <mergeCell ref="M19:Q19"/>
    <mergeCell ref="C13:G13"/>
    <mergeCell ref="D11:E12"/>
    <mergeCell ref="C22:C25"/>
    <mergeCell ref="D18:G18"/>
    <mergeCell ref="D19:G19"/>
    <mergeCell ref="D21:G21"/>
    <mergeCell ref="D22:G22"/>
    <mergeCell ref="D25:G25"/>
    <mergeCell ref="F11:G11"/>
    <mergeCell ref="E15:G15"/>
    <mergeCell ref="A3:A57"/>
    <mergeCell ref="O10:Q11"/>
    <mergeCell ref="M8:N11"/>
    <mergeCell ref="R8:R9"/>
    <mergeCell ref="R10:R11"/>
    <mergeCell ref="L41:Q41"/>
    <mergeCell ref="L40:Q40"/>
    <mergeCell ref="L39:Q39"/>
    <mergeCell ref="L38:Q38"/>
    <mergeCell ref="C18:C21"/>
    <mergeCell ref="C47:G47"/>
    <mergeCell ref="T27:T28"/>
    <mergeCell ref="T29:T30"/>
    <mergeCell ref="U27:U28"/>
    <mergeCell ref="U29:U30"/>
    <mergeCell ref="C30:G30"/>
    <mergeCell ref="C31:G31"/>
    <mergeCell ref="L31:Q31"/>
    <mergeCell ref="L32:Q32"/>
    <mergeCell ref="C37:G37"/>
  </mergeCells>
  <printOptions verticalCentered="1"/>
  <pageMargins left="0.1968503937007874" right="0.1968503937007874" top="0.49" bottom="0.32" header="0.1968503937007874" footer="0.1968503937007874"/>
  <pageSetup blackAndWhite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1"/>
  <sheetViews>
    <sheetView view="pageBreakPreview" zoomScale="90" zoomScaleSheetLayoutView="90" zoomScalePageLayoutView="0" workbookViewId="0" topLeftCell="A1">
      <pane xSplit="4" ySplit="4" topLeftCell="E5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3" sqref="C3"/>
    </sheetView>
  </sheetViews>
  <sheetFormatPr defaultColWidth="9.00390625" defaultRowHeight="15" customHeight="1"/>
  <cols>
    <col min="1" max="1" width="4.75390625" style="4" bestFit="1" customWidth="1"/>
    <col min="2" max="2" width="6.625" style="4" customWidth="1"/>
    <col min="3" max="3" width="12.875" style="4" customWidth="1"/>
    <col min="4" max="4" width="27.00390625" style="4" customWidth="1"/>
    <col min="5" max="13" width="12.625" style="4" customWidth="1"/>
    <col min="14" max="16" width="10.625" style="4" customWidth="1"/>
    <col min="17" max="19" width="9.00390625" style="4" customWidth="1"/>
    <col min="20" max="20" width="9.625" style="4" bestFit="1" customWidth="1"/>
    <col min="21" max="41" width="9.00390625" style="4" customWidth="1"/>
    <col min="42" max="42" width="9.625" style="4" bestFit="1" customWidth="1"/>
    <col min="43" max="43" width="9.50390625" style="4" bestFit="1" customWidth="1"/>
    <col min="44" max="16384" width="9.00390625" style="4" customWidth="1"/>
  </cols>
  <sheetData>
    <row r="1" spans="3:7" ht="18" customHeight="1">
      <c r="C1" s="7" t="s">
        <v>171</v>
      </c>
      <c r="G1" s="271"/>
    </row>
    <row r="2" spans="7:44" ht="15" customHeight="1">
      <c r="G2" s="272"/>
      <c r="M2" s="14"/>
      <c r="P2" s="14" t="s">
        <v>128</v>
      </c>
      <c r="V2" s="269"/>
      <c r="AR2" s="269"/>
    </row>
    <row r="3" spans="1:44" ht="15" customHeight="1">
      <c r="A3" s="256">
        <v>241</v>
      </c>
      <c r="B3" s="15"/>
      <c r="C3" s="57"/>
      <c r="D3" s="5" t="s">
        <v>116</v>
      </c>
      <c r="E3" s="264" t="s">
        <v>259</v>
      </c>
      <c r="F3" s="265"/>
      <c r="G3" s="266"/>
      <c r="H3" s="264" t="s">
        <v>239</v>
      </c>
      <c r="I3" s="267"/>
      <c r="J3" s="268"/>
      <c r="K3" s="253" t="s">
        <v>70</v>
      </c>
      <c r="L3" s="254"/>
      <c r="M3" s="255"/>
      <c r="N3" s="253" t="s">
        <v>106</v>
      </c>
      <c r="O3" s="254"/>
      <c r="P3" s="255"/>
      <c r="S3" s="270"/>
      <c r="T3" s="270"/>
      <c r="U3" s="270"/>
      <c r="V3" s="269"/>
      <c r="AO3" s="270"/>
      <c r="AP3" s="270"/>
      <c r="AQ3" s="270"/>
      <c r="AR3" s="269"/>
    </row>
    <row r="4" spans="1:44" ht="15" customHeight="1">
      <c r="A4" s="256"/>
      <c r="B4" s="15"/>
      <c r="C4" s="6" t="s">
        <v>115</v>
      </c>
      <c r="D4" s="9"/>
      <c r="E4" s="11" t="s">
        <v>103</v>
      </c>
      <c r="F4" s="11" t="s">
        <v>104</v>
      </c>
      <c r="G4" s="11" t="s">
        <v>105</v>
      </c>
      <c r="H4" s="11" t="s">
        <v>103</v>
      </c>
      <c r="I4" s="11" t="s">
        <v>104</v>
      </c>
      <c r="J4" s="11" t="s">
        <v>105</v>
      </c>
      <c r="K4" s="11" t="s">
        <v>103</v>
      </c>
      <c r="L4" s="11" t="s">
        <v>104</v>
      </c>
      <c r="M4" s="11" t="s">
        <v>105</v>
      </c>
      <c r="N4" s="11" t="s">
        <v>103</v>
      </c>
      <c r="O4" s="11" t="s">
        <v>104</v>
      </c>
      <c r="P4" s="11" t="s">
        <v>105</v>
      </c>
      <c r="S4" s="270"/>
      <c r="T4" s="270"/>
      <c r="U4" s="270"/>
      <c r="V4" s="55"/>
      <c r="AO4" s="270"/>
      <c r="AP4" s="270"/>
      <c r="AQ4" s="270"/>
      <c r="AR4" s="55"/>
    </row>
    <row r="5" spans="1:43" ht="15" customHeight="1">
      <c r="A5" s="256"/>
      <c r="B5" s="16"/>
      <c r="C5" s="257" t="s">
        <v>77</v>
      </c>
      <c r="D5" s="58" t="s">
        <v>79</v>
      </c>
      <c r="E5" s="81">
        <v>1654063</v>
      </c>
      <c r="F5" s="81">
        <v>433446</v>
      </c>
      <c r="G5" s="81">
        <f>SUM(E5:F5)</f>
        <v>2087509</v>
      </c>
      <c r="H5" s="81">
        <v>1659753</v>
      </c>
      <c r="I5" s="81">
        <v>438142</v>
      </c>
      <c r="J5" s="81">
        <f>SUM(H5:I5)</f>
        <v>2097895</v>
      </c>
      <c r="K5" s="43">
        <f>E5-H5</f>
        <v>-5690</v>
      </c>
      <c r="L5" s="43">
        <f>F5-I5</f>
        <v>-4696</v>
      </c>
      <c r="M5" s="81">
        <f>SUM(K5:L5)</f>
        <v>-10386</v>
      </c>
      <c r="N5" s="50">
        <f>ROUND(K5/H5*100,1)</f>
        <v>-0.3</v>
      </c>
      <c r="O5" s="50">
        <f>ROUND(L5/I5*100,1)</f>
        <v>-1.1</v>
      </c>
      <c r="P5" s="50">
        <f>ROUND(M5/J5*100,1)</f>
        <v>-0.5</v>
      </c>
      <c r="S5" s="56"/>
      <c r="U5" s="56"/>
      <c r="AO5" s="56"/>
      <c r="AQ5" s="56"/>
    </row>
    <row r="6" spans="1:43" ht="15" customHeight="1">
      <c r="A6" s="256"/>
      <c r="B6" s="16"/>
      <c r="C6" s="258"/>
      <c r="D6" s="59" t="s">
        <v>80</v>
      </c>
      <c r="E6" s="82">
        <v>3801900</v>
      </c>
      <c r="F6" s="82">
        <v>886693</v>
      </c>
      <c r="G6" s="82">
        <f aca="true" t="shared" si="0" ref="G6:G14">SUM(E6:F6)</f>
        <v>4688593</v>
      </c>
      <c r="H6" s="82">
        <v>3772654</v>
      </c>
      <c r="I6" s="82">
        <v>878740</v>
      </c>
      <c r="J6" s="82">
        <f aca="true" t="shared" si="1" ref="J6:J14">SUM(H6:I6)</f>
        <v>4651394</v>
      </c>
      <c r="K6" s="44">
        <f aca="true" t="shared" si="2" ref="K6:K50">E6-H6</f>
        <v>29246</v>
      </c>
      <c r="L6" s="44">
        <f aca="true" t="shared" si="3" ref="L6:L50">F6-I6</f>
        <v>7953</v>
      </c>
      <c r="M6" s="82">
        <f aca="true" t="shared" si="4" ref="M6:M14">SUM(K6:L6)</f>
        <v>37199</v>
      </c>
      <c r="N6" s="51">
        <f aca="true" t="shared" si="5" ref="N6:N18">ROUND(K6/H6*100,1)</f>
        <v>0.8</v>
      </c>
      <c r="O6" s="51">
        <f aca="true" t="shared" si="6" ref="O6:O18">ROUND(L6/I6*100,1)</f>
        <v>0.9</v>
      </c>
      <c r="P6" s="51">
        <f aca="true" t="shared" si="7" ref="P6:P18">ROUND(M6/J6*100,1)</f>
        <v>0.8</v>
      </c>
      <c r="S6" s="56"/>
      <c r="U6" s="56"/>
      <c r="AO6" s="56"/>
      <c r="AQ6" s="56"/>
    </row>
    <row r="7" spans="1:43" ht="15" customHeight="1">
      <c r="A7" s="256"/>
      <c r="B7" s="16"/>
      <c r="C7" s="258"/>
      <c r="D7" s="59" t="s">
        <v>164</v>
      </c>
      <c r="E7" s="82">
        <v>34337116</v>
      </c>
      <c r="F7" s="82">
        <v>6685148</v>
      </c>
      <c r="G7" s="82">
        <f t="shared" si="0"/>
        <v>41022264</v>
      </c>
      <c r="H7" s="82">
        <v>39679969</v>
      </c>
      <c r="I7" s="82">
        <v>7841884</v>
      </c>
      <c r="J7" s="82">
        <f t="shared" si="1"/>
        <v>47521853</v>
      </c>
      <c r="K7" s="44">
        <f t="shared" si="2"/>
        <v>-5342853</v>
      </c>
      <c r="L7" s="44">
        <f t="shared" si="3"/>
        <v>-1156736</v>
      </c>
      <c r="M7" s="82">
        <f t="shared" si="4"/>
        <v>-6499589</v>
      </c>
      <c r="N7" s="51">
        <f t="shared" si="5"/>
        <v>-13.5</v>
      </c>
      <c r="O7" s="51">
        <f t="shared" si="6"/>
        <v>-14.8</v>
      </c>
      <c r="P7" s="51">
        <f t="shared" si="7"/>
        <v>-13.7</v>
      </c>
      <c r="S7" s="56"/>
      <c r="U7" s="56"/>
      <c r="AO7" s="56"/>
      <c r="AQ7" s="56"/>
    </row>
    <row r="8" spans="1:43" ht="15" customHeight="1">
      <c r="A8" s="256"/>
      <c r="B8" s="16"/>
      <c r="C8" s="258"/>
      <c r="D8" s="59" t="s">
        <v>165</v>
      </c>
      <c r="E8" s="82">
        <v>14597202</v>
      </c>
      <c r="F8" s="82">
        <v>3728844</v>
      </c>
      <c r="G8" s="82">
        <f t="shared" si="0"/>
        <v>18326046</v>
      </c>
      <c r="H8" s="82">
        <v>14795875</v>
      </c>
      <c r="I8" s="82">
        <v>3703783</v>
      </c>
      <c r="J8" s="82">
        <f t="shared" si="1"/>
        <v>18499658</v>
      </c>
      <c r="K8" s="44">
        <f t="shared" si="2"/>
        <v>-198673</v>
      </c>
      <c r="L8" s="44">
        <f t="shared" si="3"/>
        <v>25061</v>
      </c>
      <c r="M8" s="82">
        <f t="shared" si="4"/>
        <v>-173612</v>
      </c>
      <c r="N8" s="51">
        <f t="shared" si="5"/>
        <v>-1.3</v>
      </c>
      <c r="O8" s="51">
        <f t="shared" si="6"/>
        <v>0.7</v>
      </c>
      <c r="P8" s="51">
        <f t="shared" si="7"/>
        <v>-0.9</v>
      </c>
      <c r="S8" s="56"/>
      <c r="U8" s="56"/>
      <c r="AO8" s="56"/>
      <c r="AQ8" s="56"/>
    </row>
    <row r="9" spans="1:43" ht="15" customHeight="1">
      <c r="A9" s="256"/>
      <c r="B9" s="16"/>
      <c r="C9" s="258"/>
      <c r="D9" s="80" t="s">
        <v>265</v>
      </c>
      <c r="E9" s="82">
        <f>SUM(E7:E8)</f>
        <v>48934318</v>
      </c>
      <c r="F9" s="82">
        <f>SUM(F7:F8)</f>
        <v>10413992</v>
      </c>
      <c r="G9" s="82">
        <f t="shared" si="0"/>
        <v>59348310</v>
      </c>
      <c r="H9" s="82">
        <f>SUM(H7:H8)</f>
        <v>54475844</v>
      </c>
      <c r="I9" s="82">
        <f>SUM(I7:I8)</f>
        <v>11545667</v>
      </c>
      <c r="J9" s="82">
        <f t="shared" si="1"/>
        <v>66021511</v>
      </c>
      <c r="K9" s="44">
        <f t="shared" si="2"/>
        <v>-5541526</v>
      </c>
      <c r="L9" s="44">
        <f t="shared" si="3"/>
        <v>-1131675</v>
      </c>
      <c r="M9" s="82">
        <f t="shared" si="4"/>
        <v>-6673201</v>
      </c>
      <c r="N9" s="51">
        <f t="shared" si="5"/>
        <v>-10.2</v>
      </c>
      <c r="O9" s="51">
        <f t="shared" si="6"/>
        <v>-9.8</v>
      </c>
      <c r="P9" s="51">
        <f t="shared" si="7"/>
        <v>-10.1</v>
      </c>
      <c r="S9" s="56"/>
      <c r="U9" s="56"/>
      <c r="AO9" s="56"/>
      <c r="AQ9" s="56"/>
    </row>
    <row r="10" spans="1:43" ht="15" customHeight="1">
      <c r="A10" s="256"/>
      <c r="B10" s="16"/>
      <c r="C10" s="258"/>
      <c r="D10" s="59" t="s">
        <v>73</v>
      </c>
      <c r="E10" s="82">
        <v>3840376</v>
      </c>
      <c r="F10" s="82">
        <v>361652</v>
      </c>
      <c r="G10" s="82">
        <f t="shared" si="0"/>
        <v>4202028</v>
      </c>
      <c r="H10" s="82">
        <v>6771374</v>
      </c>
      <c r="I10" s="82">
        <v>2828220</v>
      </c>
      <c r="J10" s="82">
        <f t="shared" si="1"/>
        <v>9599594</v>
      </c>
      <c r="K10" s="44">
        <f t="shared" si="2"/>
        <v>-2930998</v>
      </c>
      <c r="L10" s="44">
        <f t="shared" si="3"/>
        <v>-2466568</v>
      </c>
      <c r="M10" s="82">
        <f t="shared" si="4"/>
        <v>-5397566</v>
      </c>
      <c r="N10" s="51">
        <f t="shared" si="5"/>
        <v>-43.3</v>
      </c>
      <c r="O10" s="51">
        <f t="shared" si="6"/>
        <v>-87.2</v>
      </c>
      <c r="P10" s="51">
        <f t="shared" si="7"/>
        <v>-56.2</v>
      </c>
      <c r="S10" s="56"/>
      <c r="U10" s="56"/>
      <c r="AO10" s="56"/>
      <c r="AQ10" s="56"/>
    </row>
    <row r="11" spans="1:43" ht="15" customHeight="1">
      <c r="A11" s="256"/>
      <c r="B11" s="16"/>
      <c r="C11" s="259"/>
      <c r="D11" s="60" t="s">
        <v>71</v>
      </c>
      <c r="E11" s="82">
        <f>SUM(E5:E6,E9,E10)</f>
        <v>58230657</v>
      </c>
      <c r="F11" s="82">
        <f>SUM(F5:F6,F9,F10)</f>
        <v>12095783</v>
      </c>
      <c r="G11" s="82">
        <f t="shared" si="0"/>
        <v>70326440</v>
      </c>
      <c r="H11" s="82">
        <f>SUM(H5:H6,H9,H10)</f>
        <v>66679625</v>
      </c>
      <c r="I11" s="82">
        <f>SUM(I5:I6,I9,I10)</f>
        <v>15690769</v>
      </c>
      <c r="J11" s="82">
        <f t="shared" si="1"/>
        <v>82370394</v>
      </c>
      <c r="K11" s="44">
        <f t="shared" si="2"/>
        <v>-8448968</v>
      </c>
      <c r="L11" s="44">
        <f t="shared" si="3"/>
        <v>-3594986</v>
      </c>
      <c r="M11" s="82">
        <f t="shared" si="4"/>
        <v>-12043954</v>
      </c>
      <c r="N11" s="51">
        <f t="shared" si="5"/>
        <v>-12.7</v>
      </c>
      <c r="O11" s="51">
        <f t="shared" si="6"/>
        <v>-22.9</v>
      </c>
      <c r="P11" s="51">
        <f t="shared" si="7"/>
        <v>-14.6</v>
      </c>
      <c r="S11" s="56"/>
      <c r="AO11" s="56"/>
      <c r="AQ11" s="56"/>
    </row>
    <row r="12" spans="1:43" ht="15" customHeight="1">
      <c r="A12" s="256"/>
      <c r="B12" s="16"/>
      <c r="C12" s="257" t="s">
        <v>78</v>
      </c>
      <c r="D12" s="58" t="s">
        <v>74</v>
      </c>
      <c r="E12" s="81">
        <v>23704203</v>
      </c>
      <c r="F12" s="81">
        <v>5179921</v>
      </c>
      <c r="G12" s="81">
        <f t="shared" si="0"/>
        <v>28884124</v>
      </c>
      <c r="H12" s="81">
        <v>24111415</v>
      </c>
      <c r="I12" s="81">
        <v>5249799</v>
      </c>
      <c r="J12" s="81">
        <f t="shared" si="1"/>
        <v>29361214</v>
      </c>
      <c r="K12" s="43">
        <f t="shared" si="2"/>
        <v>-407212</v>
      </c>
      <c r="L12" s="43">
        <f t="shared" si="3"/>
        <v>-69878</v>
      </c>
      <c r="M12" s="81">
        <f t="shared" si="4"/>
        <v>-477090</v>
      </c>
      <c r="N12" s="50">
        <f t="shared" si="5"/>
        <v>-1.7</v>
      </c>
      <c r="O12" s="50">
        <f t="shared" si="6"/>
        <v>-1.3</v>
      </c>
      <c r="P12" s="50">
        <f t="shared" si="7"/>
        <v>-1.6</v>
      </c>
      <c r="S12" s="56"/>
      <c r="U12" s="56"/>
      <c r="AO12" s="56"/>
      <c r="AQ12" s="56"/>
    </row>
    <row r="13" spans="1:43" ht="15" customHeight="1">
      <c r="A13" s="256"/>
      <c r="B13" s="16"/>
      <c r="C13" s="258"/>
      <c r="D13" s="59" t="s">
        <v>75</v>
      </c>
      <c r="E13" s="82">
        <v>31087859</v>
      </c>
      <c r="F13" s="82">
        <v>9297592</v>
      </c>
      <c r="G13" s="82">
        <f t="shared" si="0"/>
        <v>40385451</v>
      </c>
      <c r="H13" s="82">
        <v>30303474</v>
      </c>
      <c r="I13" s="82">
        <v>9148379</v>
      </c>
      <c r="J13" s="82">
        <f t="shared" si="1"/>
        <v>39451853</v>
      </c>
      <c r="K13" s="44">
        <f t="shared" si="2"/>
        <v>784385</v>
      </c>
      <c r="L13" s="44">
        <f t="shared" si="3"/>
        <v>149213</v>
      </c>
      <c r="M13" s="82">
        <f t="shared" si="4"/>
        <v>933598</v>
      </c>
      <c r="N13" s="51">
        <f t="shared" si="5"/>
        <v>2.6</v>
      </c>
      <c r="O13" s="51">
        <f t="shared" si="6"/>
        <v>1.6</v>
      </c>
      <c r="P13" s="51">
        <f t="shared" si="7"/>
        <v>2.4</v>
      </c>
      <c r="S13" s="56"/>
      <c r="U13" s="56"/>
      <c r="AO13" s="56"/>
      <c r="AQ13" s="56"/>
    </row>
    <row r="14" spans="1:43" ht="15" customHeight="1">
      <c r="A14" s="256"/>
      <c r="B14" s="16"/>
      <c r="C14" s="258"/>
      <c r="D14" s="59" t="s">
        <v>76</v>
      </c>
      <c r="E14" s="82">
        <v>16477498</v>
      </c>
      <c r="F14" s="82">
        <v>11478801</v>
      </c>
      <c r="G14" s="82">
        <f t="shared" si="0"/>
        <v>27956299</v>
      </c>
      <c r="H14" s="82">
        <v>18324605</v>
      </c>
      <c r="I14" s="82">
        <v>11576080</v>
      </c>
      <c r="J14" s="82">
        <f t="shared" si="1"/>
        <v>29900685</v>
      </c>
      <c r="K14" s="44">
        <f t="shared" si="2"/>
        <v>-1847107</v>
      </c>
      <c r="L14" s="44">
        <f t="shared" si="3"/>
        <v>-97279</v>
      </c>
      <c r="M14" s="82">
        <f t="shared" si="4"/>
        <v>-1944386</v>
      </c>
      <c r="N14" s="51">
        <f t="shared" si="5"/>
        <v>-10.1</v>
      </c>
      <c r="O14" s="51">
        <f t="shared" si="6"/>
        <v>-0.8</v>
      </c>
      <c r="P14" s="51">
        <f t="shared" si="7"/>
        <v>-6.5</v>
      </c>
      <c r="S14" s="56"/>
      <c r="U14" s="56"/>
      <c r="AO14" s="56"/>
      <c r="AQ14" s="56"/>
    </row>
    <row r="15" spans="1:41" ht="15" customHeight="1">
      <c r="A15" s="256"/>
      <c r="B15" s="16"/>
      <c r="C15" s="259"/>
      <c r="D15" s="60" t="s">
        <v>71</v>
      </c>
      <c r="E15" s="84">
        <f aca="true" t="shared" si="8" ref="E15:J15">SUM(E12:E14)</f>
        <v>71269560</v>
      </c>
      <c r="F15" s="84">
        <f t="shared" si="8"/>
        <v>25956314</v>
      </c>
      <c r="G15" s="84">
        <f t="shared" si="8"/>
        <v>97225874</v>
      </c>
      <c r="H15" s="84">
        <f t="shared" si="8"/>
        <v>72739494</v>
      </c>
      <c r="I15" s="84">
        <f t="shared" si="8"/>
        <v>25974258</v>
      </c>
      <c r="J15" s="84">
        <f t="shared" si="8"/>
        <v>98713752</v>
      </c>
      <c r="K15" s="44">
        <f t="shared" si="2"/>
        <v>-1469934</v>
      </c>
      <c r="L15" s="44">
        <f t="shared" si="3"/>
        <v>-17944</v>
      </c>
      <c r="M15" s="84">
        <f>SUM(M12:M14)</f>
        <v>-1487878</v>
      </c>
      <c r="N15" s="52">
        <f t="shared" si="5"/>
        <v>-2</v>
      </c>
      <c r="O15" s="52">
        <f t="shared" si="6"/>
        <v>-0.1</v>
      </c>
      <c r="P15" s="52">
        <f t="shared" si="7"/>
        <v>-1.5</v>
      </c>
      <c r="S15" s="56"/>
      <c r="AO15" s="56"/>
    </row>
    <row r="16" spans="1:43" ht="15" customHeight="1">
      <c r="A16" s="256"/>
      <c r="B16" s="15"/>
      <c r="C16" s="57" t="s">
        <v>81</v>
      </c>
      <c r="D16" s="5"/>
      <c r="E16" s="46">
        <v>2142398</v>
      </c>
      <c r="F16" s="61">
        <v>691320</v>
      </c>
      <c r="G16" s="43">
        <f>SUM(E16:F16)</f>
        <v>2833718</v>
      </c>
      <c r="H16" s="46">
        <v>2092748</v>
      </c>
      <c r="I16" s="61">
        <v>678812</v>
      </c>
      <c r="J16" s="43">
        <f>SUM(H16:I16)</f>
        <v>2771560</v>
      </c>
      <c r="K16" s="43">
        <f t="shared" si="2"/>
        <v>49650</v>
      </c>
      <c r="L16" s="43">
        <f t="shared" si="3"/>
        <v>12508</v>
      </c>
      <c r="M16" s="43">
        <f>SUM(K16:L16)</f>
        <v>62158</v>
      </c>
      <c r="N16" s="50">
        <f t="shared" si="5"/>
        <v>2.4</v>
      </c>
      <c r="O16" s="50">
        <f t="shared" si="6"/>
        <v>1.8</v>
      </c>
      <c r="P16" s="50">
        <f t="shared" si="7"/>
        <v>2.2</v>
      </c>
      <c r="S16" s="56"/>
      <c r="U16" s="56"/>
      <c r="AO16" s="56"/>
      <c r="AQ16" s="56"/>
    </row>
    <row r="17" spans="1:43" ht="15" customHeight="1">
      <c r="A17" s="256"/>
      <c r="B17" s="15"/>
      <c r="C17" s="2" t="s">
        <v>82</v>
      </c>
      <c r="D17" s="8"/>
      <c r="E17" s="47">
        <v>7417826</v>
      </c>
      <c r="F17" s="62">
        <v>1813101</v>
      </c>
      <c r="G17" s="44">
        <f>SUM(E17:F17)</f>
        <v>9230927</v>
      </c>
      <c r="H17" s="47">
        <v>7678004</v>
      </c>
      <c r="I17" s="62">
        <v>1902256</v>
      </c>
      <c r="J17" s="44">
        <f>SUM(H17:I17)</f>
        <v>9580260</v>
      </c>
      <c r="K17" s="44">
        <f t="shared" si="2"/>
        <v>-260178</v>
      </c>
      <c r="L17" s="44">
        <f t="shared" si="3"/>
        <v>-89155</v>
      </c>
      <c r="M17" s="44">
        <f>SUM(K17:L17)</f>
        <v>-349333</v>
      </c>
      <c r="N17" s="51">
        <f t="shared" si="5"/>
        <v>-3.4</v>
      </c>
      <c r="O17" s="51">
        <f t="shared" si="6"/>
        <v>-4.7</v>
      </c>
      <c r="P17" s="51">
        <f t="shared" si="7"/>
        <v>-3.6</v>
      </c>
      <c r="S17" s="56"/>
      <c r="U17" s="56"/>
      <c r="AO17" s="56"/>
      <c r="AQ17" s="56"/>
    </row>
    <row r="18" spans="1:43" ht="15" customHeight="1">
      <c r="A18" s="256"/>
      <c r="B18" s="15"/>
      <c r="C18" s="2" t="s">
        <v>83</v>
      </c>
      <c r="D18" s="8"/>
      <c r="E18" s="47">
        <v>655</v>
      </c>
      <c r="F18" s="62">
        <v>30</v>
      </c>
      <c r="G18" s="44">
        <f aca="true" t="shared" si="9" ref="G18:G34">SUM(E18:F18)</f>
        <v>685</v>
      </c>
      <c r="H18" s="47">
        <v>763</v>
      </c>
      <c r="I18" s="62">
        <v>35</v>
      </c>
      <c r="J18" s="44">
        <f aca="true" t="shared" si="10" ref="J18:J34">SUM(H18:I18)</f>
        <v>798</v>
      </c>
      <c r="K18" s="44">
        <f t="shared" si="2"/>
        <v>-108</v>
      </c>
      <c r="L18" s="44">
        <f t="shared" si="3"/>
        <v>-5</v>
      </c>
      <c r="M18" s="44">
        <f aca="true" t="shared" si="11" ref="M18:M34">SUM(K18:L18)</f>
        <v>-113</v>
      </c>
      <c r="N18" s="51">
        <f t="shared" si="5"/>
        <v>-14.2</v>
      </c>
      <c r="O18" s="51">
        <f t="shared" si="6"/>
        <v>-14.3</v>
      </c>
      <c r="P18" s="51">
        <f t="shared" si="7"/>
        <v>-14.2</v>
      </c>
      <c r="S18" s="56"/>
      <c r="U18" s="56"/>
      <c r="AO18" s="56"/>
      <c r="AQ18" s="56"/>
    </row>
    <row r="19" spans="1:43" ht="15" customHeight="1">
      <c r="A19" s="256"/>
      <c r="B19" s="15"/>
      <c r="C19" s="2" t="s">
        <v>84</v>
      </c>
      <c r="D19" s="8"/>
      <c r="E19" s="47">
        <v>3092226</v>
      </c>
      <c r="F19" s="86">
        <v>0</v>
      </c>
      <c r="G19" s="44">
        <f t="shared" si="9"/>
        <v>3092226</v>
      </c>
      <c r="H19" s="47">
        <v>3050857</v>
      </c>
      <c r="I19" s="86">
        <v>0</v>
      </c>
      <c r="J19" s="44">
        <f t="shared" si="10"/>
        <v>3050857</v>
      </c>
      <c r="K19" s="44">
        <f t="shared" si="2"/>
        <v>41369</v>
      </c>
      <c r="L19" s="3">
        <f t="shared" si="3"/>
        <v>0</v>
      </c>
      <c r="M19" s="44">
        <f t="shared" si="11"/>
        <v>41369</v>
      </c>
      <c r="N19" s="51">
        <f>ROUND(K19/H19*100,1)</f>
        <v>1.4</v>
      </c>
      <c r="O19" s="3">
        <v>0</v>
      </c>
      <c r="P19" s="51">
        <f>ROUND(M19/J19*100,1)</f>
        <v>1.4</v>
      </c>
      <c r="S19" s="56"/>
      <c r="U19" s="56"/>
      <c r="AO19" s="56"/>
      <c r="AQ19" s="56"/>
    </row>
    <row r="20" spans="1:43" ht="15" customHeight="1">
      <c r="A20" s="256"/>
      <c r="B20" s="15"/>
      <c r="C20" s="2" t="s">
        <v>85</v>
      </c>
      <c r="D20" s="8"/>
      <c r="E20" s="47">
        <v>566249</v>
      </c>
      <c r="F20" s="62">
        <v>118377</v>
      </c>
      <c r="G20" s="44">
        <f t="shared" si="9"/>
        <v>684626</v>
      </c>
      <c r="H20" s="47">
        <v>930767</v>
      </c>
      <c r="I20" s="62">
        <v>194437</v>
      </c>
      <c r="J20" s="44">
        <f t="shared" si="10"/>
        <v>1125204</v>
      </c>
      <c r="K20" s="44">
        <f t="shared" si="2"/>
        <v>-364518</v>
      </c>
      <c r="L20" s="44">
        <f t="shared" si="3"/>
        <v>-76060</v>
      </c>
      <c r="M20" s="44">
        <f t="shared" si="11"/>
        <v>-440578</v>
      </c>
      <c r="N20" s="51">
        <f aca="true" t="shared" si="12" ref="N20:N26">ROUND(K20/H20*100,1)</f>
        <v>-39.2</v>
      </c>
      <c r="O20" s="51">
        <f aca="true" t="shared" si="13" ref="O20:O26">ROUND(L20/I20*100,1)</f>
        <v>-39.1</v>
      </c>
      <c r="P20" s="51">
        <f>ROUND(M20/J20*100,1)</f>
        <v>-39.2</v>
      </c>
      <c r="S20" s="56"/>
      <c r="U20" s="56"/>
      <c r="AO20" s="56"/>
      <c r="AQ20" s="56"/>
    </row>
    <row r="21" spans="1:43" ht="15" customHeight="1">
      <c r="A21" s="256"/>
      <c r="B21" s="15"/>
      <c r="C21" s="2" t="s">
        <v>126</v>
      </c>
      <c r="D21" s="8"/>
      <c r="E21" s="47">
        <v>97483</v>
      </c>
      <c r="F21" s="62">
        <v>20407</v>
      </c>
      <c r="G21" s="44">
        <f t="shared" si="9"/>
        <v>117890</v>
      </c>
      <c r="H21" s="47">
        <v>271771</v>
      </c>
      <c r="I21" s="62">
        <v>56867</v>
      </c>
      <c r="J21" s="44">
        <f t="shared" si="10"/>
        <v>328638</v>
      </c>
      <c r="K21" s="44">
        <f t="shared" si="2"/>
        <v>-174288</v>
      </c>
      <c r="L21" s="44">
        <f t="shared" si="3"/>
        <v>-36460</v>
      </c>
      <c r="M21" s="44">
        <f t="shared" si="11"/>
        <v>-210748</v>
      </c>
      <c r="N21" s="53">
        <f t="shared" si="12"/>
        <v>-64.1</v>
      </c>
      <c r="O21" s="53">
        <f t="shared" si="13"/>
        <v>-64.1</v>
      </c>
      <c r="P21" s="53">
        <f aca="true" t="shared" si="14" ref="P21:P26">ROUND(M21/J21*100,1)</f>
        <v>-64.1</v>
      </c>
      <c r="S21" s="56"/>
      <c r="U21" s="56"/>
      <c r="AO21" s="56"/>
      <c r="AQ21" s="56"/>
    </row>
    <row r="22" spans="1:43" ht="15" customHeight="1">
      <c r="A22" s="256"/>
      <c r="B22" s="15"/>
      <c r="C22" s="2" t="s">
        <v>127</v>
      </c>
      <c r="D22" s="8"/>
      <c r="E22" s="47">
        <v>40350</v>
      </c>
      <c r="F22" s="62">
        <v>8470</v>
      </c>
      <c r="G22" s="44">
        <f t="shared" si="9"/>
        <v>48820</v>
      </c>
      <c r="H22" s="47">
        <v>44557</v>
      </c>
      <c r="I22" s="62">
        <v>9305</v>
      </c>
      <c r="J22" s="44">
        <f t="shared" si="10"/>
        <v>53862</v>
      </c>
      <c r="K22" s="44">
        <f t="shared" si="2"/>
        <v>-4207</v>
      </c>
      <c r="L22" s="44">
        <f t="shared" si="3"/>
        <v>-835</v>
      </c>
      <c r="M22" s="44">
        <f t="shared" si="11"/>
        <v>-5042</v>
      </c>
      <c r="N22" s="53">
        <f t="shared" si="12"/>
        <v>-9.4</v>
      </c>
      <c r="O22" s="53">
        <f t="shared" si="13"/>
        <v>-9</v>
      </c>
      <c r="P22" s="53">
        <f t="shared" si="14"/>
        <v>-9.4</v>
      </c>
      <c r="S22" s="56"/>
      <c r="U22" s="56"/>
      <c r="AO22" s="56"/>
      <c r="AQ22" s="56"/>
    </row>
    <row r="23" spans="1:43" ht="15" customHeight="1">
      <c r="A23" s="256"/>
      <c r="B23" s="15"/>
      <c r="C23" s="2" t="s">
        <v>86</v>
      </c>
      <c r="D23" s="8"/>
      <c r="E23" s="47">
        <v>10687529</v>
      </c>
      <c r="F23" s="62">
        <v>2733782</v>
      </c>
      <c r="G23" s="44">
        <f t="shared" si="9"/>
        <v>13421311</v>
      </c>
      <c r="H23" s="47">
        <v>12312245</v>
      </c>
      <c r="I23" s="62">
        <v>3149365</v>
      </c>
      <c r="J23" s="44">
        <f t="shared" si="10"/>
        <v>15461610</v>
      </c>
      <c r="K23" s="44">
        <f t="shared" si="2"/>
        <v>-1624716</v>
      </c>
      <c r="L23" s="44">
        <f t="shared" si="3"/>
        <v>-415583</v>
      </c>
      <c r="M23" s="44">
        <f t="shared" si="11"/>
        <v>-2040299</v>
      </c>
      <c r="N23" s="51">
        <f t="shared" si="12"/>
        <v>-13.2</v>
      </c>
      <c r="O23" s="51">
        <f t="shared" si="13"/>
        <v>-13.2</v>
      </c>
      <c r="P23" s="51">
        <f t="shared" si="14"/>
        <v>-13.2</v>
      </c>
      <c r="S23" s="56"/>
      <c r="U23" s="56"/>
      <c r="AO23" s="56"/>
      <c r="AQ23" s="56"/>
    </row>
    <row r="24" spans="1:43" ht="15" customHeight="1">
      <c r="A24" s="256"/>
      <c r="B24" s="15"/>
      <c r="C24" s="2" t="s">
        <v>96</v>
      </c>
      <c r="D24" s="8"/>
      <c r="E24" s="47">
        <v>492285</v>
      </c>
      <c r="F24" s="62">
        <v>379422</v>
      </c>
      <c r="G24" s="44">
        <f t="shared" si="9"/>
        <v>871707</v>
      </c>
      <c r="H24" s="47">
        <v>498877</v>
      </c>
      <c r="I24" s="62">
        <v>382145</v>
      </c>
      <c r="J24" s="44">
        <f t="shared" si="10"/>
        <v>881022</v>
      </c>
      <c r="K24" s="44">
        <f t="shared" si="2"/>
        <v>-6592</v>
      </c>
      <c r="L24" s="44">
        <f t="shared" si="3"/>
        <v>-2723</v>
      </c>
      <c r="M24" s="44">
        <f t="shared" si="11"/>
        <v>-9315</v>
      </c>
      <c r="N24" s="51">
        <f t="shared" si="12"/>
        <v>-1.3</v>
      </c>
      <c r="O24" s="51">
        <f t="shared" si="13"/>
        <v>-0.7</v>
      </c>
      <c r="P24" s="51">
        <f t="shared" si="14"/>
        <v>-1.1</v>
      </c>
      <c r="S24" s="56"/>
      <c r="U24" s="56"/>
      <c r="AO24" s="56"/>
      <c r="AQ24" s="56"/>
    </row>
    <row r="25" spans="1:43" ht="15" customHeight="1">
      <c r="A25" s="256"/>
      <c r="B25" s="15"/>
      <c r="C25" s="2" t="s">
        <v>87</v>
      </c>
      <c r="D25" s="8"/>
      <c r="E25" s="47">
        <v>320705</v>
      </c>
      <c r="F25" s="44">
        <v>157719</v>
      </c>
      <c r="G25" s="44">
        <f t="shared" si="9"/>
        <v>478424</v>
      </c>
      <c r="H25" s="47">
        <v>306988</v>
      </c>
      <c r="I25" s="44">
        <v>154942</v>
      </c>
      <c r="J25" s="44">
        <f t="shared" si="10"/>
        <v>461930</v>
      </c>
      <c r="K25" s="44">
        <f t="shared" si="2"/>
        <v>13717</v>
      </c>
      <c r="L25" s="44">
        <f t="shared" si="3"/>
        <v>2777</v>
      </c>
      <c r="M25" s="44">
        <f t="shared" si="11"/>
        <v>16494</v>
      </c>
      <c r="N25" s="51">
        <f t="shared" si="12"/>
        <v>4.5</v>
      </c>
      <c r="O25" s="51">
        <f t="shared" si="13"/>
        <v>1.8</v>
      </c>
      <c r="P25" s="51">
        <f t="shared" si="14"/>
        <v>3.6</v>
      </c>
      <c r="S25" s="56"/>
      <c r="U25" s="56"/>
      <c r="AO25" s="56"/>
      <c r="AQ25" s="56"/>
    </row>
    <row r="26" spans="1:43" ht="15" customHeight="1">
      <c r="A26" s="256"/>
      <c r="B26" s="15"/>
      <c r="C26" s="2" t="s">
        <v>88</v>
      </c>
      <c r="D26" s="8"/>
      <c r="E26" s="47">
        <v>1176052</v>
      </c>
      <c r="F26" s="44">
        <v>516136</v>
      </c>
      <c r="G26" s="44">
        <f t="shared" si="9"/>
        <v>1692188</v>
      </c>
      <c r="H26" s="47">
        <v>1478946</v>
      </c>
      <c r="I26" s="44">
        <v>637488</v>
      </c>
      <c r="J26" s="44">
        <f t="shared" si="10"/>
        <v>2116434</v>
      </c>
      <c r="K26" s="44">
        <f t="shared" si="2"/>
        <v>-302894</v>
      </c>
      <c r="L26" s="44">
        <f t="shared" si="3"/>
        <v>-121352</v>
      </c>
      <c r="M26" s="44">
        <f t="shared" si="11"/>
        <v>-424246</v>
      </c>
      <c r="N26" s="51">
        <f t="shared" si="12"/>
        <v>-20.5</v>
      </c>
      <c r="O26" s="51">
        <f t="shared" si="13"/>
        <v>-19</v>
      </c>
      <c r="P26" s="51">
        <f t="shared" si="14"/>
        <v>-20</v>
      </c>
      <c r="S26" s="56"/>
      <c r="U26" s="56"/>
      <c r="AO26" s="56"/>
      <c r="AQ26" s="56"/>
    </row>
    <row r="27" spans="1:43" ht="15" customHeight="1">
      <c r="A27" s="256"/>
      <c r="B27" s="15"/>
      <c r="C27" s="2" t="s">
        <v>90</v>
      </c>
      <c r="D27" s="8"/>
      <c r="E27" s="86">
        <v>0</v>
      </c>
      <c r="F27" s="86">
        <v>0</v>
      </c>
      <c r="G27" s="86">
        <f t="shared" si="9"/>
        <v>0</v>
      </c>
      <c r="H27" s="86">
        <v>0</v>
      </c>
      <c r="I27" s="86">
        <v>0</v>
      </c>
      <c r="J27" s="86">
        <f t="shared" si="10"/>
        <v>0</v>
      </c>
      <c r="K27" s="86">
        <f t="shared" si="2"/>
        <v>0</v>
      </c>
      <c r="L27" s="86">
        <f t="shared" si="3"/>
        <v>0</v>
      </c>
      <c r="M27" s="86">
        <f t="shared" si="11"/>
        <v>0</v>
      </c>
      <c r="N27" s="3">
        <v>0</v>
      </c>
      <c r="O27" s="3">
        <v>0</v>
      </c>
      <c r="P27" s="3">
        <v>0</v>
      </c>
      <c r="S27" s="56"/>
      <c r="U27" s="56"/>
      <c r="AO27" s="56"/>
      <c r="AQ27" s="56"/>
    </row>
    <row r="28" spans="1:43" ht="15" customHeight="1">
      <c r="A28" s="256"/>
      <c r="B28" s="15"/>
      <c r="C28" s="2" t="s">
        <v>91</v>
      </c>
      <c r="D28" s="8"/>
      <c r="E28" s="47">
        <v>51752</v>
      </c>
      <c r="F28" s="44">
        <v>23497</v>
      </c>
      <c r="G28" s="44">
        <f t="shared" si="9"/>
        <v>75249</v>
      </c>
      <c r="H28" s="47">
        <v>110085</v>
      </c>
      <c r="I28" s="44">
        <v>30449</v>
      </c>
      <c r="J28" s="44">
        <f t="shared" si="10"/>
        <v>140534</v>
      </c>
      <c r="K28" s="44">
        <f t="shared" si="2"/>
        <v>-58333</v>
      </c>
      <c r="L28" s="44">
        <f t="shared" si="3"/>
        <v>-6952</v>
      </c>
      <c r="M28" s="44">
        <f t="shared" si="11"/>
        <v>-65285</v>
      </c>
      <c r="N28" s="51">
        <f>ROUND(K28/H28*100,1)</f>
        <v>-53</v>
      </c>
      <c r="O28" s="51">
        <f>ROUND(L28/I28*100,1)</f>
        <v>-22.8</v>
      </c>
      <c r="P28" s="51">
        <f>ROUND(M28/J28*100,1)</f>
        <v>-46.5</v>
      </c>
      <c r="S28" s="56"/>
      <c r="U28" s="56"/>
      <c r="AO28" s="56"/>
      <c r="AQ28" s="56"/>
    </row>
    <row r="29" spans="1:43" ht="15" customHeight="1">
      <c r="A29" s="256"/>
      <c r="B29" s="15"/>
      <c r="C29" s="2" t="s">
        <v>92</v>
      </c>
      <c r="D29" s="8"/>
      <c r="E29" s="86">
        <v>0</v>
      </c>
      <c r="F29" s="86">
        <v>0</v>
      </c>
      <c r="G29" s="86">
        <f t="shared" si="9"/>
        <v>0</v>
      </c>
      <c r="H29" s="47">
        <v>791990</v>
      </c>
      <c r="I29" s="44">
        <v>341410</v>
      </c>
      <c r="J29" s="86">
        <f t="shared" si="10"/>
        <v>1133400</v>
      </c>
      <c r="K29" s="44">
        <f t="shared" si="2"/>
        <v>-791990</v>
      </c>
      <c r="L29" s="44">
        <f t="shared" si="3"/>
        <v>-341410</v>
      </c>
      <c r="M29" s="44">
        <f t="shared" si="11"/>
        <v>-1133400</v>
      </c>
      <c r="N29" s="53" t="s">
        <v>242</v>
      </c>
      <c r="O29" s="53" t="s">
        <v>242</v>
      </c>
      <c r="P29" s="53" t="s">
        <v>242</v>
      </c>
      <c r="S29" s="56"/>
      <c r="U29" s="56"/>
      <c r="AO29" s="56"/>
      <c r="AQ29" s="56"/>
    </row>
    <row r="30" spans="1:43" ht="15" customHeight="1">
      <c r="A30" s="256"/>
      <c r="B30" s="15"/>
      <c r="C30" s="2" t="s">
        <v>241</v>
      </c>
      <c r="D30" s="8"/>
      <c r="E30" s="47">
        <v>2099867</v>
      </c>
      <c r="F30" s="47">
        <v>908097</v>
      </c>
      <c r="G30" s="44">
        <f>SUM(E30:F30)</f>
        <v>3007964</v>
      </c>
      <c r="H30" s="47">
        <v>1332756</v>
      </c>
      <c r="I30" s="47">
        <v>574522</v>
      </c>
      <c r="J30" s="44">
        <f>SUM(H30:I30)</f>
        <v>1907278</v>
      </c>
      <c r="K30" s="44">
        <f t="shared" si="2"/>
        <v>767111</v>
      </c>
      <c r="L30" s="44">
        <f t="shared" si="3"/>
        <v>333575</v>
      </c>
      <c r="M30" s="44">
        <f>SUM(K30:L30)</f>
        <v>1100686</v>
      </c>
      <c r="N30" s="51">
        <f>ROUND(K30/H30*100,1)</f>
        <v>57.6</v>
      </c>
      <c r="O30" s="51">
        <f>ROUND(L30/I30*100,1)</f>
        <v>58.1</v>
      </c>
      <c r="P30" s="51">
        <f>ROUND(M30/J30*100,1)</f>
        <v>57.7</v>
      </c>
      <c r="S30" s="56"/>
      <c r="U30" s="56"/>
      <c r="AO30" s="56"/>
      <c r="AQ30" s="56"/>
    </row>
    <row r="31" spans="1:43" ht="15" customHeight="1">
      <c r="A31" s="256"/>
      <c r="B31" s="15"/>
      <c r="C31" s="2" t="s">
        <v>93</v>
      </c>
      <c r="D31" s="8"/>
      <c r="E31" s="86">
        <v>0</v>
      </c>
      <c r="F31" s="86">
        <v>0</v>
      </c>
      <c r="G31" s="86">
        <f>SUM(E31:F31)</f>
        <v>0</v>
      </c>
      <c r="H31" s="86">
        <v>0</v>
      </c>
      <c r="I31" s="86">
        <v>0</v>
      </c>
      <c r="J31" s="86">
        <f>SUM(H31:I31)</f>
        <v>0</v>
      </c>
      <c r="K31" s="86">
        <f t="shared" si="2"/>
        <v>0</v>
      </c>
      <c r="L31" s="86">
        <f t="shared" si="3"/>
        <v>0</v>
      </c>
      <c r="M31" s="86">
        <f>SUM(K31:L31)</f>
        <v>0</v>
      </c>
      <c r="N31" s="3">
        <v>0</v>
      </c>
      <c r="O31" s="3">
        <v>0</v>
      </c>
      <c r="P31" s="3">
        <v>0</v>
      </c>
      <c r="S31" s="56"/>
      <c r="U31" s="56"/>
      <c r="AO31" s="56"/>
      <c r="AQ31" s="56"/>
    </row>
    <row r="32" spans="1:43" ht="15" customHeight="1">
      <c r="A32" s="256"/>
      <c r="B32" s="15"/>
      <c r="C32" s="2" t="s">
        <v>94</v>
      </c>
      <c r="D32" s="8"/>
      <c r="E32" s="47">
        <v>5565838</v>
      </c>
      <c r="F32" s="44">
        <v>2408881</v>
      </c>
      <c r="G32" s="44">
        <f t="shared" si="9"/>
        <v>7974719</v>
      </c>
      <c r="H32" s="47">
        <v>5937698</v>
      </c>
      <c r="I32" s="44">
        <v>2559591</v>
      </c>
      <c r="J32" s="44">
        <f t="shared" si="10"/>
        <v>8497289</v>
      </c>
      <c r="K32" s="44">
        <f t="shared" si="2"/>
        <v>-371860</v>
      </c>
      <c r="L32" s="44">
        <f t="shared" si="3"/>
        <v>-150710</v>
      </c>
      <c r="M32" s="44">
        <f t="shared" si="11"/>
        <v>-522570</v>
      </c>
      <c r="N32" s="51">
        <f aca="true" t="shared" si="15" ref="N32:P35">ROUND(K32/H32*100,1)</f>
        <v>-6.3</v>
      </c>
      <c r="O32" s="51">
        <f t="shared" si="15"/>
        <v>-5.9</v>
      </c>
      <c r="P32" s="51">
        <f t="shared" si="15"/>
        <v>-6.1</v>
      </c>
      <c r="S32" s="56"/>
      <c r="U32" s="56"/>
      <c r="AO32" s="56"/>
      <c r="AQ32" s="56"/>
    </row>
    <row r="33" spans="1:43" ht="15" customHeight="1">
      <c r="A33" s="256"/>
      <c r="B33" s="15"/>
      <c r="C33" s="2" t="s">
        <v>95</v>
      </c>
      <c r="D33" s="8"/>
      <c r="E33" s="47">
        <v>5901</v>
      </c>
      <c r="F33" s="44">
        <v>6351</v>
      </c>
      <c r="G33" s="44">
        <f t="shared" si="9"/>
        <v>12252</v>
      </c>
      <c r="H33" s="47">
        <v>8038</v>
      </c>
      <c r="I33" s="44">
        <v>8630</v>
      </c>
      <c r="J33" s="44">
        <f t="shared" si="10"/>
        <v>16668</v>
      </c>
      <c r="K33" s="44">
        <f t="shared" si="2"/>
        <v>-2137</v>
      </c>
      <c r="L33" s="44">
        <f t="shared" si="3"/>
        <v>-2279</v>
      </c>
      <c r="M33" s="44">
        <f t="shared" si="11"/>
        <v>-4416</v>
      </c>
      <c r="N33" s="51">
        <f t="shared" si="15"/>
        <v>-26.6</v>
      </c>
      <c r="O33" s="51">
        <f t="shared" si="15"/>
        <v>-26.4</v>
      </c>
      <c r="P33" s="51">
        <f t="shared" si="15"/>
        <v>-26.5</v>
      </c>
      <c r="S33" s="56"/>
      <c r="U33" s="56"/>
      <c r="AO33" s="56"/>
      <c r="AQ33" s="56"/>
    </row>
    <row r="34" spans="1:43" ht="15" customHeight="1">
      <c r="A34" s="256"/>
      <c r="B34" s="15"/>
      <c r="C34" s="2" t="s">
        <v>97</v>
      </c>
      <c r="D34" s="8"/>
      <c r="E34" s="47">
        <v>380699</v>
      </c>
      <c r="F34" s="44">
        <v>69652</v>
      </c>
      <c r="G34" s="44">
        <f t="shared" si="9"/>
        <v>450351</v>
      </c>
      <c r="H34" s="47">
        <v>393158</v>
      </c>
      <c r="I34" s="44">
        <v>73027</v>
      </c>
      <c r="J34" s="44">
        <f t="shared" si="10"/>
        <v>466185</v>
      </c>
      <c r="K34" s="44">
        <f t="shared" si="2"/>
        <v>-12459</v>
      </c>
      <c r="L34" s="44">
        <f t="shared" si="3"/>
        <v>-3375</v>
      </c>
      <c r="M34" s="44">
        <f t="shared" si="11"/>
        <v>-15834</v>
      </c>
      <c r="N34" s="51">
        <f t="shared" si="15"/>
        <v>-3.2</v>
      </c>
      <c r="O34" s="51">
        <f t="shared" si="15"/>
        <v>-4.6</v>
      </c>
      <c r="P34" s="51">
        <f t="shared" si="15"/>
        <v>-3.4</v>
      </c>
      <c r="S34" s="56"/>
      <c r="U34" s="56"/>
      <c r="AO34" s="56"/>
      <c r="AQ34" s="56"/>
    </row>
    <row r="35" spans="1:41" ht="15" customHeight="1">
      <c r="A35" s="256"/>
      <c r="B35" s="15"/>
      <c r="C35" s="6" t="s">
        <v>71</v>
      </c>
      <c r="D35" s="9"/>
      <c r="E35" s="44">
        <f>SUM(E16:E34)</f>
        <v>34137815</v>
      </c>
      <c r="F35" s="44">
        <f>SUM(F16:F34)</f>
        <v>9855242</v>
      </c>
      <c r="G35" s="44">
        <f>SUM(E35:F35)</f>
        <v>43993057</v>
      </c>
      <c r="H35" s="44">
        <f>SUM(H16:H34)</f>
        <v>37240248</v>
      </c>
      <c r="I35" s="44">
        <f>SUM(I16:I34)</f>
        <v>10753281</v>
      </c>
      <c r="J35" s="44">
        <f>SUM(H35:I35)</f>
        <v>47993529</v>
      </c>
      <c r="K35" s="44">
        <f t="shared" si="2"/>
        <v>-3102433</v>
      </c>
      <c r="L35" s="44">
        <f t="shared" si="3"/>
        <v>-898039</v>
      </c>
      <c r="M35" s="44">
        <f>SUM(K35:L35)</f>
        <v>-4000472</v>
      </c>
      <c r="N35" s="51">
        <f t="shared" si="15"/>
        <v>-8.3</v>
      </c>
      <c r="O35" s="51">
        <f t="shared" si="15"/>
        <v>-8.4</v>
      </c>
      <c r="P35" s="51">
        <f t="shared" si="15"/>
        <v>-8.3</v>
      </c>
      <c r="S35" s="56"/>
      <c r="AO35" s="56"/>
    </row>
    <row r="36" spans="1:41" ht="15" customHeight="1">
      <c r="A36" s="256"/>
      <c r="B36" s="15"/>
      <c r="C36" s="262" t="s">
        <v>89</v>
      </c>
      <c r="D36" s="263"/>
      <c r="E36" s="43"/>
      <c r="F36" s="43"/>
      <c r="G36" s="43"/>
      <c r="H36" s="43"/>
      <c r="I36" s="43"/>
      <c r="J36" s="43"/>
      <c r="K36" s="43">
        <f t="shared" si="2"/>
        <v>0</v>
      </c>
      <c r="L36" s="43">
        <f t="shared" si="3"/>
        <v>0</v>
      </c>
      <c r="M36" s="43"/>
      <c r="N36" s="50"/>
      <c r="O36" s="50"/>
      <c r="P36" s="50"/>
      <c r="S36" s="56"/>
      <c r="AO36" s="56"/>
    </row>
    <row r="37" spans="1:43" ht="15" customHeight="1">
      <c r="A37" s="256"/>
      <c r="B37" s="16"/>
      <c r="C37" s="260" t="s">
        <v>169</v>
      </c>
      <c r="D37" s="261"/>
      <c r="E37" s="44">
        <v>1457146</v>
      </c>
      <c r="F37" s="44">
        <v>413117</v>
      </c>
      <c r="G37" s="44">
        <f aca="true" t="shared" si="16" ref="G37:G43">SUM(E37:F37)</f>
        <v>1870263</v>
      </c>
      <c r="H37" s="44">
        <v>805693</v>
      </c>
      <c r="I37" s="44">
        <v>206231</v>
      </c>
      <c r="J37" s="44">
        <f aca="true" t="shared" si="17" ref="J37:J43">SUM(H37:I37)</f>
        <v>1011924</v>
      </c>
      <c r="K37" s="48">
        <f t="shared" si="2"/>
        <v>651453</v>
      </c>
      <c r="L37" s="48">
        <f t="shared" si="3"/>
        <v>206886</v>
      </c>
      <c r="M37" s="44">
        <f aca="true" t="shared" si="18" ref="M37:M43">SUM(K37:L37)</f>
        <v>858339</v>
      </c>
      <c r="N37" s="51">
        <f aca="true" t="shared" si="19" ref="N37:P39">ROUND(K37/H37*100,1)</f>
        <v>80.9</v>
      </c>
      <c r="O37" s="51">
        <f t="shared" si="19"/>
        <v>100.3</v>
      </c>
      <c r="P37" s="51">
        <f t="shared" si="19"/>
        <v>84.8</v>
      </c>
      <c r="S37" s="56"/>
      <c r="U37" s="56"/>
      <c r="AO37" s="56"/>
      <c r="AQ37" s="56"/>
    </row>
    <row r="38" spans="1:43" ht="15" customHeight="1">
      <c r="A38" s="256"/>
      <c r="B38" s="16"/>
      <c r="C38" s="260" t="s">
        <v>176</v>
      </c>
      <c r="D38" s="261"/>
      <c r="E38" s="44">
        <v>823839</v>
      </c>
      <c r="F38" s="44">
        <v>242539</v>
      </c>
      <c r="G38" s="44">
        <f t="shared" si="16"/>
        <v>1066378</v>
      </c>
      <c r="H38" s="44">
        <v>775964</v>
      </c>
      <c r="I38" s="44">
        <v>239952</v>
      </c>
      <c r="J38" s="44">
        <f t="shared" si="17"/>
        <v>1015916</v>
      </c>
      <c r="K38" s="48">
        <f t="shared" si="2"/>
        <v>47875</v>
      </c>
      <c r="L38" s="48">
        <f t="shared" si="3"/>
        <v>2587</v>
      </c>
      <c r="M38" s="44">
        <f t="shared" si="18"/>
        <v>50462</v>
      </c>
      <c r="N38" s="51">
        <f t="shared" si="19"/>
        <v>6.2</v>
      </c>
      <c r="O38" s="51">
        <f t="shared" si="19"/>
        <v>1.1</v>
      </c>
      <c r="P38" s="51">
        <f t="shared" si="19"/>
        <v>5</v>
      </c>
      <c r="S38" s="56"/>
      <c r="U38" s="56"/>
      <c r="AO38" s="56"/>
      <c r="AQ38" s="56"/>
    </row>
    <row r="39" spans="1:41" ht="15" customHeight="1">
      <c r="A39" s="256"/>
      <c r="B39" s="16"/>
      <c r="C39" s="63"/>
      <c r="D39" s="9" t="s">
        <v>71</v>
      </c>
      <c r="E39" s="45">
        <f>SUM(E36:E38)</f>
        <v>2280985</v>
      </c>
      <c r="F39" s="45">
        <f>SUM(F36:F38)</f>
        <v>655656</v>
      </c>
      <c r="G39" s="45">
        <f t="shared" si="16"/>
        <v>2936641</v>
      </c>
      <c r="H39" s="45">
        <f>SUM(H36:H38)</f>
        <v>1581657</v>
      </c>
      <c r="I39" s="45">
        <f>SUM(I36:I38)</f>
        <v>446183</v>
      </c>
      <c r="J39" s="45">
        <f t="shared" si="17"/>
        <v>2027840</v>
      </c>
      <c r="K39" s="45">
        <f t="shared" si="2"/>
        <v>699328</v>
      </c>
      <c r="L39" s="45">
        <f t="shared" si="3"/>
        <v>209473</v>
      </c>
      <c r="M39" s="45">
        <f t="shared" si="18"/>
        <v>908801</v>
      </c>
      <c r="N39" s="52">
        <f t="shared" si="19"/>
        <v>44.2</v>
      </c>
      <c r="O39" s="52">
        <f t="shared" si="19"/>
        <v>46.9</v>
      </c>
      <c r="P39" s="52">
        <f t="shared" si="19"/>
        <v>44.8</v>
      </c>
      <c r="S39" s="56"/>
      <c r="AO39" s="56"/>
    </row>
    <row r="40" spans="1:41" ht="15" customHeight="1">
      <c r="A40" s="256"/>
      <c r="B40" s="15"/>
      <c r="C40" s="76" t="s">
        <v>166</v>
      </c>
      <c r="D40" s="8"/>
      <c r="E40" s="85">
        <v>0</v>
      </c>
      <c r="F40" s="85">
        <v>0</v>
      </c>
      <c r="G40" s="86">
        <f t="shared" si="16"/>
        <v>0</v>
      </c>
      <c r="H40" s="44">
        <v>440895</v>
      </c>
      <c r="I40" s="44">
        <v>102341</v>
      </c>
      <c r="J40" s="86">
        <f t="shared" si="17"/>
        <v>543236</v>
      </c>
      <c r="K40" s="45">
        <f t="shared" si="2"/>
        <v>-440895</v>
      </c>
      <c r="L40" s="45">
        <f t="shared" si="3"/>
        <v>-102341</v>
      </c>
      <c r="M40" s="49">
        <f t="shared" si="18"/>
        <v>-543236</v>
      </c>
      <c r="N40" s="48" t="s">
        <v>263</v>
      </c>
      <c r="O40" s="48" t="s">
        <v>263</v>
      </c>
      <c r="P40" s="87" t="s">
        <v>263</v>
      </c>
      <c r="S40" s="56"/>
      <c r="AO40" s="56"/>
    </row>
    <row r="41" spans="1:43" ht="15" customHeight="1">
      <c r="A41" s="256"/>
      <c r="B41" s="15"/>
      <c r="C41" s="1" t="s">
        <v>98</v>
      </c>
      <c r="D41" s="10"/>
      <c r="E41" s="49">
        <f>E11+E15+E35+E39+E40</f>
        <v>165919017</v>
      </c>
      <c r="F41" s="49">
        <f>F11+F15+F35+F39+F40</f>
        <v>48562995</v>
      </c>
      <c r="G41" s="49">
        <f t="shared" si="16"/>
        <v>214482012</v>
      </c>
      <c r="H41" s="49">
        <f>H11+H15+H35+H39+H40</f>
        <v>178681919</v>
      </c>
      <c r="I41" s="49">
        <f>I11+I15+I35+I39+I40</f>
        <v>52966832</v>
      </c>
      <c r="J41" s="49">
        <f t="shared" si="17"/>
        <v>231648751</v>
      </c>
      <c r="K41" s="49">
        <f t="shared" si="2"/>
        <v>-12762902</v>
      </c>
      <c r="L41" s="49">
        <f t="shared" si="3"/>
        <v>-4403837</v>
      </c>
      <c r="M41" s="49">
        <f t="shared" si="18"/>
        <v>-17166739</v>
      </c>
      <c r="N41" s="54">
        <f aca="true" t="shared" si="20" ref="N41:N50">ROUND(K41/H41*100,1)</f>
        <v>-7.1</v>
      </c>
      <c r="O41" s="54">
        <f aca="true" t="shared" si="21" ref="O41:O50">ROUND(L41/I41*100,1)</f>
        <v>-8.3</v>
      </c>
      <c r="P41" s="54">
        <f aca="true" t="shared" si="22" ref="P41:P50">ROUND(M41/J41*100,1)</f>
        <v>-7.4</v>
      </c>
      <c r="S41" s="56"/>
      <c r="U41" s="56"/>
      <c r="AO41" s="56"/>
      <c r="AQ41" s="56"/>
    </row>
    <row r="42" spans="1:43" ht="15" customHeight="1">
      <c r="A42" s="256"/>
      <c r="B42" s="15"/>
      <c r="C42" s="1" t="s">
        <v>99</v>
      </c>
      <c r="D42" s="10"/>
      <c r="E42" s="83">
        <v>522425</v>
      </c>
      <c r="F42" s="83">
        <v>210129</v>
      </c>
      <c r="G42" s="49">
        <f t="shared" si="16"/>
        <v>732554</v>
      </c>
      <c r="H42" s="83">
        <v>964866</v>
      </c>
      <c r="I42" s="83">
        <v>225085</v>
      </c>
      <c r="J42" s="49">
        <f t="shared" si="17"/>
        <v>1189951</v>
      </c>
      <c r="K42" s="49">
        <f t="shared" si="2"/>
        <v>-442441</v>
      </c>
      <c r="L42" s="49">
        <f t="shared" si="3"/>
        <v>-14956</v>
      </c>
      <c r="M42" s="49">
        <f t="shared" si="18"/>
        <v>-457397</v>
      </c>
      <c r="N42" s="54">
        <f t="shared" si="20"/>
        <v>-45.9</v>
      </c>
      <c r="O42" s="54">
        <f t="shared" si="21"/>
        <v>-6.6</v>
      </c>
      <c r="P42" s="54">
        <f t="shared" si="22"/>
        <v>-38.4</v>
      </c>
      <c r="S42" s="56"/>
      <c r="U42" s="56"/>
      <c r="AO42" s="56"/>
      <c r="AQ42" s="56"/>
    </row>
    <row r="43" spans="1:43" ht="15" customHeight="1">
      <c r="A43" s="256"/>
      <c r="B43" s="15"/>
      <c r="C43" s="1" t="s">
        <v>117</v>
      </c>
      <c r="D43" s="10"/>
      <c r="E43" s="49">
        <f>E41-E42</f>
        <v>165396592</v>
      </c>
      <c r="F43" s="49">
        <f>F41-F42</f>
        <v>48352866</v>
      </c>
      <c r="G43" s="49">
        <f t="shared" si="16"/>
        <v>213749458</v>
      </c>
      <c r="H43" s="49">
        <f>H41-H42</f>
        <v>177717053</v>
      </c>
      <c r="I43" s="49">
        <f>I41-I42</f>
        <v>52741747</v>
      </c>
      <c r="J43" s="49">
        <f t="shared" si="17"/>
        <v>230458800</v>
      </c>
      <c r="K43" s="49">
        <f t="shared" si="2"/>
        <v>-12320461</v>
      </c>
      <c r="L43" s="49">
        <f t="shared" si="3"/>
        <v>-4388881</v>
      </c>
      <c r="M43" s="49">
        <f t="shared" si="18"/>
        <v>-16709342</v>
      </c>
      <c r="N43" s="54">
        <f t="shared" si="20"/>
        <v>-6.9</v>
      </c>
      <c r="O43" s="54">
        <f t="shared" si="21"/>
        <v>-8.3</v>
      </c>
      <c r="P43" s="54">
        <f t="shared" si="22"/>
        <v>-7.3</v>
      </c>
      <c r="S43" s="56"/>
      <c r="AO43" s="56"/>
      <c r="AQ43" s="56"/>
    </row>
    <row r="44" spans="1:43" ht="15" customHeight="1">
      <c r="A44" s="256"/>
      <c r="B44" s="15"/>
      <c r="C44" s="57" t="s">
        <v>100</v>
      </c>
      <c r="D44" s="5"/>
      <c r="E44" s="44">
        <f>'第２４表'!G23</f>
        <v>-34748</v>
      </c>
      <c r="F44" s="44">
        <f>'第２４表'!G69</f>
        <v>-2190</v>
      </c>
      <c r="G44" s="44">
        <f aca="true" t="shared" si="23" ref="G44:G50">SUM(E44:F44)</f>
        <v>-36938</v>
      </c>
      <c r="H44" s="44">
        <v>-38066</v>
      </c>
      <c r="I44" s="44">
        <v>-10580</v>
      </c>
      <c r="J44" s="44">
        <f aca="true" t="shared" si="24" ref="J44:J50">SUM(H44:I44)</f>
        <v>-48646</v>
      </c>
      <c r="K44" s="44">
        <f t="shared" si="2"/>
        <v>3318</v>
      </c>
      <c r="L44" s="44">
        <f t="shared" si="3"/>
        <v>8390</v>
      </c>
      <c r="M44" s="44">
        <f aca="true" t="shared" si="25" ref="M44:M50">SUM(K44:L44)</f>
        <v>11708</v>
      </c>
      <c r="N44" s="51">
        <f t="shared" si="20"/>
        <v>-8.7</v>
      </c>
      <c r="O44" s="51">
        <f t="shared" si="21"/>
        <v>-79.3</v>
      </c>
      <c r="P44" s="50">
        <f t="shared" si="22"/>
        <v>-24.1</v>
      </c>
      <c r="S44" s="56"/>
      <c r="U44" s="56"/>
      <c r="AO44" s="56"/>
      <c r="AQ44" s="56"/>
    </row>
    <row r="45" spans="1:43" ht="15" customHeight="1">
      <c r="A45" s="256"/>
      <c r="B45" s="15"/>
      <c r="C45" s="2" t="s">
        <v>133</v>
      </c>
      <c r="D45" s="8"/>
      <c r="E45" s="44">
        <f>E43+E44</f>
        <v>165361844</v>
      </c>
      <c r="F45" s="44">
        <f>F43+F44</f>
        <v>48350676</v>
      </c>
      <c r="G45" s="44">
        <f t="shared" si="23"/>
        <v>213712520</v>
      </c>
      <c r="H45" s="44">
        <f>H43+H44</f>
        <v>177678987</v>
      </c>
      <c r="I45" s="44">
        <f>I43+I44</f>
        <v>52731167</v>
      </c>
      <c r="J45" s="44">
        <f t="shared" si="24"/>
        <v>230410154</v>
      </c>
      <c r="K45" s="44">
        <f t="shared" si="2"/>
        <v>-12317143</v>
      </c>
      <c r="L45" s="44">
        <f t="shared" si="3"/>
        <v>-4380491</v>
      </c>
      <c r="M45" s="44">
        <f t="shared" si="25"/>
        <v>-16697634</v>
      </c>
      <c r="N45" s="51">
        <f t="shared" si="20"/>
        <v>-6.9</v>
      </c>
      <c r="O45" s="51">
        <f t="shared" si="21"/>
        <v>-8.3</v>
      </c>
      <c r="P45" s="51">
        <f t="shared" si="22"/>
        <v>-7.2</v>
      </c>
      <c r="S45" s="56"/>
      <c r="AO45" s="56"/>
      <c r="AQ45" s="56"/>
    </row>
    <row r="46" spans="1:43" ht="15" customHeight="1">
      <c r="A46" s="256"/>
      <c r="B46" s="15"/>
      <c r="C46" s="2" t="s">
        <v>101</v>
      </c>
      <c r="D46" s="8"/>
      <c r="E46" s="44">
        <v>273524706</v>
      </c>
      <c r="F46" s="44">
        <v>121634743</v>
      </c>
      <c r="G46" s="44">
        <f t="shared" si="23"/>
        <v>395159449</v>
      </c>
      <c r="H46" s="44">
        <v>275171688</v>
      </c>
      <c r="I46" s="44">
        <v>118865732</v>
      </c>
      <c r="J46" s="44">
        <f t="shared" si="24"/>
        <v>394037420</v>
      </c>
      <c r="K46" s="44">
        <f t="shared" si="2"/>
        <v>-1646982</v>
      </c>
      <c r="L46" s="44">
        <f t="shared" si="3"/>
        <v>2769011</v>
      </c>
      <c r="M46" s="44">
        <f t="shared" si="25"/>
        <v>1122029</v>
      </c>
      <c r="N46" s="51">
        <f t="shared" si="20"/>
        <v>-0.6</v>
      </c>
      <c r="O46" s="51">
        <f t="shared" si="21"/>
        <v>2.3</v>
      </c>
      <c r="P46" s="51">
        <f t="shared" si="22"/>
        <v>0.3</v>
      </c>
      <c r="S46" s="56"/>
      <c r="U46" s="56"/>
      <c r="AO46" s="56"/>
      <c r="AQ46" s="56"/>
    </row>
    <row r="47" spans="1:43" ht="15" customHeight="1">
      <c r="A47" s="256"/>
      <c r="B47" s="15"/>
      <c r="C47" s="2" t="s">
        <v>102</v>
      </c>
      <c r="D47" s="8"/>
      <c r="E47" s="44">
        <f>'第２４表'!D23</f>
        <v>-6554</v>
      </c>
      <c r="F47" s="44">
        <f>'第２４表'!D69</f>
        <v>-16455</v>
      </c>
      <c r="G47" s="44">
        <f t="shared" si="23"/>
        <v>-23009</v>
      </c>
      <c r="H47" s="44">
        <v>-14007</v>
      </c>
      <c r="I47" s="44">
        <v>42254</v>
      </c>
      <c r="J47" s="44">
        <f t="shared" si="24"/>
        <v>28247</v>
      </c>
      <c r="K47" s="44">
        <f t="shared" si="2"/>
        <v>7453</v>
      </c>
      <c r="L47" s="44">
        <f t="shared" si="3"/>
        <v>-58709</v>
      </c>
      <c r="M47" s="44">
        <f t="shared" si="25"/>
        <v>-51256</v>
      </c>
      <c r="N47" s="51">
        <f t="shared" si="20"/>
        <v>-53.2</v>
      </c>
      <c r="O47" s="51">
        <f t="shared" si="21"/>
        <v>-138.9</v>
      </c>
      <c r="P47" s="51">
        <f t="shared" si="22"/>
        <v>-181.5</v>
      </c>
      <c r="S47" s="56"/>
      <c r="U47" s="56"/>
      <c r="AO47" s="56"/>
      <c r="AQ47" s="56"/>
    </row>
    <row r="48" spans="1:43" ht="15" customHeight="1">
      <c r="A48" s="256"/>
      <c r="B48" s="15"/>
      <c r="C48" s="6" t="s">
        <v>134</v>
      </c>
      <c r="D48" s="9"/>
      <c r="E48" s="44">
        <f>SUM(E46:E47)</f>
        <v>273518152</v>
      </c>
      <c r="F48" s="44">
        <f>SUM(F46:F47)</f>
        <v>121618288</v>
      </c>
      <c r="G48" s="44">
        <f t="shared" si="23"/>
        <v>395136440</v>
      </c>
      <c r="H48" s="44">
        <f>SUM(H46:H47)</f>
        <v>275157681</v>
      </c>
      <c r="I48" s="44">
        <f>SUM(I46:I47)</f>
        <v>118907986</v>
      </c>
      <c r="J48" s="44">
        <f t="shared" si="24"/>
        <v>394065667</v>
      </c>
      <c r="K48" s="44">
        <f t="shared" si="2"/>
        <v>-1639529</v>
      </c>
      <c r="L48" s="44">
        <f t="shared" si="3"/>
        <v>2710302</v>
      </c>
      <c r="M48" s="44">
        <f t="shared" si="25"/>
        <v>1070773</v>
      </c>
      <c r="N48" s="51">
        <f t="shared" si="20"/>
        <v>-0.6</v>
      </c>
      <c r="O48" s="51">
        <f t="shared" si="21"/>
        <v>2.3</v>
      </c>
      <c r="P48" s="51">
        <f t="shared" si="22"/>
        <v>0.3</v>
      </c>
      <c r="S48" s="56"/>
      <c r="AO48" s="56"/>
      <c r="AQ48" s="56"/>
    </row>
    <row r="49" spans="3:41" ht="15" customHeight="1">
      <c r="C49" s="12" t="s">
        <v>120</v>
      </c>
      <c r="D49" s="5"/>
      <c r="E49" s="43">
        <f>E46-E43</f>
        <v>108128114</v>
      </c>
      <c r="F49" s="43">
        <f>F46-F43</f>
        <v>73281877</v>
      </c>
      <c r="G49" s="43">
        <f t="shared" si="23"/>
        <v>181409991</v>
      </c>
      <c r="H49" s="43">
        <f>H46-H43</f>
        <v>97454635</v>
      </c>
      <c r="I49" s="43">
        <f>I46-I43</f>
        <v>66123985</v>
      </c>
      <c r="J49" s="43">
        <f t="shared" si="24"/>
        <v>163578620</v>
      </c>
      <c r="K49" s="43">
        <f t="shared" si="2"/>
        <v>10673479</v>
      </c>
      <c r="L49" s="43">
        <f t="shared" si="3"/>
        <v>7157892</v>
      </c>
      <c r="M49" s="43">
        <f t="shared" si="25"/>
        <v>17831371</v>
      </c>
      <c r="N49" s="50">
        <f t="shared" si="20"/>
        <v>11</v>
      </c>
      <c r="O49" s="50">
        <f t="shared" si="21"/>
        <v>10.8</v>
      </c>
      <c r="P49" s="50">
        <f t="shared" si="22"/>
        <v>10.9</v>
      </c>
      <c r="S49" s="56"/>
      <c r="AO49" s="56"/>
    </row>
    <row r="50" spans="3:41" ht="15" customHeight="1">
      <c r="C50" s="13" t="s">
        <v>121</v>
      </c>
      <c r="D50" s="9"/>
      <c r="E50" s="45">
        <f>E48-E45</f>
        <v>108156308</v>
      </c>
      <c r="F50" s="45">
        <f>F48-F45</f>
        <v>73267612</v>
      </c>
      <c r="G50" s="45">
        <f t="shared" si="23"/>
        <v>181423920</v>
      </c>
      <c r="H50" s="45">
        <f>H48-H45</f>
        <v>97478694</v>
      </c>
      <c r="I50" s="45">
        <f>I48-I45</f>
        <v>66176819</v>
      </c>
      <c r="J50" s="45">
        <f t="shared" si="24"/>
        <v>163655513</v>
      </c>
      <c r="K50" s="45">
        <f t="shared" si="2"/>
        <v>10677614</v>
      </c>
      <c r="L50" s="45">
        <f t="shared" si="3"/>
        <v>7090793</v>
      </c>
      <c r="M50" s="45">
        <f t="shared" si="25"/>
        <v>17768407</v>
      </c>
      <c r="N50" s="52">
        <f t="shared" si="20"/>
        <v>11</v>
      </c>
      <c r="O50" s="52">
        <f t="shared" si="21"/>
        <v>10.7</v>
      </c>
      <c r="P50" s="52">
        <f t="shared" si="22"/>
        <v>10.9</v>
      </c>
      <c r="S50" s="56"/>
      <c r="AO50" s="56"/>
    </row>
    <row r="51" ht="15" customHeight="1">
      <c r="C51" s="4" t="s">
        <v>266</v>
      </c>
    </row>
  </sheetData>
  <sheetProtection/>
  <mergeCells count="19">
    <mergeCell ref="AR2:AR3"/>
    <mergeCell ref="AO3:AO4"/>
    <mergeCell ref="AP3:AP4"/>
    <mergeCell ref="AQ3:AQ4"/>
    <mergeCell ref="G1:G2"/>
    <mergeCell ref="V2:V3"/>
    <mergeCell ref="S3:S4"/>
    <mergeCell ref="T3:T4"/>
    <mergeCell ref="U3:U4"/>
    <mergeCell ref="K3:M3"/>
    <mergeCell ref="N3:P3"/>
    <mergeCell ref="A3:A48"/>
    <mergeCell ref="C5:C11"/>
    <mergeCell ref="C12:C15"/>
    <mergeCell ref="C38:D38"/>
    <mergeCell ref="C36:D36"/>
    <mergeCell ref="C37:D37"/>
    <mergeCell ref="E3:G3"/>
    <mergeCell ref="H3:J3"/>
  </mergeCells>
  <printOptions/>
  <pageMargins left="0.15748031496062992" right="0.15748031496062992" top="0.7874015748031497" bottom="0.2755905511811024" header="0.1968503937007874" footer="0.1968503937007874"/>
  <pageSetup blackAndWhite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F-Admin</cp:lastModifiedBy>
  <cp:lastPrinted>2012-02-17T02:41:35Z</cp:lastPrinted>
  <dcterms:created xsi:type="dcterms:W3CDTF">2001-12-04T01:59:17Z</dcterms:created>
  <dcterms:modified xsi:type="dcterms:W3CDTF">2012-08-07T04:41:00Z</dcterms:modified>
  <cp:category/>
  <cp:version/>
  <cp:contentType/>
  <cp:contentStatus/>
</cp:coreProperties>
</file>