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activeTab="0"/>
  </bookViews>
  <sheets>
    <sheet name="第２４表(完成）" sheetId="1" r:id="rId1"/>
    <sheet name="第２５表(完成）" sheetId="2" r:id="rId2"/>
    <sheet name="第２６表（完成）" sheetId="3" r:id="rId3"/>
  </sheets>
  <definedNames>
    <definedName name="_xlnm.Print_Area" localSheetId="0">'第２４表(完成）'!$A$1:$P$75</definedName>
    <definedName name="_xlnm.Print_Area" localSheetId="1">'第２５表(完成）'!$A$1:$U$52</definedName>
    <definedName name="_xlnm.Print_Area" localSheetId="2">'第２６表（完成）'!$A$1:$Q$54</definedName>
    <definedName name="錯誤">#REF!</definedName>
    <definedName name="総括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4" authorId="0">
      <text>
        <r>
          <rPr>
            <b/>
            <sz val="12"/>
            <rFont val="ＭＳ Ｐゴシック"/>
            <family val="3"/>
          </rPr>
          <t>平成１９年度は再算定、調整率戻しがなかったためにこのセルは使用しない。
H19当初と最終は同じ</t>
        </r>
      </text>
    </comment>
  </commentList>
</comments>
</file>

<file path=xl/sharedStrings.xml><?xml version="1.0" encoding="utf-8"?>
<sst xmlns="http://schemas.openxmlformats.org/spreadsheetml/2006/main" count="389" uniqueCount="270">
  <si>
    <t>市町村名</t>
  </si>
  <si>
    <t>錯誤額</t>
  </si>
  <si>
    <t>財源不足額</t>
  </si>
  <si>
    <t>調整額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</si>
  <si>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</si>
  <si>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</si>
  <si>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</si>
  <si>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</si>
  <si>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</si>
  <si>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</si>
  <si>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</si>
  <si>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</si>
  <si>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</si>
  <si>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</si>
  <si>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</si>
  <si>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</si>
  <si>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</si>
  <si>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</si>
  <si>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</si>
  <si>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</si>
  <si>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桧枝岐村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</si>
  <si>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</si>
  <si>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</si>
  <si>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</si>
  <si>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</si>
  <si>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</si>
  <si>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</si>
  <si>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</si>
  <si>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</si>
  <si>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</si>
  <si>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</si>
  <si>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</si>
  <si>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</si>
  <si>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</si>
  <si>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</si>
  <si>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</si>
  <si>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</si>
  <si>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</si>
  <si>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</si>
  <si>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</si>
  <si>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</si>
  <si>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</si>
  <si>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</si>
  <si>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</si>
  <si>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</si>
  <si>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</si>
  <si>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</si>
  <si>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</si>
  <si>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</si>
  <si>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</si>
  <si>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</si>
  <si>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</si>
  <si>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</si>
  <si>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</si>
  <si>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</si>
  <si>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</si>
  <si>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</si>
  <si>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財源不足団体</t>
  </si>
  <si>
    <t xml:space="preserve"> </t>
  </si>
  <si>
    <t xml:space="preserve"> </t>
  </si>
  <si>
    <t>差  引</t>
  </si>
  <si>
    <t>伸  率</t>
  </si>
  <si>
    <t xml:space="preserve"> </t>
  </si>
  <si>
    <t>　</t>
  </si>
  <si>
    <t>Ａ－Ｂ</t>
  </si>
  <si>
    <t>Ａ * Ｘ</t>
  </si>
  <si>
    <t>％</t>
  </si>
  <si>
    <t>Ａ</t>
  </si>
  <si>
    <t>Ｂ</t>
  </si>
  <si>
    <t>Ｃ</t>
  </si>
  <si>
    <t>Ｄ</t>
  </si>
  <si>
    <t>Ｅ</t>
  </si>
  <si>
    <t>増減額</t>
  </si>
  <si>
    <t>小計</t>
  </si>
  <si>
    <t>　</t>
  </si>
  <si>
    <t>法人税割</t>
  </si>
  <si>
    <t>土地</t>
  </si>
  <si>
    <t>家屋</t>
  </si>
  <si>
    <t>償却資産</t>
  </si>
  <si>
    <t>市町村民税</t>
  </si>
  <si>
    <t>固定資産税</t>
  </si>
  <si>
    <t>均等割（個人）</t>
  </si>
  <si>
    <t>均等割（法人）</t>
  </si>
  <si>
    <t>軽自動車税</t>
  </si>
  <si>
    <t>市町村たばこ税</t>
  </si>
  <si>
    <t>鉱産税</t>
  </si>
  <si>
    <t>事業所税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</si>
  <si>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</si>
  <si>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</si>
  <si>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</si>
  <si>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</si>
  <si>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</si>
  <si>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軽油引取税交付金</t>
  </si>
  <si>
    <t>特別とん譲与税</t>
  </si>
  <si>
    <t>地方道路譲与税</t>
  </si>
  <si>
    <t>石油ガス譲与税</t>
  </si>
  <si>
    <t>自動車重量譲与税</t>
  </si>
  <si>
    <t>航空機燃料譲与税</t>
  </si>
  <si>
    <t>市町村交付金</t>
  </si>
  <si>
    <t>交通安全対策特別交付金</t>
  </si>
  <si>
    <t>計（Ａ）</t>
  </si>
  <si>
    <t>低工法等による控除額（Ｂ）</t>
  </si>
  <si>
    <t>収入錯誤（Ｄ）</t>
  </si>
  <si>
    <t>基準財政需要額（Ｆ）</t>
  </si>
  <si>
    <t>需要錯誤（Ｇ）</t>
  </si>
  <si>
    <t>都　市</t>
  </si>
  <si>
    <t>町　村</t>
  </si>
  <si>
    <t>合　計</t>
  </si>
  <si>
    <t>増減率</t>
  </si>
  <si>
    <t>町村計</t>
  </si>
  <si>
    <t>財源超過団体</t>
  </si>
  <si>
    <t>計</t>
  </si>
  <si>
    <t>県　計</t>
  </si>
  <si>
    <t>市　計</t>
  </si>
  <si>
    <t xml:space="preserve"> </t>
  </si>
  <si>
    <t>Ｆ</t>
  </si>
  <si>
    <t>基準財政需要額</t>
  </si>
  <si>
    <t>算出額</t>
  </si>
  <si>
    <t>基準財政収入額</t>
  </si>
  <si>
    <t>　税　目</t>
  </si>
  <si>
    <t>　　　　　　　　　　区　分</t>
  </si>
  <si>
    <t>計（Ａ）－（Ｂ）　　（Ｃ）</t>
  </si>
  <si>
    <t>算定</t>
  </si>
  <si>
    <t>調整率Ｘ＝</t>
  </si>
  <si>
    <t>交付基準額（錯誤除く）（Ｆ）－（Ｃ）</t>
  </si>
  <si>
    <t>交付基準額（錯誤含む）（Ｈ）－（Ｅ）</t>
  </si>
  <si>
    <t>（単位：千円）</t>
  </si>
  <si>
    <t>原発施設等立地地域振興債償還費</t>
  </si>
  <si>
    <t>田村市</t>
  </si>
  <si>
    <t>当初決定額</t>
  </si>
  <si>
    <t>小　計</t>
  </si>
  <si>
    <t>最終決定額</t>
  </si>
  <si>
    <t>配当割交付金</t>
  </si>
  <si>
    <t>株式等譲渡所得割交付金</t>
  </si>
  <si>
    <t>（単位：千円、％）</t>
  </si>
  <si>
    <t>南相馬市</t>
  </si>
  <si>
    <t>伊達市</t>
  </si>
  <si>
    <t>南会津町</t>
  </si>
  <si>
    <t>会津美里町</t>
  </si>
  <si>
    <t>（Ｃ）＋（Ｄ）　　（Ｅ）</t>
  </si>
  <si>
    <t>（Ｆ）＋（Ｇ）　　（Ｈ）</t>
  </si>
  <si>
    <t>本宮市</t>
  </si>
  <si>
    <t>１９年度</t>
  </si>
  <si>
    <t>－</t>
  </si>
  <si>
    <t>区分</t>
  </si>
  <si>
    <t>費目</t>
  </si>
  <si>
    <t>個別算定経費（従来型・公債費除き）</t>
  </si>
  <si>
    <t>個別算定経費（公債費）</t>
  </si>
  <si>
    <t>道路の面積</t>
  </si>
  <si>
    <t>-</t>
  </si>
  <si>
    <t>道路の延長</t>
  </si>
  <si>
    <t>港湾費</t>
  </si>
  <si>
    <t>係　　留</t>
  </si>
  <si>
    <t>平成11年度以降             同意等債に係るもの</t>
  </si>
  <si>
    <t>外　　郭</t>
  </si>
  <si>
    <t>漁　　　港</t>
  </si>
  <si>
    <t>小学校費</t>
  </si>
  <si>
    <t>中学校費</t>
  </si>
  <si>
    <t>生　徒　数</t>
  </si>
  <si>
    <t>臨 時 財 政 対 策 債 償 還 費</t>
  </si>
  <si>
    <t>地域改善対策特定事業債等償還費</t>
  </si>
  <si>
    <t>地震対策緊急整備事業債償還費</t>
  </si>
  <si>
    <t>個  別  算  定  経  費 　計</t>
  </si>
  <si>
    <t>包括
算定
経費
(新型)</t>
  </si>
  <si>
    <t>高齢者保
健福祉費</t>
  </si>
  <si>
    <t>包　括  算  定  経  費 　計</t>
  </si>
  <si>
    <t>基　準　財　政　需　要　額</t>
  </si>
  <si>
    <t>林野水産行政費</t>
  </si>
  <si>
    <t>商　工　行　政　費</t>
  </si>
  <si>
    <t>戸籍住民        基本台帳費</t>
  </si>
  <si>
    <t>地域振興費</t>
  </si>
  <si>
    <t>所得割（税源移譲相当額除き）</t>
  </si>
  <si>
    <t xml:space="preserve">          (税源移譲相当額)</t>
  </si>
  <si>
    <t>-</t>
  </si>
  <si>
    <t>-</t>
  </si>
  <si>
    <t>-</t>
  </si>
  <si>
    <t>特別交付金</t>
  </si>
  <si>
    <t>-</t>
  </si>
  <si>
    <t>地方税減収補てん債償還費</t>
  </si>
  <si>
    <t>面　　　積</t>
  </si>
  <si>
    <t>児童手当特例交付金(地方特例交付金）</t>
  </si>
  <si>
    <t>-</t>
  </si>
  <si>
    <t>第２６表　基準財政収入額及び交付基準額（一本算定）</t>
  </si>
  <si>
    <t>　　第２５表　費目別基準財政需要額（一本算定）</t>
  </si>
  <si>
    <t>２０年度</t>
  </si>
  <si>
    <t>平成２０年度</t>
  </si>
  <si>
    <t>小計</t>
  </si>
  <si>
    <t>地方再生対策費</t>
  </si>
  <si>
    <t>耕地及び林野面積</t>
  </si>
  <si>
    <t>減収補てん特例交付金(地方特例交付金）</t>
  </si>
  <si>
    <t>自動車取得税減収補てん臨時交付金</t>
  </si>
  <si>
    <t>軽油引取税減収補てん臨時交付金</t>
  </si>
  <si>
    <t>地方道路譲与税減収補てん臨時交付金</t>
  </si>
  <si>
    <t>Ｇ</t>
  </si>
  <si>
    <t>Ｈ</t>
  </si>
  <si>
    <t>F-Ｇ</t>
  </si>
  <si>
    <t>Ｈ／Ｇ</t>
  </si>
  <si>
    <t>Ｃ－Ｄ</t>
  </si>
  <si>
    <t>都市公園の面積</t>
  </si>
  <si>
    <t>幼稚園の幼児数</t>
  </si>
  <si>
    <t>65歳以上人口</t>
  </si>
  <si>
    <t>75歳以上人口</t>
  </si>
  <si>
    <t>皆増</t>
  </si>
  <si>
    <t>(注）　本表における基準財政需要額は、臨時財政対策債振替前の数値である。</t>
  </si>
  <si>
    <t>　　　　平成２０年度算定は再算定である。　</t>
  </si>
  <si>
    <t>Ｆ</t>
  </si>
  <si>
    <t>（AーB)</t>
  </si>
  <si>
    <t>（C/B*100)</t>
  </si>
  <si>
    <t>A</t>
  </si>
  <si>
    <t>B</t>
  </si>
  <si>
    <t>C</t>
  </si>
  <si>
    <t>D</t>
  </si>
  <si>
    <t>消　　防　　費</t>
  </si>
  <si>
    <t>災　害　復　旧　費</t>
  </si>
  <si>
    <t>道　路　橋　り　ょ　う　費</t>
  </si>
  <si>
    <t>辺 地 対 策 事 業 債 償 還 費</t>
  </si>
  <si>
    <t>補正予算　　　債償還費</t>
  </si>
  <si>
    <t>平成10年度以前              許可債に係るもの</t>
  </si>
  <si>
    <t>港　　　湾</t>
  </si>
  <si>
    <t>-</t>
  </si>
  <si>
    <t>-</t>
  </si>
  <si>
    <t>都　市　計　画　費</t>
  </si>
  <si>
    <t>-</t>
  </si>
  <si>
    <t>公 園 費</t>
  </si>
  <si>
    <t>人　　　口</t>
  </si>
  <si>
    <t>臨 時 財 政 特 例 債 償 還 費</t>
  </si>
  <si>
    <t>財 源 対 策 債 償 還 費</t>
  </si>
  <si>
    <t>下　水　道　費</t>
  </si>
  <si>
    <t>減 税 補 て ん 債 償 還 費</t>
  </si>
  <si>
    <t>そ　の　他　の　土　木　費</t>
  </si>
  <si>
    <t>臨 時 税 収 補 て ん 債 償 還 費</t>
  </si>
  <si>
    <t>児　童　数</t>
  </si>
  <si>
    <t>学　級　数</t>
  </si>
  <si>
    <t>-</t>
  </si>
  <si>
    <t>学　校　数</t>
  </si>
  <si>
    <t>過 疎 対 策 事 業 債 償 還 費</t>
  </si>
  <si>
    <t>小　　計</t>
  </si>
  <si>
    <t>公 害 防 止 事 業 債 償 還 費</t>
  </si>
  <si>
    <t>石 油 コ ン ビ ナ ー ト 等 債 償 還 費</t>
  </si>
  <si>
    <t>-</t>
  </si>
  <si>
    <t>学　級　数</t>
  </si>
  <si>
    <t>学　校　数</t>
  </si>
  <si>
    <t xml:space="preserve">合 併 特 例 債 償 還 費 </t>
  </si>
  <si>
    <t>小　　計</t>
  </si>
  <si>
    <t>高等
学校費</t>
  </si>
  <si>
    <t>教　職　員　数</t>
  </si>
  <si>
    <t>-</t>
  </si>
  <si>
    <t>計</t>
  </si>
  <si>
    <t>生　徒　数</t>
  </si>
  <si>
    <t>その他の            教育費</t>
  </si>
  <si>
    <t>人　　　口</t>
  </si>
  <si>
    <t>人　　　口</t>
  </si>
  <si>
    <t>生　活　保　護　費</t>
  </si>
  <si>
    <t>社　会　福　祉　費</t>
  </si>
  <si>
    <t>保　健　衛　生　費</t>
  </si>
  <si>
    <t>清　掃　費</t>
  </si>
  <si>
    <t>農　業　行　政　費</t>
  </si>
  <si>
    <t>徴　税　費</t>
  </si>
  <si>
    <t>戸　籍　数</t>
  </si>
  <si>
    <t>世　帯　数</t>
  </si>
  <si>
    <t>面　　　積</t>
  </si>
  <si>
    <t>第２４表　平成２１年度　普通交付税　市町村別決定額</t>
  </si>
  <si>
    <t>２１／２０</t>
  </si>
  <si>
    <t>２１年度</t>
  </si>
  <si>
    <t>（再算定後）</t>
  </si>
  <si>
    <t>平成２１年度</t>
  </si>
  <si>
    <t>地域雇用創出推進費</t>
  </si>
  <si>
    <t>地方揮発油譲与税</t>
  </si>
  <si>
    <t>皆減</t>
  </si>
  <si>
    <t>※平成２１年度は、当初決定額が最終決定額である。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</si>
</sst>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  <numFmt numFmtId="179" formatCode="#,##0.0_);[Red]\(#,##0.0\)"/>
    <numFmt numFmtId="180" formatCode="#,##0;&quot;△ &quot;#,##0;&quot;－&quot;"/>
    <numFmt numFmtId="181" formatCode="#,##0;&quot;△ &quot;#,##0;&quot;-&quot;"/>
    <numFmt numFmtId="182" formatCode="0;&quot;△ &quot;0"/>
    <numFmt numFmtId="183" formatCode="#,##0;&quot;▲ &quot;#,##0"/>
    <numFmt numFmtId="184" formatCode="#,##0.0;&quot;▲ &quot;#,##0.0"/>
    <numFmt numFmtId="185" formatCode="0.0_);[Red]\(0.0\)"/>
    <numFmt numFmtId="186" formatCode="0;&quot;▲ &quot;0"/>
    <numFmt numFmtId="187" formatCode="0.000000000"/>
    <numFmt numFmtId="188" formatCode="0.00_ "/>
    <numFmt numFmtId="189" formatCode="#,##0.00_ "/>
    <numFmt numFmtId="190" formatCode="#,##0.00;&quot;▲ &quot;#,##0.00"/>
    <numFmt numFmtId="191" formatCode="#,##0.00;&quot;△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2"/>
      <name val="ＭＳ 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 style="thin">
        <color indexed="56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hair">
        <color indexed="56"/>
      </top>
      <bottom style="thin">
        <color indexed="12"/>
      </bottom>
    </border>
    <border>
      <left>
        <color indexed="63"/>
      </left>
      <right style="thin"/>
      <top style="hair">
        <color indexed="56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56"/>
      </left>
      <right>
        <color indexed="63"/>
      </right>
      <top style="thin">
        <color indexed="12"/>
      </top>
      <bottom style="hair">
        <color indexed="56"/>
      </bottom>
    </border>
    <border>
      <left>
        <color indexed="63"/>
      </left>
      <right style="thin"/>
      <top style="thin">
        <color indexed="12"/>
      </top>
      <bottom style="hair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 quotePrefix="1">
      <alignment horizontal="left"/>
    </xf>
    <xf numFmtId="0" fontId="2" fillId="0" borderId="14" xfId="0" applyFont="1" applyFill="1" applyBorder="1" applyAlignment="1" quotePrefix="1">
      <alignment horizontal="left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 textRotation="180"/>
    </xf>
    <xf numFmtId="0" fontId="7" fillId="0" borderId="15" xfId="0" applyFont="1" applyFill="1" applyBorder="1" applyAlignment="1">
      <alignment horizontal="right" vertical="center" textRotation="180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 quotePrefix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2" xfId="0" applyFont="1" applyFill="1" applyBorder="1" applyAlignment="1" quotePrefix="1">
      <alignment horizontal="distributed" vertical="center"/>
    </xf>
    <xf numFmtId="183" fontId="2" fillId="0" borderId="20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183" fontId="2" fillId="0" borderId="22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 horizontal="right"/>
    </xf>
    <xf numFmtId="183" fontId="2" fillId="0" borderId="18" xfId="0" applyNumberFormat="1" applyFont="1" applyFill="1" applyBorder="1" applyAlignment="1">
      <alignment/>
    </xf>
    <xf numFmtId="184" fontId="2" fillId="0" borderId="20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" fillId="0" borderId="22" xfId="0" applyNumberFormat="1" applyFont="1" applyFill="1" applyBorder="1" applyAlignment="1">
      <alignment/>
    </xf>
    <xf numFmtId="184" fontId="2" fillId="0" borderId="12" xfId="0" applyNumberFormat="1" applyFont="1" applyFill="1" applyBorder="1" applyAlignment="1">
      <alignment horizontal="right"/>
    </xf>
    <xf numFmtId="184" fontId="2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183" fontId="2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183" fontId="2" fillId="0" borderId="24" xfId="0" applyNumberFormat="1" applyFont="1" applyFill="1" applyBorder="1" applyAlignment="1">
      <alignment/>
    </xf>
    <xf numFmtId="183" fontId="2" fillId="0" borderId="25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183" fontId="2" fillId="0" borderId="22" xfId="0" applyNumberFormat="1" applyFont="1" applyFill="1" applyBorder="1" applyAlignment="1">
      <alignment horizontal="right"/>
    </xf>
    <xf numFmtId="183" fontId="3" fillId="0" borderId="12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3" fontId="3" fillId="0" borderId="22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18" xfId="0" applyNumberFormat="1" applyFont="1" applyFill="1" applyBorder="1" applyAlignment="1">
      <alignment horizontal="right" vertical="center"/>
    </xf>
    <xf numFmtId="183" fontId="3" fillId="0" borderId="18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2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183" fontId="3" fillId="0" borderId="20" xfId="0" applyNumberFormat="1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183" fontId="3" fillId="0" borderId="18" xfId="0" applyNumberFormat="1" applyFont="1" applyFill="1" applyBorder="1" applyAlignment="1">
      <alignment/>
    </xf>
    <xf numFmtId="183" fontId="3" fillId="0" borderId="22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 horizontal="right"/>
    </xf>
    <xf numFmtId="180" fontId="2" fillId="0" borderId="25" xfId="0" applyNumberFormat="1" applyFont="1" applyFill="1" applyBorder="1" applyAlignment="1">
      <alignment horizontal="right"/>
    </xf>
    <xf numFmtId="183" fontId="2" fillId="0" borderId="11" xfId="0" applyNumberFormat="1" applyFont="1" applyFill="1" applyBorder="1" applyAlignment="1">
      <alignment horizontal="right"/>
    </xf>
    <xf numFmtId="183" fontId="2" fillId="0" borderId="20" xfId="0" applyNumberFormat="1" applyFont="1" applyFill="1" applyBorder="1" applyAlignment="1">
      <alignment horizontal="right"/>
    </xf>
    <xf numFmtId="184" fontId="2" fillId="0" borderId="20" xfId="0" applyNumberFormat="1" applyFont="1" applyFill="1" applyBorder="1" applyAlignment="1">
      <alignment horizontal="right"/>
    </xf>
    <xf numFmtId="183" fontId="2" fillId="0" borderId="12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183" fontId="2" fillId="0" borderId="18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horizontal="center" vertical="center"/>
    </xf>
    <xf numFmtId="187" fontId="8" fillId="0" borderId="0" xfId="0" applyNumberFormat="1" applyFont="1" applyFill="1" applyAlignment="1">
      <alignment horizontal="center" vertical="center"/>
    </xf>
    <xf numFmtId="184" fontId="3" fillId="0" borderId="18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 wrapText="1"/>
    </xf>
    <xf numFmtId="0" fontId="0" fillId="33" borderId="35" xfId="0" applyFont="1" applyFill="1" applyBorder="1" applyAlignment="1">
      <alignment horizontal="right"/>
    </xf>
    <xf numFmtId="0" fontId="0" fillId="33" borderId="39" xfId="0" applyFont="1" applyFill="1" applyBorder="1" applyAlignment="1">
      <alignment horizontal="right"/>
    </xf>
    <xf numFmtId="41" fontId="0" fillId="33" borderId="40" xfId="0" applyNumberFormat="1" applyFont="1" applyFill="1" applyBorder="1" applyAlignment="1">
      <alignment horizontal="right" vertical="center"/>
    </xf>
    <xf numFmtId="176" fontId="0" fillId="33" borderId="31" xfId="0" applyNumberFormat="1" applyFont="1" applyFill="1" applyBorder="1" applyAlignment="1">
      <alignment horizontal="right" vertical="center"/>
    </xf>
    <xf numFmtId="41" fontId="0" fillId="33" borderId="18" xfId="0" applyNumberFormat="1" applyFont="1" applyFill="1" applyBorder="1" applyAlignment="1">
      <alignment horizontal="right" vertical="center"/>
    </xf>
    <xf numFmtId="183" fontId="0" fillId="33" borderId="18" xfId="0" applyNumberFormat="1" applyFont="1" applyFill="1" applyBorder="1" applyAlignment="1">
      <alignment horizontal="right" vertical="center"/>
    </xf>
    <xf numFmtId="41" fontId="0" fillId="33" borderId="20" xfId="0" applyNumberFormat="1" applyFont="1" applyFill="1" applyBorder="1" applyAlignment="1">
      <alignment horizontal="right" vertical="center"/>
    </xf>
    <xf numFmtId="41" fontId="0" fillId="33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33" borderId="41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center" vertical="center"/>
    </xf>
    <xf numFmtId="183" fontId="0" fillId="33" borderId="4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183" fontId="0" fillId="33" borderId="22" xfId="0" applyNumberFormat="1" applyFon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41" fontId="0" fillId="33" borderId="42" xfId="0" applyNumberFormat="1" applyFont="1" applyFill="1" applyBorder="1" applyAlignment="1">
      <alignment horizontal="right" vertical="center"/>
    </xf>
    <xf numFmtId="183" fontId="0" fillId="33" borderId="42" xfId="0" applyNumberFormat="1" applyFont="1" applyFill="1" applyBorder="1" applyAlignment="1">
      <alignment horizontal="right" vertical="center"/>
    </xf>
    <xf numFmtId="190" fontId="0" fillId="33" borderId="43" xfId="0" applyNumberFormat="1" applyFont="1" applyFill="1" applyBorder="1" applyAlignment="1">
      <alignment horizontal="right" vertical="center"/>
    </xf>
    <xf numFmtId="190" fontId="0" fillId="33" borderId="44" xfId="0" applyNumberFormat="1" applyFont="1" applyFill="1" applyBorder="1" applyAlignment="1">
      <alignment horizontal="right" vertical="center"/>
    </xf>
    <xf numFmtId="190" fontId="0" fillId="33" borderId="45" xfId="0" applyNumberFormat="1" applyFont="1" applyFill="1" applyBorder="1" applyAlignment="1">
      <alignment horizontal="right" vertical="center"/>
    </xf>
    <xf numFmtId="191" fontId="0" fillId="33" borderId="46" xfId="0" applyNumberFormat="1" applyFont="1" applyFill="1" applyBorder="1" applyAlignment="1">
      <alignment horizontal="right" vertical="center"/>
    </xf>
    <xf numFmtId="190" fontId="0" fillId="33" borderId="47" xfId="0" applyNumberFormat="1" applyFont="1" applyFill="1" applyBorder="1" applyAlignment="1">
      <alignment horizontal="right" vertical="center"/>
    </xf>
    <xf numFmtId="190" fontId="0" fillId="33" borderId="46" xfId="0" applyNumberFormat="1" applyFont="1" applyFill="1" applyBorder="1" applyAlignment="1">
      <alignment horizontal="right" vertical="center"/>
    </xf>
    <xf numFmtId="190" fontId="0" fillId="33" borderId="4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 textRotation="255"/>
    </xf>
    <xf numFmtId="0" fontId="0" fillId="34" borderId="51" xfId="0" applyFont="1" applyFill="1" applyBorder="1" applyAlignment="1">
      <alignment horizontal="center" vertical="center" textRotation="255"/>
    </xf>
    <xf numFmtId="0" fontId="0" fillId="34" borderId="52" xfId="0" applyFont="1" applyFill="1" applyBorder="1" applyAlignment="1">
      <alignment horizontal="center" vertical="center" textRotation="255"/>
    </xf>
    <xf numFmtId="0" fontId="0" fillId="34" borderId="26" xfId="0" applyFont="1" applyFill="1" applyBorder="1" applyAlignment="1">
      <alignment horizontal="center" vertical="center" textRotation="255"/>
    </xf>
    <xf numFmtId="0" fontId="0" fillId="34" borderId="27" xfId="0" applyFont="1" applyFill="1" applyBorder="1" applyAlignment="1">
      <alignment horizontal="center" vertical="center" textRotation="255"/>
    </xf>
    <xf numFmtId="0" fontId="0" fillId="34" borderId="34" xfId="0" applyFont="1" applyFill="1" applyBorder="1" applyAlignment="1">
      <alignment horizontal="center" vertical="center" textRotation="255"/>
    </xf>
    <xf numFmtId="0" fontId="0" fillId="33" borderId="53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 shrinkToFit="1"/>
    </xf>
    <xf numFmtId="0" fontId="0" fillId="33" borderId="57" xfId="0" applyFont="1" applyFill="1" applyBorder="1" applyAlignment="1">
      <alignment horizontal="center" vertical="center" shrinkToFit="1"/>
    </xf>
    <xf numFmtId="0" fontId="0" fillId="33" borderId="58" xfId="0" applyFont="1" applyFill="1" applyBorder="1" applyAlignment="1">
      <alignment horizontal="center" vertical="center" shrinkToFit="1"/>
    </xf>
    <xf numFmtId="0" fontId="0" fillId="33" borderId="59" xfId="0" applyFont="1" applyFill="1" applyBorder="1" applyAlignment="1">
      <alignment horizontal="center" vertical="center" shrinkToFit="1"/>
    </xf>
    <xf numFmtId="0" fontId="0" fillId="33" borderId="58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 shrinkToFit="1"/>
    </xf>
    <xf numFmtId="0" fontId="0" fillId="33" borderId="2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22" xfId="0" applyNumberFormat="1" applyFont="1" applyFill="1" applyBorder="1" applyAlignment="1">
      <alignment horizontal="right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 shrinkToFit="1"/>
    </xf>
    <xf numFmtId="0" fontId="0" fillId="33" borderId="67" xfId="0" applyFont="1" applyFill="1" applyBorder="1" applyAlignment="1">
      <alignment horizontal="center" vertical="center" shrinkToFit="1"/>
    </xf>
    <xf numFmtId="0" fontId="0" fillId="33" borderId="68" xfId="0" applyFont="1" applyFill="1" applyBorder="1" applyAlignment="1">
      <alignment horizontal="center" vertical="center" shrinkToFit="1"/>
    </xf>
    <xf numFmtId="0" fontId="0" fillId="33" borderId="69" xfId="0" applyFont="1" applyFill="1" applyBorder="1" applyAlignment="1">
      <alignment horizontal="center" vertical="center" shrinkToFit="1"/>
    </xf>
    <xf numFmtId="190" fontId="0" fillId="33" borderId="45" xfId="0" applyNumberFormat="1" applyFont="1" applyFill="1" applyBorder="1" applyAlignment="1">
      <alignment horizontal="right" vertical="center"/>
    </xf>
    <xf numFmtId="190" fontId="0" fillId="33" borderId="43" xfId="0" applyNumberFormat="1" applyFont="1" applyFill="1" applyBorder="1" applyAlignment="1">
      <alignment horizontal="right" vertical="center"/>
    </xf>
    <xf numFmtId="41" fontId="0" fillId="33" borderId="20" xfId="0" applyNumberFormat="1" applyFont="1" applyFill="1" applyBorder="1" applyAlignment="1">
      <alignment horizontal="center" vertical="center"/>
    </xf>
    <xf numFmtId="41" fontId="0" fillId="33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 wrapText="1" shrinkToFit="1"/>
    </xf>
    <xf numFmtId="0" fontId="2" fillId="34" borderId="15" xfId="0" applyNumberFormat="1" applyFont="1" applyFill="1" applyBorder="1" applyAlignment="1">
      <alignment horizontal="center" vertical="center" wrapText="1" shrinkToFit="1"/>
    </xf>
    <xf numFmtId="0" fontId="2" fillId="34" borderId="16" xfId="0" applyNumberFormat="1" applyFont="1" applyFill="1" applyBorder="1" applyAlignment="1">
      <alignment horizontal="center" vertical="center" wrapText="1" shrinkToFit="1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9" xfId="0" applyFont="1" applyFill="1" applyBorder="1" applyAlignment="1">
      <alignment horizontal="center" vertical="center" shrinkToFit="1"/>
    </xf>
    <xf numFmtId="0" fontId="0" fillId="33" borderId="76" xfId="0" applyFont="1" applyFill="1" applyBorder="1" applyAlignment="1">
      <alignment horizontal="center" vertical="center" shrinkToFit="1"/>
    </xf>
    <xf numFmtId="0" fontId="0" fillId="33" borderId="80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 textRotation="255" shrinkToFit="1"/>
    </xf>
    <xf numFmtId="0" fontId="0" fillId="33" borderId="82" xfId="0" applyFont="1" applyFill="1" applyBorder="1" applyAlignment="1">
      <alignment horizontal="center" vertical="center" textRotation="255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7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18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textRotation="180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75" zoomScaleSheetLayoutView="75" zoomScalePageLayoutView="0" workbookViewId="0" topLeftCell="A1">
      <selection activeCell="J16" sqref="J16"/>
    </sheetView>
  </sheetViews>
  <sheetFormatPr defaultColWidth="9.00390625" defaultRowHeight="13.5" customHeight="1"/>
  <cols>
    <col min="1" max="1" width="2.125" style="20" customWidth="1"/>
    <col min="2" max="2" width="12.00390625" style="20" customWidth="1"/>
    <col min="3" max="10" width="10.625" style="20" customWidth="1"/>
    <col min="11" max="12" width="10.625" style="20" hidden="1" customWidth="1"/>
    <col min="13" max="14" width="10.625" style="20" customWidth="1"/>
    <col min="15" max="15" width="12.625" style="20" customWidth="1"/>
    <col min="16" max="16" width="10.625" style="20" customWidth="1"/>
    <col min="17" max="16384" width="9.00390625" style="20" customWidth="1"/>
  </cols>
  <sheetData>
    <row r="1" ht="24" customHeight="1">
      <c r="A1" s="19" t="s">
        <v>261</v>
      </c>
    </row>
    <row r="2" spans="1:9" ht="13.5" customHeight="1">
      <c r="A2" s="21"/>
      <c r="I2" s="96"/>
    </row>
    <row r="3" spans="10:16" ht="12">
      <c r="J3" s="22" t="s">
        <v>123</v>
      </c>
      <c r="K3" s="97">
        <v>0.000438498</v>
      </c>
      <c r="M3" s="20">
        <v>0.000899302</v>
      </c>
      <c r="O3" s="151" t="s">
        <v>126</v>
      </c>
      <c r="P3" s="151"/>
    </row>
    <row r="4" spans="1:16" ht="12">
      <c r="A4" s="23"/>
      <c r="B4" s="24"/>
      <c r="C4" s="148" t="s">
        <v>116</v>
      </c>
      <c r="D4" s="149"/>
      <c r="E4" s="150"/>
      <c r="F4" s="148" t="s">
        <v>118</v>
      </c>
      <c r="G4" s="149"/>
      <c r="H4" s="150"/>
      <c r="I4" s="17" t="s">
        <v>63</v>
      </c>
      <c r="J4" s="41" t="s">
        <v>62</v>
      </c>
      <c r="K4" s="41" t="s">
        <v>263</v>
      </c>
      <c r="L4" s="41" t="s">
        <v>142</v>
      </c>
      <c r="M4" s="41" t="s">
        <v>263</v>
      </c>
      <c r="N4" s="41" t="s">
        <v>184</v>
      </c>
      <c r="O4" s="152" t="s">
        <v>262</v>
      </c>
      <c r="P4" s="150"/>
    </row>
    <row r="5" spans="1:16" ht="13.5" customHeight="1">
      <c r="A5" s="26"/>
      <c r="B5" s="27" t="s">
        <v>59</v>
      </c>
      <c r="C5" s="25" t="s">
        <v>74</v>
      </c>
      <c r="D5" s="28" t="s">
        <v>58</v>
      </c>
      <c r="E5" s="28" t="s">
        <v>74</v>
      </c>
      <c r="F5" s="28" t="s">
        <v>74</v>
      </c>
      <c r="G5" s="28" t="s">
        <v>58</v>
      </c>
      <c r="H5" s="28" t="s">
        <v>74</v>
      </c>
      <c r="I5" s="18" t="s">
        <v>2</v>
      </c>
      <c r="J5" s="40" t="s">
        <v>3</v>
      </c>
      <c r="K5" s="42" t="s">
        <v>122</v>
      </c>
      <c r="L5" s="42" t="s">
        <v>122</v>
      </c>
      <c r="M5" s="42" t="s">
        <v>122</v>
      </c>
      <c r="N5" s="42" t="s">
        <v>122</v>
      </c>
      <c r="O5" s="17" t="s">
        <v>60</v>
      </c>
      <c r="P5" s="17" t="s">
        <v>61</v>
      </c>
    </row>
    <row r="6" spans="1:16" ht="13.5" customHeight="1">
      <c r="A6" s="153" t="s">
        <v>0</v>
      </c>
      <c r="B6" s="154"/>
      <c r="C6" s="40" t="s">
        <v>117</v>
      </c>
      <c r="D6" s="40" t="s">
        <v>1</v>
      </c>
      <c r="E6" s="40" t="s">
        <v>111</v>
      </c>
      <c r="F6" s="40" t="s">
        <v>117</v>
      </c>
      <c r="G6" s="40" t="s">
        <v>1</v>
      </c>
      <c r="H6" s="40" t="s">
        <v>111</v>
      </c>
      <c r="I6" s="18" t="s">
        <v>64</v>
      </c>
      <c r="J6" s="18" t="s">
        <v>65</v>
      </c>
      <c r="K6" s="40" t="s">
        <v>129</v>
      </c>
      <c r="L6" s="40" t="s">
        <v>131</v>
      </c>
      <c r="M6" s="40" t="s">
        <v>129</v>
      </c>
      <c r="N6" s="40" t="s">
        <v>131</v>
      </c>
      <c r="O6" s="29"/>
      <c r="P6" s="30" t="s">
        <v>66</v>
      </c>
    </row>
    <row r="7" spans="1:16" ht="13.5" customHeight="1">
      <c r="A7" s="26"/>
      <c r="B7" s="27"/>
      <c r="C7" s="18"/>
      <c r="D7" s="18"/>
      <c r="E7" s="18"/>
      <c r="F7" s="18"/>
      <c r="G7" s="18"/>
      <c r="H7" s="18"/>
      <c r="I7" s="18"/>
      <c r="J7" s="31" t="s">
        <v>114</v>
      </c>
      <c r="K7" s="18"/>
      <c r="L7" s="18"/>
      <c r="M7" s="18" t="s">
        <v>197</v>
      </c>
      <c r="N7" s="18" t="s">
        <v>264</v>
      </c>
      <c r="O7" s="18" t="s">
        <v>195</v>
      </c>
      <c r="P7" s="18" t="s">
        <v>196</v>
      </c>
    </row>
    <row r="8" spans="1:16" ht="13.5" customHeight="1">
      <c r="A8" s="32"/>
      <c r="B8" s="33"/>
      <c r="C8" s="34"/>
      <c r="D8" s="34"/>
      <c r="E8" s="34" t="s">
        <v>67</v>
      </c>
      <c r="F8" s="34"/>
      <c r="G8" s="34"/>
      <c r="H8" s="34" t="s">
        <v>68</v>
      </c>
      <c r="I8" s="34" t="s">
        <v>69</v>
      </c>
      <c r="J8" s="34" t="s">
        <v>70</v>
      </c>
      <c r="K8" s="34" t="s">
        <v>71</v>
      </c>
      <c r="L8" s="34" t="s">
        <v>115</v>
      </c>
      <c r="M8" s="34" t="s">
        <v>205</v>
      </c>
      <c r="N8" s="34" t="s">
        <v>193</v>
      </c>
      <c r="O8" s="34" t="s">
        <v>194</v>
      </c>
      <c r="P8" s="34"/>
    </row>
    <row r="9" spans="1:16" ht="18" customHeight="1">
      <c r="A9" s="23" t="s">
        <v>57</v>
      </c>
      <c r="B9" s="35"/>
      <c r="C9" s="36"/>
      <c r="D9" s="39"/>
      <c r="E9" s="36"/>
      <c r="F9" s="37"/>
      <c r="G9" s="39"/>
      <c r="H9" s="36"/>
      <c r="I9" s="36"/>
      <c r="J9" s="36"/>
      <c r="K9" s="36"/>
      <c r="L9" s="36"/>
      <c r="M9" s="36"/>
      <c r="N9" s="36"/>
      <c r="O9" s="36"/>
      <c r="P9" s="36"/>
    </row>
    <row r="10" spans="1:16" ht="18" customHeight="1">
      <c r="A10" s="26"/>
      <c r="B10" s="38" t="s">
        <v>4</v>
      </c>
      <c r="C10" s="65">
        <v>44177482</v>
      </c>
      <c r="D10" s="66">
        <v>8686</v>
      </c>
      <c r="E10" s="65">
        <f aca="true" t="shared" si="0" ref="E10:E22">C10+D10</f>
        <v>44186168</v>
      </c>
      <c r="F10" s="65">
        <v>32399650</v>
      </c>
      <c r="G10" s="66">
        <v>21543</v>
      </c>
      <c r="H10" s="65">
        <f>F10+G10</f>
        <v>32421193</v>
      </c>
      <c r="I10" s="65">
        <f>E10-H10</f>
        <v>11764975</v>
      </c>
      <c r="J10" s="65">
        <v>39737</v>
      </c>
      <c r="K10" s="65">
        <v>10530609</v>
      </c>
      <c r="L10" s="65"/>
      <c r="M10" s="92">
        <f>I10-J10</f>
        <v>11725238</v>
      </c>
      <c r="N10" s="65">
        <v>10568766</v>
      </c>
      <c r="O10" s="65">
        <f>M10-N10</f>
        <v>1156472</v>
      </c>
      <c r="P10" s="67">
        <f>ROUND(O10/N10*100,1)</f>
        <v>10.9</v>
      </c>
    </row>
    <row r="11" spans="1:16" ht="18" customHeight="1">
      <c r="A11" s="26"/>
      <c r="B11" s="38" t="s">
        <v>5</v>
      </c>
      <c r="C11" s="65">
        <v>22836122</v>
      </c>
      <c r="D11" s="65">
        <v>-379</v>
      </c>
      <c r="E11" s="65">
        <f t="shared" si="0"/>
        <v>22835743</v>
      </c>
      <c r="F11" s="65">
        <v>14428683</v>
      </c>
      <c r="G11" s="65">
        <v>0</v>
      </c>
      <c r="H11" s="65">
        <f aca="true" t="shared" si="1" ref="H11:H22">F11+G11</f>
        <v>14428683</v>
      </c>
      <c r="I11" s="65">
        <f aca="true" t="shared" si="2" ref="I11:I22">E11-H11</f>
        <v>8407060</v>
      </c>
      <c r="J11" s="65">
        <v>20537</v>
      </c>
      <c r="K11" s="65">
        <v>8084568</v>
      </c>
      <c r="L11" s="65"/>
      <c r="M11" s="92">
        <f aca="true" t="shared" si="3" ref="M11:M22">I11-J11</f>
        <v>8386523</v>
      </c>
      <c r="N11" s="65">
        <v>8104655</v>
      </c>
      <c r="O11" s="65">
        <f aca="true" t="shared" si="4" ref="O11:O22">M11-N11</f>
        <v>281868</v>
      </c>
      <c r="P11" s="67">
        <f aca="true" t="shared" si="5" ref="P11:P22">ROUND(O11/N11*100,1)</f>
        <v>3.5</v>
      </c>
    </row>
    <row r="12" spans="1:16" ht="18" customHeight="1">
      <c r="A12" s="26"/>
      <c r="B12" s="38" t="s">
        <v>6</v>
      </c>
      <c r="C12" s="65">
        <v>51294792</v>
      </c>
      <c r="D12" s="66">
        <v>-13059</v>
      </c>
      <c r="E12" s="65">
        <f t="shared" si="0"/>
        <v>51281733</v>
      </c>
      <c r="F12" s="65">
        <v>40156972</v>
      </c>
      <c r="G12" s="66">
        <v>-7810</v>
      </c>
      <c r="H12" s="65">
        <f t="shared" si="1"/>
        <v>40149162</v>
      </c>
      <c r="I12" s="65">
        <f t="shared" si="2"/>
        <v>11132571</v>
      </c>
      <c r="J12" s="65">
        <v>46118</v>
      </c>
      <c r="K12" s="65">
        <v>10609586</v>
      </c>
      <c r="L12" s="65"/>
      <c r="M12" s="92">
        <f t="shared" si="3"/>
        <v>11086453</v>
      </c>
      <c r="N12" s="65">
        <v>10653867</v>
      </c>
      <c r="O12" s="65">
        <f t="shared" si="4"/>
        <v>432586</v>
      </c>
      <c r="P12" s="67">
        <f t="shared" si="5"/>
        <v>4.1</v>
      </c>
    </row>
    <row r="13" spans="1:16" ht="18" customHeight="1">
      <c r="A13" s="26"/>
      <c r="B13" s="38" t="s">
        <v>7</v>
      </c>
      <c r="C13" s="65">
        <v>57689912</v>
      </c>
      <c r="D13" s="66">
        <v>64474</v>
      </c>
      <c r="E13" s="65">
        <f t="shared" si="0"/>
        <v>57754386</v>
      </c>
      <c r="F13" s="65">
        <v>39145416</v>
      </c>
      <c r="G13" s="66">
        <v>6305</v>
      </c>
      <c r="H13" s="65">
        <f t="shared" si="1"/>
        <v>39151721</v>
      </c>
      <c r="I13" s="65">
        <f t="shared" si="2"/>
        <v>18602665</v>
      </c>
      <c r="J13" s="65">
        <v>51939</v>
      </c>
      <c r="K13" s="65">
        <v>16791074</v>
      </c>
      <c r="L13" s="65"/>
      <c r="M13" s="92">
        <f t="shared" si="3"/>
        <v>18550726</v>
      </c>
      <c r="N13" s="65">
        <v>16841253</v>
      </c>
      <c r="O13" s="65">
        <f t="shared" si="4"/>
        <v>1709473</v>
      </c>
      <c r="P13" s="67">
        <f t="shared" si="5"/>
        <v>10.2</v>
      </c>
    </row>
    <row r="14" spans="1:16" ht="18" customHeight="1">
      <c r="A14" s="26"/>
      <c r="B14" s="38" t="s">
        <v>8</v>
      </c>
      <c r="C14" s="65">
        <v>13888774</v>
      </c>
      <c r="D14" s="66">
        <v>-4414</v>
      </c>
      <c r="E14" s="65">
        <f t="shared" si="0"/>
        <v>13884360</v>
      </c>
      <c r="F14" s="65">
        <v>7307095</v>
      </c>
      <c r="G14" s="66">
        <v>0</v>
      </c>
      <c r="H14" s="65">
        <f t="shared" si="1"/>
        <v>7307095</v>
      </c>
      <c r="I14" s="65">
        <f t="shared" si="2"/>
        <v>6577265</v>
      </c>
      <c r="J14" s="65">
        <v>12487</v>
      </c>
      <c r="K14" s="65">
        <v>6041094</v>
      </c>
      <c r="L14" s="65"/>
      <c r="M14" s="92">
        <f t="shared" si="3"/>
        <v>6564778</v>
      </c>
      <c r="N14" s="65">
        <v>6052746</v>
      </c>
      <c r="O14" s="65">
        <f t="shared" si="4"/>
        <v>512032</v>
      </c>
      <c r="P14" s="67">
        <f t="shared" si="5"/>
        <v>8.5</v>
      </c>
    </row>
    <row r="15" spans="1:16" ht="18" customHeight="1">
      <c r="A15" s="26"/>
      <c r="B15" s="38" t="s">
        <v>9</v>
      </c>
      <c r="C15" s="65">
        <v>14846573</v>
      </c>
      <c r="D15" s="66">
        <v>-2785</v>
      </c>
      <c r="E15" s="65">
        <f t="shared" si="0"/>
        <v>14843788</v>
      </c>
      <c r="F15" s="65">
        <v>7949064</v>
      </c>
      <c r="G15" s="66">
        <v>-47914</v>
      </c>
      <c r="H15" s="65">
        <f t="shared" si="1"/>
        <v>7901150</v>
      </c>
      <c r="I15" s="65">
        <f t="shared" si="2"/>
        <v>6942638</v>
      </c>
      <c r="J15" s="65">
        <v>13349</v>
      </c>
      <c r="K15" s="65">
        <v>6318662</v>
      </c>
      <c r="L15" s="65"/>
      <c r="M15" s="92">
        <f t="shared" si="3"/>
        <v>6929289</v>
      </c>
      <c r="N15" s="65">
        <v>6329776</v>
      </c>
      <c r="O15" s="65">
        <f t="shared" si="4"/>
        <v>599513</v>
      </c>
      <c r="P15" s="67">
        <f t="shared" si="5"/>
        <v>9.5</v>
      </c>
    </row>
    <row r="16" spans="1:16" ht="18" customHeight="1">
      <c r="A16" s="26"/>
      <c r="B16" s="38" t="s">
        <v>10</v>
      </c>
      <c r="C16" s="65">
        <v>13881346</v>
      </c>
      <c r="D16" s="66">
        <v>-413</v>
      </c>
      <c r="E16" s="65">
        <f t="shared" si="0"/>
        <v>13880933</v>
      </c>
      <c r="F16" s="65">
        <v>4711858</v>
      </c>
      <c r="G16" s="66">
        <v>0</v>
      </c>
      <c r="H16" s="65">
        <f t="shared" si="1"/>
        <v>4711858</v>
      </c>
      <c r="I16" s="65">
        <f t="shared" si="2"/>
        <v>9169075</v>
      </c>
      <c r="J16" s="65">
        <v>12482</v>
      </c>
      <c r="K16" s="65">
        <v>8933379</v>
      </c>
      <c r="L16" s="65"/>
      <c r="M16" s="92">
        <f t="shared" si="3"/>
        <v>9156593</v>
      </c>
      <c r="N16" s="65">
        <v>8945172</v>
      </c>
      <c r="O16" s="65">
        <f t="shared" si="4"/>
        <v>211421</v>
      </c>
      <c r="P16" s="67">
        <f t="shared" si="5"/>
        <v>2.4</v>
      </c>
    </row>
    <row r="17" spans="1:16" ht="18" customHeight="1">
      <c r="A17" s="26"/>
      <c r="B17" s="38" t="s">
        <v>11</v>
      </c>
      <c r="C17" s="65">
        <v>7393713</v>
      </c>
      <c r="D17" s="66">
        <v>-22817</v>
      </c>
      <c r="E17" s="65">
        <f t="shared" si="0"/>
        <v>7370896</v>
      </c>
      <c r="F17" s="65">
        <v>4259109</v>
      </c>
      <c r="G17" s="66">
        <v>-5871</v>
      </c>
      <c r="H17" s="65">
        <f t="shared" si="1"/>
        <v>4253238</v>
      </c>
      <c r="I17" s="65">
        <f t="shared" si="2"/>
        <v>3117658</v>
      </c>
      <c r="J17" s="65">
        <v>6629</v>
      </c>
      <c r="K17" s="65">
        <v>3255980</v>
      </c>
      <c r="L17" s="65"/>
      <c r="M17" s="92">
        <f t="shared" si="3"/>
        <v>3111029</v>
      </c>
      <c r="N17" s="65">
        <v>3261735</v>
      </c>
      <c r="O17" s="65">
        <f t="shared" si="4"/>
        <v>-150706</v>
      </c>
      <c r="P17" s="67">
        <f t="shared" si="5"/>
        <v>-4.6</v>
      </c>
    </row>
    <row r="18" spans="1:16" ht="18" customHeight="1">
      <c r="A18" s="26"/>
      <c r="B18" s="38" t="s">
        <v>12</v>
      </c>
      <c r="C18" s="65">
        <v>14383281</v>
      </c>
      <c r="D18" s="66">
        <v>-5221</v>
      </c>
      <c r="E18" s="65">
        <f t="shared" si="0"/>
        <v>14378060</v>
      </c>
      <c r="F18" s="65">
        <v>6130181</v>
      </c>
      <c r="G18" s="66">
        <v>0</v>
      </c>
      <c r="H18" s="65">
        <f t="shared" si="1"/>
        <v>6130181</v>
      </c>
      <c r="I18" s="65">
        <f t="shared" si="2"/>
        <v>8247879</v>
      </c>
      <c r="J18" s="65">
        <v>12930</v>
      </c>
      <c r="K18" s="65">
        <v>7988182</v>
      </c>
      <c r="L18" s="65"/>
      <c r="M18" s="92">
        <f t="shared" si="3"/>
        <v>8234949</v>
      </c>
      <c r="N18" s="65">
        <v>7999055</v>
      </c>
      <c r="O18" s="65">
        <f t="shared" si="4"/>
        <v>235894</v>
      </c>
      <c r="P18" s="67">
        <f t="shared" si="5"/>
        <v>2.9</v>
      </c>
    </row>
    <row r="19" spans="1:16" ht="18" customHeight="1">
      <c r="A19" s="26"/>
      <c r="B19" s="38" t="s">
        <v>128</v>
      </c>
      <c r="C19" s="65">
        <v>12165357</v>
      </c>
      <c r="D19" s="65">
        <v>-30433</v>
      </c>
      <c r="E19" s="65">
        <f t="shared" si="0"/>
        <v>12134924</v>
      </c>
      <c r="F19" s="65">
        <v>3380031</v>
      </c>
      <c r="G19" s="65">
        <v>-1605</v>
      </c>
      <c r="H19" s="65">
        <f t="shared" si="1"/>
        <v>3378426</v>
      </c>
      <c r="I19" s="65">
        <f t="shared" si="2"/>
        <v>8756498</v>
      </c>
      <c r="J19" s="65">
        <v>10913</v>
      </c>
      <c r="K19" s="65">
        <v>8530654</v>
      </c>
      <c r="L19" s="65"/>
      <c r="M19" s="92">
        <f t="shared" si="3"/>
        <v>8745585</v>
      </c>
      <c r="N19" s="65">
        <v>8541333</v>
      </c>
      <c r="O19" s="65">
        <f t="shared" si="4"/>
        <v>204252</v>
      </c>
      <c r="P19" s="67">
        <f t="shared" si="5"/>
        <v>2.4</v>
      </c>
    </row>
    <row r="20" spans="1:16" ht="18" customHeight="1">
      <c r="A20" s="26"/>
      <c r="B20" s="38" t="s">
        <v>135</v>
      </c>
      <c r="C20" s="65">
        <v>14763430</v>
      </c>
      <c r="D20" s="65">
        <v>-15392</v>
      </c>
      <c r="E20" s="65">
        <f t="shared" si="0"/>
        <v>14748038</v>
      </c>
      <c r="F20" s="65">
        <v>8414629</v>
      </c>
      <c r="G20" s="65">
        <v>0</v>
      </c>
      <c r="H20" s="65">
        <f t="shared" si="1"/>
        <v>8414629</v>
      </c>
      <c r="I20" s="65">
        <f t="shared" si="2"/>
        <v>6333409</v>
      </c>
      <c r="J20" s="65">
        <v>13263</v>
      </c>
      <c r="K20" s="65">
        <v>5608428</v>
      </c>
      <c r="L20" s="65"/>
      <c r="M20" s="92">
        <f t="shared" si="3"/>
        <v>6320146</v>
      </c>
      <c r="N20" s="65">
        <v>5619683</v>
      </c>
      <c r="O20" s="65">
        <f t="shared" si="4"/>
        <v>700463</v>
      </c>
      <c r="P20" s="67">
        <f t="shared" si="5"/>
        <v>12.5</v>
      </c>
    </row>
    <row r="21" spans="1:16" ht="18" customHeight="1">
      <c r="A21" s="26"/>
      <c r="B21" s="38" t="s">
        <v>136</v>
      </c>
      <c r="C21" s="65">
        <v>14673100</v>
      </c>
      <c r="D21" s="65">
        <v>4499</v>
      </c>
      <c r="E21" s="65">
        <f t="shared" si="0"/>
        <v>14677599</v>
      </c>
      <c r="F21" s="65">
        <v>5699585</v>
      </c>
      <c r="G21" s="65">
        <v>0</v>
      </c>
      <c r="H21" s="65">
        <f t="shared" si="1"/>
        <v>5699585</v>
      </c>
      <c r="I21" s="65">
        <f t="shared" si="2"/>
        <v>8978014</v>
      </c>
      <c r="J21" s="65">
        <v>13200</v>
      </c>
      <c r="K21" s="65">
        <v>8967794</v>
      </c>
      <c r="L21" s="65"/>
      <c r="M21" s="92">
        <f t="shared" si="3"/>
        <v>8964814</v>
      </c>
      <c r="N21" s="65">
        <v>8980369</v>
      </c>
      <c r="O21" s="65">
        <f t="shared" si="4"/>
        <v>-15555</v>
      </c>
      <c r="P21" s="67">
        <f t="shared" si="5"/>
        <v>-0.2</v>
      </c>
    </row>
    <row r="22" spans="1:16" ht="18" customHeight="1">
      <c r="A22" s="26"/>
      <c r="B22" s="38" t="s">
        <v>141</v>
      </c>
      <c r="C22" s="68">
        <v>6349241</v>
      </c>
      <c r="D22" s="68">
        <v>3247</v>
      </c>
      <c r="E22" s="65">
        <f t="shared" si="0"/>
        <v>6352488</v>
      </c>
      <c r="F22" s="68">
        <v>3808125</v>
      </c>
      <c r="G22" s="68">
        <v>-2714</v>
      </c>
      <c r="H22" s="65">
        <f t="shared" si="1"/>
        <v>3805411</v>
      </c>
      <c r="I22" s="65">
        <f t="shared" si="2"/>
        <v>2547077</v>
      </c>
      <c r="J22" s="65">
        <v>5713</v>
      </c>
      <c r="K22" s="65">
        <v>2262721</v>
      </c>
      <c r="L22" s="65"/>
      <c r="M22" s="92">
        <f t="shared" si="3"/>
        <v>2541364</v>
      </c>
      <c r="N22" s="68">
        <v>2267549</v>
      </c>
      <c r="O22" s="65">
        <f t="shared" si="4"/>
        <v>273815</v>
      </c>
      <c r="P22" s="67">
        <f t="shared" si="5"/>
        <v>12.1</v>
      </c>
    </row>
    <row r="23" spans="1:16" ht="18" customHeight="1">
      <c r="A23" s="148" t="s">
        <v>113</v>
      </c>
      <c r="B23" s="149"/>
      <c r="C23" s="69">
        <f>SUM(C10:C22)</f>
        <v>288343123</v>
      </c>
      <c r="D23" s="69">
        <f aca="true" t="shared" si="6" ref="D23:N23">SUM(D10:D22)</f>
        <v>-14007</v>
      </c>
      <c r="E23" s="69">
        <f t="shared" si="6"/>
        <v>288329116</v>
      </c>
      <c r="F23" s="69">
        <f t="shared" si="6"/>
        <v>177790398</v>
      </c>
      <c r="G23" s="69">
        <f t="shared" si="6"/>
        <v>-38066</v>
      </c>
      <c r="H23" s="69">
        <f t="shared" si="6"/>
        <v>177752332</v>
      </c>
      <c r="I23" s="69">
        <f t="shared" si="6"/>
        <v>110576784</v>
      </c>
      <c r="J23" s="69">
        <f>SUM(J10:J22)</f>
        <v>259297</v>
      </c>
      <c r="K23" s="69">
        <f t="shared" si="6"/>
        <v>103922731</v>
      </c>
      <c r="L23" s="69">
        <f t="shared" si="6"/>
        <v>0</v>
      </c>
      <c r="M23" s="95">
        <f>SUM(M10:M22)</f>
        <v>110317487</v>
      </c>
      <c r="N23" s="69">
        <f t="shared" si="6"/>
        <v>104165959</v>
      </c>
      <c r="O23" s="69">
        <f>SUM(O10:O22)</f>
        <v>6151528</v>
      </c>
      <c r="P23" s="98">
        <f>ROUND(O23/N23*100,1)</f>
        <v>5.9</v>
      </c>
    </row>
    <row r="24" spans="1:16" ht="18" customHeight="1">
      <c r="A24" s="26"/>
      <c r="B24" s="38" t="s">
        <v>13</v>
      </c>
      <c r="C24" s="70">
        <v>2748134</v>
      </c>
      <c r="D24" s="66">
        <v>0</v>
      </c>
      <c r="E24" s="65">
        <f aca="true" t="shared" si="7" ref="E24:E34">C24+D24</f>
        <v>2748134</v>
      </c>
      <c r="F24" s="70">
        <v>1300338</v>
      </c>
      <c r="G24" s="66">
        <v>0</v>
      </c>
      <c r="H24" s="65">
        <f aca="true" t="shared" si="8" ref="H24:H58">F24+G24</f>
        <v>1300338</v>
      </c>
      <c r="I24" s="65">
        <f aca="true" t="shared" si="9" ref="I24:I49">E24-H24</f>
        <v>1447796</v>
      </c>
      <c r="J24" s="65">
        <v>2471</v>
      </c>
      <c r="K24" s="65">
        <v>1349173</v>
      </c>
      <c r="L24" s="65"/>
      <c r="M24" s="92">
        <f>I24-J24</f>
        <v>1445325</v>
      </c>
      <c r="N24" s="70">
        <v>1351261</v>
      </c>
      <c r="O24" s="65">
        <f>M24-N24</f>
        <v>94064</v>
      </c>
      <c r="P24" s="67">
        <f>ROUND(O24/N24*100,1)</f>
        <v>7</v>
      </c>
    </row>
    <row r="25" spans="1:16" ht="18" customHeight="1">
      <c r="A25" s="26"/>
      <c r="B25" s="38" t="s">
        <v>14</v>
      </c>
      <c r="C25" s="65">
        <v>2807776</v>
      </c>
      <c r="D25" s="66">
        <v>973</v>
      </c>
      <c r="E25" s="65">
        <f t="shared" si="7"/>
        <v>2808749</v>
      </c>
      <c r="F25" s="65">
        <v>952070</v>
      </c>
      <c r="G25" s="66">
        <v>1882</v>
      </c>
      <c r="H25" s="65">
        <f t="shared" si="8"/>
        <v>953952</v>
      </c>
      <c r="I25" s="65">
        <f t="shared" si="9"/>
        <v>1854797</v>
      </c>
      <c r="J25" s="65">
        <v>2526</v>
      </c>
      <c r="K25" s="65">
        <v>1736609</v>
      </c>
      <c r="L25" s="65"/>
      <c r="M25" s="92">
        <f aca="true" t="shared" si="10" ref="M25:M66">I25-J25</f>
        <v>1852271</v>
      </c>
      <c r="N25" s="65">
        <v>1738980</v>
      </c>
      <c r="O25" s="65">
        <f aca="true" t="shared" si="11" ref="O25:O66">M25-N25</f>
        <v>113291</v>
      </c>
      <c r="P25" s="67">
        <f aca="true" t="shared" si="12" ref="P25:P66">ROUND(O25/N25*100,1)</f>
        <v>6.5</v>
      </c>
    </row>
    <row r="26" spans="1:16" ht="18" customHeight="1">
      <c r="A26" s="26"/>
      <c r="B26" s="38" t="s">
        <v>15</v>
      </c>
      <c r="C26" s="65">
        <v>3491358</v>
      </c>
      <c r="D26" s="66">
        <v>7540</v>
      </c>
      <c r="E26" s="65">
        <f t="shared" si="7"/>
        <v>3498898</v>
      </c>
      <c r="F26" s="65">
        <v>1262470</v>
      </c>
      <c r="G26" s="66">
        <v>-143</v>
      </c>
      <c r="H26" s="65">
        <f t="shared" si="8"/>
        <v>1262327</v>
      </c>
      <c r="I26" s="65">
        <f t="shared" si="9"/>
        <v>2236571</v>
      </c>
      <c r="J26" s="65">
        <v>3147</v>
      </c>
      <c r="K26" s="65">
        <v>2191016</v>
      </c>
      <c r="L26" s="65"/>
      <c r="M26" s="92">
        <f t="shared" si="10"/>
        <v>2233424</v>
      </c>
      <c r="N26" s="65">
        <v>2193847</v>
      </c>
      <c r="O26" s="65">
        <f t="shared" si="11"/>
        <v>39577</v>
      </c>
      <c r="P26" s="67">
        <f t="shared" si="12"/>
        <v>1.8</v>
      </c>
    </row>
    <row r="27" spans="1:16" ht="18" customHeight="1">
      <c r="A27" s="26"/>
      <c r="B27" s="38" t="s">
        <v>16</v>
      </c>
      <c r="C27" s="65">
        <v>2122557</v>
      </c>
      <c r="D27" s="66">
        <v>0</v>
      </c>
      <c r="E27" s="65">
        <f t="shared" si="7"/>
        <v>2122557</v>
      </c>
      <c r="F27" s="65">
        <v>838937</v>
      </c>
      <c r="G27" s="66">
        <v>-3191</v>
      </c>
      <c r="H27" s="65">
        <f t="shared" si="8"/>
        <v>835746</v>
      </c>
      <c r="I27" s="65">
        <f t="shared" si="9"/>
        <v>1286811</v>
      </c>
      <c r="J27" s="65">
        <v>1909</v>
      </c>
      <c r="K27" s="65">
        <v>1249859</v>
      </c>
      <c r="L27" s="65"/>
      <c r="M27" s="92">
        <f t="shared" si="10"/>
        <v>1284902</v>
      </c>
      <c r="N27" s="65">
        <v>1251383</v>
      </c>
      <c r="O27" s="65">
        <f t="shared" si="11"/>
        <v>33519</v>
      </c>
      <c r="P27" s="67">
        <f t="shared" si="12"/>
        <v>2.7</v>
      </c>
    </row>
    <row r="28" spans="1:16" ht="18" customHeight="1">
      <c r="A28" s="26"/>
      <c r="B28" s="38" t="s">
        <v>17</v>
      </c>
      <c r="C28" s="65">
        <v>2446109</v>
      </c>
      <c r="D28" s="66">
        <v>0</v>
      </c>
      <c r="E28" s="65">
        <f t="shared" si="7"/>
        <v>2446109</v>
      </c>
      <c r="F28" s="65">
        <v>1499558</v>
      </c>
      <c r="G28" s="66">
        <v>0</v>
      </c>
      <c r="H28" s="65">
        <f t="shared" si="8"/>
        <v>1499558</v>
      </c>
      <c r="I28" s="65">
        <f t="shared" si="9"/>
        <v>946551</v>
      </c>
      <c r="J28" s="65">
        <v>2200</v>
      </c>
      <c r="K28" s="65">
        <v>978123</v>
      </c>
      <c r="L28" s="65"/>
      <c r="M28" s="92">
        <f t="shared" si="10"/>
        <v>944351</v>
      </c>
      <c r="N28" s="65">
        <v>979922</v>
      </c>
      <c r="O28" s="65">
        <f t="shared" si="11"/>
        <v>-35571</v>
      </c>
      <c r="P28" s="67">
        <f t="shared" si="12"/>
        <v>-3.6</v>
      </c>
    </row>
    <row r="29" spans="1:16" ht="18" customHeight="1">
      <c r="A29" s="26"/>
      <c r="B29" s="38" t="s">
        <v>18</v>
      </c>
      <c r="C29" s="65">
        <v>2284265</v>
      </c>
      <c r="D29" s="66">
        <v>-34</v>
      </c>
      <c r="E29" s="65">
        <f t="shared" si="7"/>
        <v>2284231</v>
      </c>
      <c r="F29" s="65">
        <v>718257</v>
      </c>
      <c r="G29" s="66">
        <v>-2635</v>
      </c>
      <c r="H29" s="65">
        <f t="shared" si="8"/>
        <v>715622</v>
      </c>
      <c r="I29" s="65">
        <f t="shared" si="9"/>
        <v>1568609</v>
      </c>
      <c r="J29" s="65">
        <v>2054</v>
      </c>
      <c r="K29" s="65">
        <v>1530690</v>
      </c>
      <c r="L29" s="65"/>
      <c r="M29" s="92">
        <f t="shared" si="10"/>
        <v>1566555</v>
      </c>
      <c r="N29" s="65">
        <v>1532175</v>
      </c>
      <c r="O29" s="65">
        <f t="shared" si="11"/>
        <v>34380</v>
      </c>
      <c r="P29" s="67">
        <f t="shared" si="12"/>
        <v>2.2</v>
      </c>
    </row>
    <row r="30" spans="1:16" ht="18" customHeight="1">
      <c r="A30" s="26"/>
      <c r="B30" s="38" t="s">
        <v>19</v>
      </c>
      <c r="C30" s="65">
        <v>2687582</v>
      </c>
      <c r="D30" s="66">
        <v>0</v>
      </c>
      <c r="E30" s="65">
        <f t="shared" si="7"/>
        <v>2687582</v>
      </c>
      <c r="F30" s="65">
        <v>1117883</v>
      </c>
      <c r="G30" s="66">
        <v>0</v>
      </c>
      <c r="H30" s="65">
        <f t="shared" si="8"/>
        <v>1117883</v>
      </c>
      <c r="I30" s="65">
        <f t="shared" si="9"/>
        <v>1569699</v>
      </c>
      <c r="J30" s="65">
        <v>2417</v>
      </c>
      <c r="K30" s="65">
        <v>1514414</v>
      </c>
      <c r="L30" s="65"/>
      <c r="M30" s="92">
        <f t="shared" si="10"/>
        <v>1567282</v>
      </c>
      <c r="N30" s="65">
        <v>1516449</v>
      </c>
      <c r="O30" s="65">
        <f t="shared" si="11"/>
        <v>50833</v>
      </c>
      <c r="P30" s="67">
        <f t="shared" si="12"/>
        <v>3.4</v>
      </c>
    </row>
    <row r="31" spans="1:16" ht="18" customHeight="1">
      <c r="A31" s="26"/>
      <c r="B31" s="38" t="s">
        <v>20</v>
      </c>
      <c r="C31" s="65">
        <v>717182</v>
      </c>
      <c r="D31" s="66">
        <v>9998</v>
      </c>
      <c r="E31" s="65">
        <f t="shared" si="7"/>
        <v>727180</v>
      </c>
      <c r="F31" s="65">
        <v>388790</v>
      </c>
      <c r="G31" s="66">
        <v>64</v>
      </c>
      <c r="H31" s="65">
        <f t="shared" si="8"/>
        <v>388854</v>
      </c>
      <c r="I31" s="65">
        <f t="shared" si="9"/>
        <v>338326</v>
      </c>
      <c r="J31" s="65">
        <v>654</v>
      </c>
      <c r="K31" s="65">
        <v>381655</v>
      </c>
      <c r="L31" s="65"/>
      <c r="M31" s="92">
        <f t="shared" si="10"/>
        <v>337672</v>
      </c>
      <c r="N31" s="65">
        <v>382456</v>
      </c>
      <c r="O31" s="65">
        <f t="shared" si="11"/>
        <v>-44784</v>
      </c>
      <c r="P31" s="67">
        <f t="shared" si="12"/>
        <v>-11.7</v>
      </c>
    </row>
    <row r="32" spans="1:16" ht="18" customHeight="1">
      <c r="A32" s="26"/>
      <c r="B32" s="38" t="s">
        <v>21</v>
      </c>
      <c r="C32" s="65">
        <v>2878304</v>
      </c>
      <c r="D32" s="66">
        <v>5652</v>
      </c>
      <c r="E32" s="65">
        <f t="shared" si="7"/>
        <v>2883956</v>
      </c>
      <c r="F32" s="65">
        <v>803829</v>
      </c>
      <c r="G32" s="66">
        <v>-358</v>
      </c>
      <c r="H32" s="65">
        <f t="shared" si="8"/>
        <v>803471</v>
      </c>
      <c r="I32" s="65">
        <f t="shared" si="9"/>
        <v>2080485</v>
      </c>
      <c r="J32" s="65">
        <v>2594</v>
      </c>
      <c r="K32" s="65">
        <v>2037744</v>
      </c>
      <c r="L32" s="65"/>
      <c r="M32" s="92">
        <f t="shared" si="10"/>
        <v>2077891</v>
      </c>
      <c r="N32" s="65">
        <v>2040224</v>
      </c>
      <c r="O32" s="65">
        <f t="shared" si="11"/>
        <v>37667</v>
      </c>
      <c r="P32" s="67">
        <f t="shared" si="12"/>
        <v>1.8</v>
      </c>
    </row>
    <row r="33" spans="1:16" ht="18" customHeight="1">
      <c r="A33" s="26"/>
      <c r="B33" s="38" t="s">
        <v>137</v>
      </c>
      <c r="C33" s="65">
        <v>7934248</v>
      </c>
      <c r="D33" s="66">
        <v>0</v>
      </c>
      <c r="E33" s="65">
        <f t="shared" si="7"/>
        <v>7934248</v>
      </c>
      <c r="F33" s="65">
        <v>1613696</v>
      </c>
      <c r="G33" s="66">
        <v>0</v>
      </c>
      <c r="H33" s="65">
        <f>F33+G33</f>
        <v>1613696</v>
      </c>
      <c r="I33" s="65">
        <f>E33-H33</f>
        <v>6320552</v>
      </c>
      <c r="J33" s="65">
        <v>7136</v>
      </c>
      <c r="K33" s="65">
        <v>6227884</v>
      </c>
      <c r="L33" s="65"/>
      <c r="M33" s="92">
        <f t="shared" si="10"/>
        <v>6313416</v>
      </c>
      <c r="N33" s="65">
        <v>6234825</v>
      </c>
      <c r="O33" s="65">
        <f t="shared" si="11"/>
        <v>78591</v>
      </c>
      <c r="P33" s="67">
        <f t="shared" si="12"/>
        <v>1.3</v>
      </c>
    </row>
    <row r="34" spans="1:16" ht="18" customHeight="1">
      <c r="A34" s="26"/>
      <c r="B34" s="38" t="s">
        <v>22</v>
      </c>
      <c r="C34" s="65">
        <v>1760149</v>
      </c>
      <c r="D34" s="66">
        <v>-16</v>
      </c>
      <c r="E34" s="65">
        <f t="shared" si="7"/>
        <v>1760133</v>
      </c>
      <c r="F34" s="65">
        <v>485386</v>
      </c>
      <c r="G34" s="66">
        <v>-234</v>
      </c>
      <c r="H34" s="65">
        <f t="shared" si="8"/>
        <v>485152</v>
      </c>
      <c r="I34" s="65">
        <f t="shared" si="9"/>
        <v>1274981</v>
      </c>
      <c r="J34" s="65">
        <v>1583</v>
      </c>
      <c r="K34" s="65">
        <v>1221698</v>
      </c>
      <c r="L34" s="65"/>
      <c r="M34" s="92">
        <f t="shared" si="10"/>
        <v>1273398</v>
      </c>
      <c r="N34" s="65">
        <v>1223403</v>
      </c>
      <c r="O34" s="65">
        <f t="shared" si="11"/>
        <v>49995</v>
      </c>
      <c r="P34" s="67">
        <f t="shared" si="12"/>
        <v>4.1</v>
      </c>
    </row>
    <row r="35" spans="1:16" ht="18" customHeight="1">
      <c r="A35" s="26"/>
      <c r="B35" s="38" t="s">
        <v>23</v>
      </c>
      <c r="C35" s="65">
        <v>3173174</v>
      </c>
      <c r="D35" s="66">
        <v>1690</v>
      </c>
      <c r="E35" s="65">
        <f aca="true" t="shared" si="13" ref="E35:E58">C35+D35</f>
        <v>3174864</v>
      </c>
      <c r="F35" s="65">
        <v>672508</v>
      </c>
      <c r="G35" s="66">
        <v>-117</v>
      </c>
      <c r="H35" s="65">
        <f t="shared" si="8"/>
        <v>672391</v>
      </c>
      <c r="I35" s="65">
        <f t="shared" si="9"/>
        <v>2502473</v>
      </c>
      <c r="J35" s="65">
        <v>2855</v>
      </c>
      <c r="K35" s="65">
        <v>2468075</v>
      </c>
      <c r="L35" s="65"/>
      <c r="M35" s="92">
        <f t="shared" si="10"/>
        <v>2499618</v>
      </c>
      <c r="N35" s="65">
        <v>2470562</v>
      </c>
      <c r="O35" s="65">
        <f t="shared" si="11"/>
        <v>29056</v>
      </c>
      <c r="P35" s="67">
        <f t="shared" si="12"/>
        <v>1.2</v>
      </c>
    </row>
    <row r="36" spans="1:16" ht="18" customHeight="1">
      <c r="A36" s="26"/>
      <c r="B36" s="38" t="s">
        <v>24</v>
      </c>
      <c r="C36" s="65">
        <v>1731779</v>
      </c>
      <c r="D36" s="66">
        <v>0</v>
      </c>
      <c r="E36" s="65">
        <f t="shared" si="13"/>
        <v>1731779</v>
      </c>
      <c r="F36" s="65">
        <v>810725</v>
      </c>
      <c r="G36" s="66">
        <v>0</v>
      </c>
      <c r="H36" s="65">
        <f t="shared" si="8"/>
        <v>810725</v>
      </c>
      <c r="I36" s="65">
        <f t="shared" si="9"/>
        <v>921054</v>
      </c>
      <c r="J36" s="65">
        <v>1557</v>
      </c>
      <c r="K36" s="65">
        <v>696406</v>
      </c>
      <c r="L36" s="65"/>
      <c r="M36" s="92">
        <f t="shared" si="10"/>
        <v>919497</v>
      </c>
      <c r="N36" s="65">
        <v>698028</v>
      </c>
      <c r="O36" s="65">
        <f t="shared" si="11"/>
        <v>221469</v>
      </c>
      <c r="P36" s="67">
        <f t="shared" si="12"/>
        <v>31.7</v>
      </c>
    </row>
    <row r="37" spans="1:16" ht="18" customHeight="1">
      <c r="A37" s="26"/>
      <c r="B37" s="38" t="s">
        <v>25</v>
      </c>
      <c r="C37" s="65">
        <v>4308863</v>
      </c>
      <c r="D37" s="66">
        <v>0</v>
      </c>
      <c r="E37" s="65">
        <f t="shared" si="13"/>
        <v>4308863</v>
      </c>
      <c r="F37" s="65">
        <v>1791191</v>
      </c>
      <c r="G37" s="66">
        <v>0</v>
      </c>
      <c r="H37" s="65">
        <f t="shared" si="8"/>
        <v>1791191</v>
      </c>
      <c r="I37" s="65">
        <f t="shared" si="9"/>
        <v>2517672</v>
      </c>
      <c r="J37" s="65">
        <v>3875</v>
      </c>
      <c r="K37" s="65">
        <v>2468948</v>
      </c>
      <c r="L37" s="65"/>
      <c r="M37" s="92">
        <f t="shared" si="10"/>
        <v>2513797</v>
      </c>
      <c r="N37" s="65">
        <v>2472895</v>
      </c>
      <c r="O37" s="65">
        <f t="shared" si="11"/>
        <v>40902</v>
      </c>
      <c r="P37" s="67">
        <f t="shared" si="12"/>
        <v>1.7</v>
      </c>
    </row>
    <row r="38" spans="1:16" ht="18" customHeight="1">
      <c r="A38" s="26"/>
      <c r="B38" s="38" t="s">
        <v>26</v>
      </c>
      <c r="C38" s="65">
        <v>3992670</v>
      </c>
      <c r="D38" s="66">
        <v>0</v>
      </c>
      <c r="E38" s="65">
        <f t="shared" si="13"/>
        <v>3992670</v>
      </c>
      <c r="F38" s="65">
        <v>1492361</v>
      </c>
      <c r="G38" s="66">
        <v>0</v>
      </c>
      <c r="H38" s="65">
        <f t="shared" si="8"/>
        <v>1492361</v>
      </c>
      <c r="I38" s="65">
        <f t="shared" si="9"/>
        <v>2500309</v>
      </c>
      <c r="J38" s="65">
        <v>3591</v>
      </c>
      <c r="K38" s="65">
        <v>2262982</v>
      </c>
      <c r="L38" s="65"/>
      <c r="M38" s="92">
        <f t="shared" si="10"/>
        <v>2496718</v>
      </c>
      <c r="N38" s="65">
        <v>2265871</v>
      </c>
      <c r="O38" s="65">
        <f t="shared" si="11"/>
        <v>230847</v>
      </c>
      <c r="P38" s="67">
        <f t="shared" si="12"/>
        <v>10.2</v>
      </c>
    </row>
    <row r="39" spans="1:16" ht="18" customHeight="1">
      <c r="A39" s="26"/>
      <c r="B39" s="38" t="s">
        <v>27</v>
      </c>
      <c r="C39" s="65">
        <v>1375674</v>
      </c>
      <c r="D39" s="66">
        <v>0</v>
      </c>
      <c r="E39" s="65">
        <f t="shared" si="13"/>
        <v>1375674</v>
      </c>
      <c r="F39" s="65">
        <v>314302</v>
      </c>
      <c r="G39" s="66">
        <v>0</v>
      </c>
      <c r="H39" s="65">
        <f t="shared" si="8"/>
        <v>314302</v>
      </c>
      <c r="I39" s="65">
        <f t="shared" si="9"/>
        <v>1061372</v>
      </c>
      <c r="J39" s="65">
        <v>1237</v>
      </c>
      <c r="K39" s="65">
        <v>1008667</v>
      </c>
      <c r="L39" s="65"/>
      <c r="M39" s="92">
        <f t="shared" si="10"/>
        <v>1060135</v>
      </c>
      <c r="N39" s="65">
        <v>1009907</v>
      </c>
      <c r="O39" s="65">
        <f t="shared" si="11"/>
        <v>50228</v>
      </c>
      <c r="P39" s="67">
        <f t="shared" si="12"/>
        <v>5</v>
      </c>
    </row>
    <row r="40" spans="1:16" ht="18" customHeight="1">
      <c r="A40" s="26"/>
      <c r="B40" s="38" t="s">
        <v>28</v>
      </c>
      <c r="C40" s="65">
        <v>2270395</v>
      </c>
      <c r="D40" s="66">
        <v>0</v>
      </c>
      <c r="E40" s="65">
        <f t="shared" si="13"/>
        <v>2270395</v>
      </c>
      <c r="F40" s="65">
        <v>420780</v>
      </c>
      <c r="G40" s="66">
        <v>-5183</v>
      </c>
      <c r="H40" s="65">
        <f t="shared" si="8"/>
        <v>415597</v>
      </c>
      <c r="I40" s="65">
        <f t="shared" si="9"/>
        <v>1854798</v>
      </c>
      <c r="J40" s="65">
        <v>2042</v>
      </c>
      <c r="K40" s="65">
        <v>1779254</v>
      </c>
      <c r="L40" s="65"/>
      <c r="M40" s="92">
        <f t="shared" si="10"/>
        <v>1852756</v>
      </c>
      <c r="N40" s="65">
        <v>1781075</v>
      </c>
      <c r="O40" s="65">
        <f t="shared" si="11"/>
        <v>71681</v>
      </c>
      <c r="P40" s="67">
        <f t="shared" si="12"/>
        <v>4</v>
      </c>
    </row>
    <row r="41" spans="1:16" ht="18" customHeight="1">
      <c r="A41" s="26"/>
      <c r="B41" s="38" t="s">
        <v>29</v>
      </c>
      <c r="C41" s="65">
        <v>1204845</v>
      </c>
      <c r="D41" s="66">
        <v>0</v>
      </c>
      <c r="E41" s="65">
        <f t="shared" si="13"/>
        <v>1204845</v>
      </c>
      <c r="F41" s="65">
        <v>148762</v>
      </c>
      <c r="G41" s="66">
        <v>0</v>
      </c>
      <c r="H41" s="65">
        <f t="shared" si="8"/>
        <v>148762</v>
      </c>
      <c r="I41" s="65">
        <f t="shared" si="9"/>
        <v>1056083</v>
      </c>
      <c r="J41" s="65">
        <v>1084</v>
      </c>
      <c r="K41" s="65">
        <v>1032216</v>
      </c>
      <c r="L41" s="65"/>
      <c r="M41" s="92">
        <f t="shared" si="10"/>
        <v>1054999</v>
      </c>
      <c r="N41" s="65">
        <v>1033452</v>
      </c>
      <c r="O41" s="65">
        <f t="shared" si="11"/>
        <v>21547</v>
      </c>
      <c r="P41" s="67">
        <f t="shared" si="12"/>
        <v>2.1</v>
      </c>
    </row>
    <row r="42" spans="1:16" ht="18" customHeight="1">
      <c r="A42" s="26"/>
      <c r="B42" s="38" t="s">
        <v>30</v>
      </c>
      <c r="C42" s="65">
        <v>1631711</v>
      </c>
      <c r="D42" s="66">
        <v>0</v>
      </c>
      <c r="E42" s="65">
        <f t="shared" si="13"/>
        <v>1631711</v>
      </c>
      <c r="F42" s="65">
        <v>356970</v>
      </c>
      <c r="G42" s="66">
        <v>0</v>
      </c>
      <c r="H42" s="65">
        <f t="shared" si="8"/>
        <v>356970</v>
      </c>
      <c r="I42" s="65">
        <f t="shared" si="9"/>
        <v>1274741</v>
      </c>
      <c r="J42" s="65">
        <v>1467</v>
      </c>
      <c r="K42" s="65">
        <v>1269258</v>
      </c>
      <c r="L42" s="65"/>
      <c r="M42" s="92">
        <f t="shared" si="10"/>
        <v>1273274</v>
      </c>
      <c r="N42" s="65">
        <v>1270791</v>
      </c>
      <c r="O42" s="65">
        <f t="shared" si="11"/>
        <v>2483</v>
      </c>
      <c r="P42" s="67">
        <f t="shared" si="12"/>
        <v>0.2</v>
      </c>
    </row>
    <row r="43" spans="1:16" ht="18" customHeight="1">
      <c r="A43" s="26"/>
      <c r="B43" s="38" t="s">
        <v>31</v>
      </c>
      <c r="C43" s="65">
        <v>1264412</v>
      </c>
      <c r="D43" s="66">
        <v>0</v>
      </c>
      <c r="E43" s="65">
        <f t="shared" si="13"/>
        <v>1264412</v>
      </c>
      <c r="F43" s="65">
        <v>118990</v>
      </c>
      <c r="G43" s="66">
        <v>0</v>
      </c>
      <c r="H43" s="65">
        <f t="shared" si="8"/>
        <v>118990</v>
      </c>
      <c r="I43" s="65">
        <f t="shared" si="9"/>
        <v>1145422</v>
      </c>
      <c r="J43" s="65">
        <v>1137</v>
      </c>
      <c r="K43" s="65">
        <v>1098785</v>
      </c>
      <c r="L43" s="65"/>
      <c r="M43" s="92">
        <f t="shared" si="10"/>
        <v>1144285</v>
      </c>
      <c r="N43" s="65">
        <v>1099780</v>
      </c>
      <c r="O43" s="65">
        <f t="shared" si="11"/>
        <v>44505</v>
      </c>
      <c r="P43" s="67">
        <f t="shared" si="12"/>
        <v>4</v>
      </c>
    </row>
    <row r="44" spans="1:16" ht="18" customHeight="1">
      <c r="A44" s="26"/>
      <c r="B44" s="38" t="s">
        <v>138</v>
      </c>
      <c r="C44" s="65">
        <v>6852671</v>
      </c>
      <c r="D44" s="66">
        <v>0</v>
      </c>
      <c r="E44" s="65">
        <f t="shared" si="13"/>
        <v>6852671</v>
      </c>
      <c r="F44" s="65">
        <v>1641629</v>
      </c>
      <c r="G44" s="66">
        <v>0</v>
      </c>
      <c r="H44" s="65">
        <f t="shared" si="8"/>
        <v>1641629</v>
      </c>
      <c r="I44" s="65">
        <f t="shared" si="9"/>
        <v>5211042</v>
      </c>
      <c r="J44" s="65">
        <v>6162</v>
      </c>
      <c r="K44" s="65">
        <v>5025835</v>
      </c>
      <c r="L44" s="65"/>
      <c r="M44" s="92">
        <f t="shared" si="10"/>
        <v>5204880</v>
      </c>
      <c r="N44" s="65">
        <v>5032078</v>
      </c>
      <c r="O44" s="65">
        <f t="shared" si="11"/>
        <v>172802</v>
      </c>
      <c r="P44" s="67">
        <f t="shared" si="12"/>
        <v>3.4</v>
      </c>
    </row>
    <row r="45" spans="1:16" ht="18" customHeight="1">
      <c r="A45" s="26"/>
      <c r="B45" s="38" t="s">
        <v>33</v>
      </c>
      <c r="C45" s="65">
        <v>1847379</v>
      </c>
      <c r="D45" s="66">
        <v>4573</v>
      </c>
      <c r="E45" s="65">
        <f t="shared" si="13"/>
        <v>1851952</v>
      </c>
      <c r="F45" s="65">
        <v>1140331</v>
      </c>
      <c r="G45" s="66">
        <v>226</v>
      </c>
      <c r="H45" s="65">
        <f t="shared" si="8"/>
        <v>1140557</v>
      </c>
      <c r="I45" s="65">
        <f t="shared" si="9"/>
        <v>711395</v>
      </c>
      <c r="J45" s="65">
        <v>1665</v>
      </c>
      <c r="K45" s="65">
        <v>703717</v>
      </c>
      <c r="L45" s="65"/>
      <c r="M45" s="92">
        <f t="shared" si="10"/>
        <v>709730</v>
      </c>
      <c r="N45" s="65">
        <v>705394</v>
      </c>
      <c r="O45" s="65">
        <f t="shared" si="11"/>
        <v>4336</v>
      </c>
      <c r="P45" s="67">
        <f t="shared" si="12"/>
        <v>0.6</v>
      </c>
    </row>
    <row r="46" spans="1:16" ht="18" customHeight="1">
      <c r="A46" s="26"/>
      <c r="B46" s="38" t="s">
        <v>34</v>
      </c>
      <c r="C46" s="65">
        <v>1473792</v>
      </c>
      <c r="D46" s="66">
        <v>1242</v>
      </c>
      <c r="E46" s="65">
        <f t="shared" si="13"/>
        <v>1475034</v>
      </c>
      <c r="F46" s="65">
        <v>449997</v>
      </c>
      <c r="G46" s="66">
        <v>0</v>
      </c>
      <c r="H46" s="65">
        <f t="shared" si="8"/>
        <v>449997</v>
      </c>
      <c r="I46" s="65">
        <f t="shared" si="9"/>
        <v>1025037</v>
      </c>
      <c r="J46" s="65">
        <v>1327</v>
      </c>
      <c r="K46" s="65">
        <v>1025681</v>
      </c>
      <c r="L46" s="65"/>
      <c r="M46" s="92">
        <f t="shared" si="10"/>
        <v>1023710</v>
      </c>
      <c r="N46" s="65">
        <v>1027057</v>
      </c>
      <c r="O46" s="65">
        <f t="shared" si="11"/>
        <v>-3347</v>
      </c>
      <c r="P46" s="67">
        <f t="shared" si="12"/>
        <v>-0.3</v>
      </c>
    </row>
    <row r="47" spans="1:16" ht="18" customHeight="1">
      <c r="A47" s="26"/>
      <c r="B47" s="38" t="s">
        <v>35</v>
      </c>
      <c r="C47" s="65">
        <v>3656703</v>
      </c>
      <c r="D47" s="66">
        <v>3743</v>
      </c>
      <c r="E47" s="65">
        <f t="shared" si="13"/>
        <v>3660446</v>
      </c>
      <c r="F47" s="65">
        <v>1932539</v>
      </c>
      <c r="G47" s="66">
        <v>0</v>
      </c>
      <c r="H47" s="65">
        <f t="shared" si="8"/>
        <v>1932539</v>
      </c>
      <c r="I47" s="65">
        <f t="shared" si="9"/>
        <v>1727907</v>
      </c>
      <c r="J47" s="65">
        <v>3292</v>
      </c>
      <c r="K47" s="65">
        <v>1816594</v>
      </c>
      <c r="L47" s="65"/>
      <c r="M47" s="92">
        <f t="shared" si="10"/>
        <v>1724615</v>
      </c>
      <c r="N47" s="65">
        <v>1819621</v>
      </c>
      <c r="O47" s="65">
        <f t="shared" si="11"/>
        <v>-95006</v>
      </c>
      <c r="P47" s="67">
        <f t="shared" si="12"/>
        <v>-5.2</v>
      </c>
    </row>
    <row r="48" spans="1:16" ht="18" customHeight="1">
      <c r="A48" s="26"/>
      <c r="B48" s="38" t="s">
        <v>36</v>
      </c>
      <c r="C48" s="65">
        <v>2980642</v>
      </c>
      <c r="D48" s="66">
        <v>1727</v>
      </c>
      <c r="E48" s="65">
        <f t="shared" si="13"/>
        <v>2982369</v>
      </c>
      <c r="F48" s="65">
        <v>1724391</v>
      </c>
      <c r="G48" s="66">
        <v>0</v>
      </c>
      <c r="H48" s="65">
        <f t="shared" si="8"/>
        <v>1724391</v>
      </c>
      <c r="I48" s="65">
        <f t="shared" si="9"/>
        <v>1257978</v>
      </c>
      <c r="J48" s="65">
        <v>2682</v>
      </c>
      <c r="K48" s="65">
        <v>1145749</v>
      </c>
      <c r="L48" s="65"/>
      <c r="M48" s="92">
        <f t="shared" si="10"/>
        <v>1255296</v>
      </c>
      <c r="N48" s="65">
        <v>1148354</v>
      </c>
      <c r="O48" s="65">
        <f t="shared" si="11"/>
        <v>106942</v>
      </c>
      <c r="P48" s="67">
        <f t="shared" si="12"/>
        <v>9.3</v>
      </c>
    </row>
    <row r="49" spans="1:16" ht="18" customHeight="1">
      <c r="A49" s="26"/>
      <c r="B49" s="38" t="s">
        <v>37</v>
      </c>
      <c r="C49" s="65">
        <v>2065790</v>
      </c>
      <c r="D49" s="66">
        <v>0</v>
      </c>
      <c r="E49" s="65">
        <f t="shared" si="13"/>
        <v>2065790</v>
      </c>
      <c r="F49" s="65">
        <v>681656</v>
      </c>
      <c r="G49" s="66">
        <v>0</v>
      </c>
      <c r="H49" s="65">
        <f t="shared" si="8"/>
        <v>681656</v>
      </c>
      <c r="I49" s="65">
        <f t="shared" si="9"/>
        <v>1384134</v>
      </c>
      <c r="J49" s="65">
        <v>1858</v>
      </c>
      <c r="K49" s="65">
        <v>1288216</v>
      </c>
      <c r="L49" s="65"/>
      <c r="M49" s="92">
        <f t="shared" si="10"/>
        <v>1382276</v>
      </c>
      <c r="N49" s="65">
        <v>1290230</v>
      </c>
      <c r="O49" s="65">
        <f t="shared" si="11"/>
        <v>92046</v>
      </c>
      <c r="P49" s="67">
        <f t="shared" si="12"/>
        <v>7.1</v>
      </c>
    </row>
    <row r="50" spans="1:16" ht="18" customHeight="1">
      <c r="A50" s="26"/>
      <c r="B50" s="38" t="s">
        <v>38</v>
      </c>
      <c r="C50" s="65">
        <v>3042612</v>
      </c>
      <c r="D50" s="66">
        <v>113</v>
      </c>
      <c r="E50" s="65">
        <f t="shared" si="13"/>
        <v>3042725</v>
      </c>
      <c r="F50" s="65">
        <v>841009</v>
      </c>
      <c r="G50" s="66">
        <v>1287</v>
      </c>
      <c r="H50" s="65">
        <f t="shared" si="8"/>
        <v>842296</v>
      </c>
      <c r="I50" s="65">
        <f aca="true" t="shared" si="14" ref="I50:I66">E50-H50</f>
        <v>2200429</v>
      </c>
      <c r="J50" s="65">
        <v>2736</v>
      </c>
      <c r="K50" s="65">
        <v>2285779</v>
      </c>
      <c r="L50" s="65"/>
      <c r="M50" s="92">
        <f t="shared" si="10"/>
        <v>2197693</v>
      </c>
      <c r="N50" s="65">
        <v>2288577</v>
      </c>
      <c r="O50" s="65">
        <f t="shared" si="11"/>
        <v>-90884</v>
      </c>
      <c r="P50" s="67">
        <f t="shared" si="12"/>
        <v>-4</v>
      </c>
    </row>
    <row r="51" spans="1:16" ht="18" customHeight="1">
      <c r="A51" s="26"/>
      <c r="B51" s="38" t="s">
        <v>39</v>
      </c>
      <c r="C51" s="65">
        <v>1729979</v>
      </c>
      <c r="D51" s="66">
        <v>5</v>
      </c>
      <c r="E51" s="65">
        <f t="shared" si="13"/>
        <v>1729984</v>
      </c>
      <c r="F51" s="65">
        <v>302801</v>
      </c>
      <c r="G51" s="66">
        <v>-78</v>
      </c>
      <c r="H51" s="65">
        <f t="shared" si="8"/>
        <v>302723</v>
      </c>
      <c r="I51" s="65">
        <f t="shared" si="14"/>
        <v>1427261</v>
      </c>
      <c r="J51" s="65">
        <v>1556</v>
      </c>
      <c r="K51" s="65">
        <v>1438037</v>
      </c>
      <c r="L51" s="65"/>
      <c r="M51" s="92">
        <f t="shared" si="10"/>
        <v>1425705</v>
      </c>
      <c r="N51" s="65">
        <v>1439536</v>
      </c>
      <c r="O51" s="65">
        <f t="shared" si="11"/>
        <v>-13831</v>
      </c>
      <c r="P51" s="67">
        <f t="shared" si="12"/>
        <v>-1</v>
      </c>
    </row>
    <row r="52" spans="1:16" ht="18" customHeight="1">
      <c r="A52" s="26"/>
      <c r="B52" s="38" t="s">
        <v>40</v>
      </c>
      <c r="C52" s="65">
        <v>3959140</v>
      </c>
      <c r="D52" s="66">
        <v>0</v>
      </c>
      <c r="E52" s="65">
        <f t="shared" si="13"/>
        <v>3959140</v>
      </c>
      <c r="F52" s="65">
        <v>1653302</v>
      </c>
      <c r="G52" s="66">
        <v>0</v>
      </c>
      <c r="H52" s="65">
        <f t="shared" si="8"/>
        <v>1653302</v>
      </c>
      <c r="I52" s="65">
        <f t="shared" si="14"/>
        <v>2305838</v>
      </c>
      <c r="J52" s="65">
        <v>3560</v>
      </c>
      <c r="K52" s="65">
        <v>2341507</v>
      </c>
      <c r="L52" s="65"/>
      <c r="M52" s="92">
        <f t="shared" si="10"/>
        <v>2302278</v>
      </c>
      <c r="N52" s="65">
        <v>2344554</v>
      </c>
      <c r="O52" s="65">
        <f t="shared" si="11"/>
        <v>-42276</v>
      </c>
      <c r="P52" s="67">
        <f t="shared" si="12"/>
        <v>-1.8</v>
      </c>
    </row>
    <row r="53" spans="1:16" ht="18" customHeight="1">
      <c r="A53" s="26"/>
      <c r="B53" s="38" t="s">
        <v>41</v>
      </c>
      <c r="C53" s="65">
        <v>2018760</v>
      </c>
      <c r="D53" s="66">
        <v>0</v>
      </c>
      <c r="E53" s="65">
        <f t="shared" si="13"/>
        <v>2018760</v>
      </c>
      <c r="F53" s="65">
        <v>752901</v>
      </c>
      <c r="G53" s="66">
        <v>0</v>
      </c>
      <c r="H53" s="65">
        <f t="shared" si="8"/>
        <v>752901</v>
      </c>
      <c r="I53" s="65">
        <f t="shared" si="14"/>
        <v>1265859</v>
      </c>
      <c r="J53" s="65">
        <v>1815</v>
      </c>
      <c r="K53" s="65">
        <v>1192208</v>
      </c>
      <c r="L53" s="65"/>
      <c r="M53" s="92">
        <f t="shared" si="10"/>
        <v>1264044</v>
      </c>
      <c r="N53" s="65">
        <v>1193943</v>
      </c>
      <c r="O53" s="65">
        <f t="shared" si="11"/>
        <v>70101</v>
      </c>
      <c r="P53" s="67">
        <f t="shared" si="12"/>
        <v>5.9</v>
      </c>
    </row>
    <row r="54" spans="1:16" ht="18" customHeight="1">
      <c r="A54" s="26"/>
      <c r="B54" s="38" t="s">
        <v>42</v>
      </c>
      <c r="C54" s="65">
        <v>2250482</v>
      </c>
      <c r="D54" s="66">
        <v>0</v>
      </c>
      <c r="E54" s="65">
        <f t="shared" si="13"/>
        <v>2250482</v>
      </c>
      <c r="F54" s="65">
        <v>622322</v>
      </c>
      <c r="G54" s="66">
        <v>0</v>
      </c>
      <c r="H54" s="65">
        <f t="shared" si="8"/>
        <v>622322</v>
      </c>
      <c r="I54" s="65">
        <f t="shared" si="14"/>
        <v>1628160</v>
      </c>
      <c r="J54" s="65">
        <v>2024</v>
      </c>
      <c r="K54" s="65">
        <v>1599591</v>
      </c>
      <c r="L54" s="65"/>
      <c r="M54" s="92">
        <f t="shared" si="10"/>
        <v>1626136</v>
      </c>
      <c r="N54" s="65">
        <v>1601363</v>
      </c>
      <c r="O54" s="65">
        <f t="shared" si="11"/>
        <v>24773</v>
      </c>
      <c r="P54" s="67">
        <f t="shared" si="12"/>
        <v>1.5</v>
      </c>
    </row>
    <row r="55" spans="1:16" ht="18" customHeight="1">
      <c r="A55" s="26"/>
      <c r="B55" s="38" t="s">
        <v>43</v>
      </c>
      <c r="C55" s="65">
        <v>1775905</v>
      </c>
      <c r="D55" s="66">
        <v>-5079</v>
      </c>
      <c r="E55" s="65">
        <f t="shared" si="13"/>
        <v>1770826</v>
      </c>
      <c r="F55" s="65">
        <v>641158</v>
      </c>
      <c r="G55" s="66">
        <v>-170</v>
      </c>
      <c r="H55" s="65">
        <f t="shared" si="8"/>
        <v>640988</v>
      </c>
      <c r="I55" s="65">
        <f t="shared" si="14"/>
        <v>1129838</v>
      </c>
      <c r="J55" s="65">
        <v>1593</v>
      </c>
      <c r="K55" s="65">
        <v>1169793</v>
      </c>
      <c r="L55" s="65"/>
      <c r="M55" s="92">
        <f t="shared" si="10"/>
        <v>1128245</v>
      </c>
      <c r="N55" s="65">
        <v>1171377</v>
      </c>
      <c r="O55" s="65">
        <f t="shared" si="11"/>
        <v>-43132</v>
      </c>
      <c r="P55" s="67">
        <f t="shared" si="12"/>
        <v>-3.7</v>
      </c>
    </row>
    <row r="56" spans="1:16" ht="18" customHeight="1">
      <c r="A56" s="26"/>
      <c r="B56" s="38" t="s">
        <v>44</v>
      </c>
      <c r="C56" s="65">
        <v>2299152</v>
      </c>
      <c r="D56" s="66">
        <v>33</v>
      </c>
      <c r="E56" s="65">
        <f t="shared" si="13"/>
        <v>2299185</v>
      </c>
      <c r="F56" s="65">
        <v>523467</v>
      </c>
      <c r="G56" s="66">
        <v>7</v>
      </c>
      <c r="H56" s="65">
        <f t="shared" si="8"/>
        <v>523474</v>
      </c>
      <c r="I56" s="65">
        <f t="shared" si="14"/>
        <v>1775711</v>
      </c>
      <c r="J56" s="65">
        <v>2068</v>
      </c>
      <c r="K56" s="65">
        <v>1752987</v>
      </c>
      <c r="L56" s="65"/>
      <c r="M56" s="92">
        <f t="shared" si="10"/>
        <v>1773643</v>
      </c>
      <c r="N56" s="65">
        <v>1754893</v>
      </c>
      <c r="O56" s="65">
        <f t="shared" si="11"/>
        <v>18750</v>
      </c>
      <c r="P56" s="67">
        <f t="shared" si="12"/>
        <v>1.1</v>
      </c>
    </row>
    <row r="57" spans="1:16" ht="18" customHeight="1">
      <c r="A57" s="26"/>
      <c r="B57" s="38" t="s">
        <v>45</v>
      </c>
      <c r="C57" s="65">
        <v>3792391</v>
      </c>
      <c r="D57" s="66">
        <v>0</v>
      </c>
      <c r="E57" s="65">
        <f t="shared" si="13"/>
        <v>3792391</v>
      </c>
      <c r="F57" s="65">
        <v>1730799</v>
      </c>
      <c r="G57" s="66">
        <v>0</v>
      </c>
      <c r="H57" s="65">
        <f t="shared" si="8"/>
        <v>1730799</v>
      </c>
      <c r="I57" s="65">
        <f t="shared" si="14"/>
        <v>2061592</v>
      </c>
      <c r="J57" s="65">
        <v>3411</v>
      </c>
      <c r="K57" s="65">
        <v>1952126</v>
      </c>
      <c r="L57" s="65"/>
      <c r="M57" s="92">
        <f t="shared" si="10"/>
        <v>2058181</v>
      </c>
      <c r="N57" s="65">
        <v>1954881</v>
      </c>
      <c r="O57" s="65">
        <f t="shared" si="11"/>
        <v>103300</v>
      </c>
      <c r="P57" s="67">
        <f t="shared" si="12"/>
        <v>5.3</v>
      </c>
    </row>
    <row r="58" spans="1:16" ht="18" customHeight="1">
      <c r="A58" s="26"/>
      <c r="B58" s="38" t="s">
        <v>46</v>
      </c>
      <c r="C58" s="65">
        <v>2741155</v>
      </c>
      <c r="D58" s="66">
        <v>1606</v>
      </c>
      <c r="E58" s="65">
        <f t="shared" si="13"/>
        <v>2742761</v>
      </c>
      <c r="F58" s="65">
        <v>1011339</v>
      </c>
      <c r="G58" s="66">
        <v>-885</v>
      </c>
      <c r="H58" s="65">
        <f t="shared" si="8"/>
        <v>1010454</v>
      </c>
      <c r="I58" s="65">
        <f t="shared" si="14"/>
        <v>1732307</v>
      </c>
      <c r="J58" s="65">
        <v>2467</v>
      </c>
      <c r="K58" s="65">
        <v>1653246</v>
      </c>
      <c r="L58" s="65"/>
      <c r="M58" s="92">
        <f t="shared" si="10"/>
        <v>1729840</v>
      </c>
      <c r="N58" s="65">
        <v>1655392</v>
      </c>
      <c r="O58" s="65">
        <f t="shared" si="11"/>
        <v>74448</v>
      </c>
      <c r="P58" s="67">
        <f t="shared" si="12"/>
        <v>4.5</v>
      </c>
    </row>
    <row r="59" spans="1:16" ht="18" customHeight="1">
      <c r="A59" s="26"/>
      <c r="B59" s="38" t="s">
        <v>48</v>
      </c>
      <c r="C59" s="65">
        <v>1958502</v>
      </c>
      <c r="D59" s="73">
        <v>0</v>
      </c>
      <c r="E59" s="65">
        <f>C59-D59</f>
        <v>1958502</v>
      </c>
      <c r="F59" s="65">
        <v>1917598</v>
      </c>
      <c r="G59" s="73">
        <v>0</v>
      </c>
      <c r="H59" s="65">
        <f>F59+G59</f>
        <v>1917598</v>
      </c>
      <c r="I59" s="65">
        <f>E59-H59</f>
        <v>40904</v>
      </c>
      <c r="J59" s="73">
        <v>1761</v>
      </c>
      <c r="K59" s="73">
        <v>0</v>
      </c>
      <c r="L59" s="73">
        <v>0</v>
      </c>
      <c r="M59" s="92">
        <f>I59-J59</f>
        <v>39143</v>
      </c>
      <c r="N59" s="73">
        <v>0</v>
      </c>
      <c r="O59" s="65">
        <f t="shared" si="11"/>
        <v>39143</v>
      </c>
      <c r="P59" s="71" t="s">
        <v>202</v>
      </c>
    </row>
    <row r="60" spans="1:16" ht="18" customHeight="1">
      <c r="A60" s="26"/>
      <c r="B60" s="38" t="s">
        <v>49</v>
      </c>
      <c r="C60" s="65">
        <v>2976750</v>
      </c>
      <c r="D60" s="66">
        <v>-112</v>
      </c>
      <c r="E60" s="65">
        <f aca="true" t="shared" si="15" ref="E60:E66">C60+D60</f>
        <v>2976638</v>
      </c>
      <c r="F60" s="65">
        <v>2618738</v>
      </c>
      <c r="G60" s="66">
        <v>56</v>
      </c>
      <c r="H60" s="65">
        <f aca="true" t="shared" si="16" ref="H60:H66">F60+G60</f>
        <v>2618794</v>
      </c>
      <c r="I60" s="65">
        <f t="shared" si="14"/>
        <v>357844</v>
      </c>
      <c r="J60" s="65">
        <v>2677</v>
      </c>
      <c r="K60" s="65">
        <v>140249</v>
      </c>
      <c r="L60" s="65"/>
      <c r="M60" s="92">
        <f t="shared" si="10"/>
        <v>355167</v>
      </c>
      <c r="N60" s="65">
        <v>142971</v>
      </c>
      <c r="O60" s="65">
        <f t="shared" si="11"/>
        <v>212196</v>
      </c>
      <c r="P60" s="71">
        <f t="shared" si="12"/>
        <v>148.4</v>
      </c>
    </row>
    <row r="61" spans="1:16" ht="18" customHeight="1">
      <c r="A61" s="26"/>
      <c r="B61" s="38" t="s">
        <v>50</v>
      </c>
      <c r="C61" s="65">
        <v>1561233</v>
      </c>
      <c r="D61" s="66">
        <v>0</v>
      </c>
      <c r="E61" s="65">
        <f t="shared" si="15"/>
        <v>1561233</v>
      </c>
      <c r="F61" s="65">
        <v>399009</v>
      </c>
      <c r="G61" s="66">
        <v>0</v>
      </c>
      <c r="H61" s="65">
        <f t="shared" si="16"/>
        <v>399009</v>
      </c>
      <c r="I61" s="65">
        <f t="shared" si="14"/>
        <v>1162224</v>
      </c>
      <c r="J61" s="65">
        <v>1404</v>
      </c>
      <c r="K61" s="65">
        <v>1136512</v>
      </c>
      <c r="L61" s="65"/>
      <c r="M61" s="92">
        <f t="shared" si="10"/>
        <v>1160820</v>
      </c>
      <c r="N61" s="65">
        <v>1137879</v>
      </c>
      <c r="O61" s="65">
        <f t="shared" si="11"/>
        <v>22941</v>
      </c>
      <c r="P61" s="67">
        <f t="shared" si="12"/>
        <v>2</v>
      </c>
    </row>
    <row r="62" spans="1:16" ht="18" customHeight="1">
      <c r="A62" s="26"/>
      <c r="B62" s="38" t="s">
        <v>52</v>
      </c>
      <c r="C62" s="65">
        <v>1863769</v>
      </c>
      <c r="D62" s="66">
        <v>0</v>
      </c>
      <c r="E62" s="65">
        <f t="shared" si="15"/>
        <v>1863769</v>
      </c>
      <c r="F62" s="65">
        <v>1512396</v>
      </c>
      <c r="G62" s="66">
        <v>0</v>
      </c>
      <c r="H62" s="65">
        <f t="shared" si="16"/>
        <v>1512396</v>
      </c>
      <c r="I62" s="65">
        <f t="shared" si="14"/>
        <v>351373</v>
      </c>
      <c r="J62" s="65">
        <v>1676</v>
      </c>
      <c r="K62" s="65">
        <v>473668</v>
      </c>
      <c r="L62" s="65"/>
      <c r="M62" s="92">
        <f t="shared" si="10"/>
        <v>349697</v>
      </c>
      <c r="N62" s="65">
        <v>475239</v>
      </c>
      <c r="O62" s="65">
        <f t="shared" si="11"/>
        <v>-125542</v>
      </c>
      <c r="P62" s="67">
        <f t="shared" si="12"/>
        <v>-26.4</v>
      </c>
    </row>
    <row r="63" spans="1:16" ht="18" customHeight="1">
      <c r="A63" s="26"/>
      <c r="B63" s="38" t="s">
        <v>53</v>
      </c>
      <c r="C63" s="65">
        <v>4234694</v>
      </c>
      <c r="D63" s="66">
        <v>10635</v>
      </c>
      <c r="E63" s="65">
        <f t="shared" si="15"/>
        <v>4245329</v>
      </c>
      <c r="F63" s="65">
        <v>1949061</v>
      </c>
      <c r="G63" s="66">
        <v>-1045</v>
      </c>
      <c r="H63" s="65">
        <f t="shared" si="16"/>
        <v>1948016</v>
      </c>
      <c r="I63" s="65">
        <f t="shared" si="14"/>
        <v>2297313</v>
      </c>
      <c r="J63" s="65">
        <v>3818</v>
      </c>
      <c r="K63" s="65">
        <v>2288060</v>
      </c>
      <c r="L63" s="65"/>
      <c r="M63" s="92">
        <f t="shared" si="10"/>
        <v>2293495</v>
      </c>
      <c r="N63" s="65">
        <v>2291260</v>
      </c>
      <c r="O63" s="65">
        <f t="shared" si="11"/>
        <v>2235</v>
      </c>
      <c r="P63" s="67">
        <f t="shared" si="12"/>
        <v>0.1</v>
      </c>
    </row>
    <row r="64" spans="1:16" ht="18" customHeight="1">
      <c r="A64" s="26"/>
      <c r="B64" s="38" t="s">
        <v>54</v>
      </c>
      <c r="C64" s="65">
        <v>911895</v>
      </c>
      <c r="D64" s="66">
        <v>-2035</v>
      </c>
      <c r="E64" s="65">
        <f t="shared" si="15"/>
        <v>909860</v>
      </c>
      <c r="F64" s="65">
        <v>124732</v>
      </c>
      <c r="G64" s="66">
        <v>-63</v>
      </c>
      <c r="H64" s="65">
        <f t="shared" si="16"/>
        <v>124669</v>
      </c>
      <c r="I64" s="65">
        <f t="shared" si="14"/>
        <v>785191</v>
      </c>
      <c r="J64" s="65">
        <v>818</v>
      </c>
      <c r="K64" s="65">
        <v>771627</v>
      </c>
      <c r="L64" s="65"/>
      <c r="M64" s="92">
        <f t="shared" si="10"/>
        <v>784373</v>
      </c>
      <c r="N64" s="65">
        <v>772427</v>
      </c>
      <c r="O64" s="65">
        <f t="shared" si="11"/>
        <v>11946</v>
      </c>
      <c r="P64" s="67">
        <f t="shared" si="12"/>
        <v>1.5</v>
      </c>
    </row>
    <row r="65" spans="1:16" ht="18" customHeight="1">
      <c r="A65" s="26"/>
      <c r="B65" s="38" t="s">
        <v>55</v>
      </c>
      <c r="C65" s="65">
        <v>2206888</v>
      </c>
      <c r="D65" s="66">
        <v>0</v>
      </c>
      <c r="E65" s="65">
        <f t="shared" si="15"/>
        <v>2206888</v>
      </c>
      <c r="F65" s="65">
        <v>1761772</v>
      </c>
      <c r="G65" s="66">
        <v>0</v>
      </c>
      <c r="H65" s="65">
        <f t="shared" si="16"/>
        <v>1761772</v>
      </c>
      <c r="I65" s="65">
        <f t="shared" si="14"/>
        <v>445116</v>
      </c>
      <c r="J65" s="65">
        <v>1985</v>
      </c>
      <c r="K65" s="65">
        <v>271710</v>
      </c>
      <c r="L65" s="65"/>
      <c r="M65" s="92">
        <f t="shared" si="10"/>
        <v>443131</v>
      </c>
      <c r="N65" s="65">
        <v>273530</v>
      </c>
      <c r="O65" s="65">
        <f t="shared" si="11"/>
        <v>169601</v>
      </c>
      <c r="P65" s="71">
        <f t="shared" si="12"/>
        <v>62</v>
      </c>
    </row>
    <row r="66" spans="1:16" ht="18" customHeight="1">
      <c r="A66" s="26"/>
      <c r="B66" s="38" t="s">
        <v>56</v>
      </c>
      <c r="C66" s="65">
        <v>2465041</v>
      </c>
      <c r="D66" s="66">
        <v>0</v>
      </c>
      <c r="E66" s="65">
        <f t="shared" si="15"/>
        <v>2465041</v>
      </c>
      <c r="F66" s="68">
        <v>594428</v>
      </c>
      <c r="G66" s="66">
        <v>0</v>
      </c>
      <c r="H66" s="65">
        <f t="shared" si="16"/>
        <v>594428</v>
      </c>
      <c r="I66" s="65">
        <f t="shared" si="14"/>
        <v>1870613</v>
      </c>
      <c r="J66" s="65">
        <v>2217</v>
      </c>
      <c r="K66" s="65">
        <v>1918720</v>
      </c>
      <c r="L66" s="65"/>
      <c r="M66" s="92">
        <f t="shared" si="10"/>
        <v>1868396</v>
      </c>
      <c r="N66" s="68">
        <v>1920683</v>
      </c>
      <c r="O66" s="65">
        <f t="shared" si="11"/>
        <v>-52287</v>
      </c>
      <c r="P66" s="67">
        <f t="shared" si="12"/>
        <v>-2.7</v>
      </c>
    </row>
    <row r="67" spans="1:16" ht="18" customHeight="1">
      <c r="A67" s="148" t="s">
        <v>109</v>
      </c>
      <c r="B67" s="149"/>
      <c r="C67" s="69">
        <f>SUM(C24:C66)</f>
        <v>113496512</v>
      </c>
      <c r="D67" s="69">
        <f>SUM(D24:D66)</f>
        <v>42254</v>
      </c>
      <c r="E67" s="69">
        <f>SUM(E24:E66)</f>
        <v>113538766</v>
      </c>
      <c r="F67" s="69">
        <f aca="true" t="shared" si="17" ref="F67:N67">SUM(F24:F66)</f>
        <v>43635178</v>
      </c>
      <c r="G67" s="69">
        <f t="shared" si="17"/>
        <v>-10580</v>
      </c>
      <c r="H67" s="69">
        <f t="shared" si="17"/>
        <v>43624598</v>
      </c>
      <c r="I67" s="69">
        <f t="shared" si="17"/>
        <v>69914168</v>
      </c>
      <c r="J67" s="69">
        <f>SUM(J24:J66)</f>
        <v>102108</v>
      </c>
      <c r="K67" s="69">
        <f t="shared" si="17"/>
        <v>67895068</v>
      </c>
      <c r="L67" s="69">
        <f t="shared" si="17"/>
        <v>0</v>
      </c>
      <c r="M67" s="95">
        <f>SUM(M24:M66)</f>
        <v>69812060</v>
      </c>
      <c r="N67" s="69">
        <f t="shared" si="17"/>
        <v>67988525</v>
      </c>
      <c r="O67" s="69">
        <f>SUM(O24:O66)</f>
        <v>1823535</v>
      </c>
      <c r="P67" s="98">
        <f>ROUND(O67/N67*100,1)</f>
        <v>2.7</v>
      </c>
    </row>
    <row r="68" spans="1:16" ht="18" customHeight="1">
      <c r="A68" s="148" t="s">
        <v>130</v>
      </c>
      <c r="B68" s="149"/>
      <c r="C68" s="69">
        <f aca="true" t="shared" si="18" ref="C68:O68">C23+C67</f>
        <v>401839635</v>
      </c>
      <c r="D68" s="69">
        <f t="shared" si="18"/>
        <v>28247</v>
      </c>
      <c r="E68" s="69">
        <f t="shared" si="18"/>
        <v>401867882</v>
      </c>
      <c r="F68" s="69">
        <f t="shared" si="18"/>
        <v>221425576</v>
      </c>
      <c r="G68" s="69">
        <f t="shared" si="18"/>
        <v>-48646</v>
      </c>
      <c r="H68" s="69">
        <f t="shared" si="18"/>
        <v>221376930</v>
      </c>
      <c r="I68" s="69">
        <f t="shared" si="18"/>
        <v>180490952</v>
      </c>
      <c r="J68" s="69">
        <f t="shared" si="18"/>
        <v>361405</v>
      </c>
      <c r="K68" s="69">
        <f t="shared" si="18"/>
        <v>171817799</v>
      </c>
      <c r="L68" s="69">
        <f t="shared" si="18"/>
        <v>0</v>
      </c>
      <c r="M68" s="95">
        <f>M23+M67</f>
        <v>180129547</v>
      </c>
      <c r="N68" s="69">
        <f t="shared" si="18"/>
        <v>172154484</v>
      </c>
      <c r="O68" s="69">
        <f t="shared" si="18"/>
        <v>7975063</v>
      </c>
      <c r="P68" s="67">
        <f>ROUND(O68/N68*100,1)</f>
        <v>4.6</v>
      </c>
    </row>
    <row r="69" spans="1:16" ht="18" customHeight="1">
      <c r="A69" s="23" t="s">
        <v>110</v>
      </c>
      <c r="B69" s="35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39"/>
      <c r="N69" s="70"/>
      <c r="O69" s="70"/>
      <c r="P69" s="72"/>
    </row>
    <row r="70" spans="1:16" ht="18" customHeight="1">
      <c r="A70" s="26"/>
      <c r="B70" s="38" t="s">
        <v>32</v>
      </c>
      <c r="C70" s="65">
        <v>3753361</v>
      </c>
      <c r="D70" s="73">
        <v>0</v>
      </c>
      <c r="E70" s="65">
        <f>C70-D70</f>
        <v>3753361</v>
      </c>
      <c r="F70" s="65">
        <v>4919612</v>
      </c>
      <c r="G70" s="73">
        <v>0</v>
      </c>
      <c r="H70" s="65">
        <f>F70+G70</f>
        <v>4919612</v>
      </c>
      <c r="I70" s="65">
        <f>E70-H70</f>
        <v>-1166251</v>
      </c>
      <c r="J70" s="73">
        <v>0</v>
      </c>
      <c r="K70" s="73">
        <v>0</v>
      </c>
      <c r="L70" s="73">
        <v>0</v>
      </c>
      <c r="M70" s="93">
        <v>0</v>
      </c>
      <c r="N70" s="73">
        <v>0</v>
      </c>
      <c r="O70" s="66" t="s">
        <v>143</v>
      </c>
      <c r="P70" s="71" t="s">
        <v>143</v>
      </c>
    </row>
    <row r="71" spans="1:16" ht="18" customHeight="1">
      <c r="A71" s="26"/>
      <c r="B71" s="38" t="s">
        <v>47</v>
      </c>
      <c r="C71" s="65">
        <v>1475539</v>
      </c>
      <c r="D71" s="73">
        <v>0</v>
      </c>
      <c r="E71" s="65">
        <f>C71-D71</f>
        <v>1475539</v>
      </c>
      <c r="F71" s="65">
        <v>1621103</v>
      </c>
      <c r="G71" s="73">
        <v>0</v>
      </c>
      <c r="H71" s="65">
        <f>F71+G71</f>
        <v>1621103</v>
      </c>
      <c r="I71" s="65">
        <f>E71-H71</f>
        <v>-145564</v>
      </c>
      <c r="J71" s="73">
        <v>0</v>
      </c>
      <c r="K71" s="73">
        <v>0</v>
      </c>
      <c r="L71" s="73">
        <v>0</v>
      </c>
      <c r="M71" s="93">
        <v>0</v>
      </c>
      <c r="N71" s="73">
        <v>0</v>
      </c>
      <c r="O71" s="73">
        <f>L71-N71</f>
        <v>0</v>
      </c>
      <c r="P71" s="73">
        <v>0</v>
      </c>
    </row>
    <row r="72" spans="1:16" ht="18" customHeight="1">
      <c r="A72" s="26"/>
      <c r="B72" s="38" t="s">
        <v>51</v>
      </c>
      <c r="C72" s="65">
        <v>2055974</v>
      </c>
      <c r="D72" s="73">
        <v>0</v>
      </c>
      <c r="E72" s="65">
        <f>C72-D72</f>
        <v>2055974</v>
      </c>
      <c r="F72" s="65">
        <v>2567539</v>
      </c>
      <c r="G72" s="73">
        <v>0</v>
      </c>
      <c r="H72" s="65">
        <f>F72+G72</f>
        <v>2567539</v>
      </c>
      <c r="I72" s="65">
        <f>E72-H72</f>
        <v>-511565</v>
      </c>
      <c r="J72" s="73">
        <v>0</v>
      </c>
      <c r="K72" s="73">
        <v>0</v>
      </c>
      <c r="L72" s="73">
        <v>0</v>
      </c>
      <c r="M72" s="93">
        <v>0</v>
      </c>
      <c r="N72" s="73">
        <v>0</v>
      </c>
      <c r="O72" s="73">
        <f>L72-N72</f>
        <v>0</v>
      </c>
      <c r="P72" s="73">
        <v>0</v>
      </c>
    </row>
    <row r="73" spans="1:16" ht="18" customHeight="1">
      <c r="A73" s="148" t="s">
        <v>111</v>
      </c>
      <c r="B73" s="149"/>
      <c r="C73" s="69">
        <f aca="true" t="shared" si="19" ref="C73:N73">SUM(C70:C72)</f>
        <v>7284874</v>
      </c>
      <c r="D73" s="74">
        <f t="shared" si="19"/>
        <v>0</v>
      </c>
      <c r="E73" s="69">
        <f t="shared" si="19"/>
        <v>7284874</v>
      </c>
      <c r="F73" s="69">
        <f t="shared" si="19"/>
        <v>9108254</v>
      </c>
      <c r="G73" s="74">
        <f t="shared" si="19"/>
        <v>0</v>
      </c>
      <c r="H73" s="69">
        <f t="shared" si="19"/>
        <v>9108254</v>
      </c>
      <c r="I73" s="69">
        <f t="shared" si="19"/>
        <v>-1823380</v>
      </c>
      <c r="J73" s="74">
        <f t="shared" si="19"/>
        <v>0</v>
      </c>
      <c r="K73" s="74">
        <f t="shared" si="19"/>
        <v>0</v>
      </c>
      <c r="L73" s="74">
        <f t="shared" si="19"/>
        <v>0</v>
      </c>
      <c r="M73" s="94">
        <f t="shared" si="19"/>
        <v>0</v>
      </c>
      <c r="N73" s="74">
        <f t="shared" si="19"/>
        <v>0</v>
      </c>
      <c r="O73" s="75" t="s">
        <v>143</v>
      </c>
      <c r="P73" s="76" t="s">
        <v>143</v>
      </c>
    </row>
    <row r="74" spans="1:16" ht="18" customHeight="1">
      <c r="A74" s="148" t="s">
        <v>112</v>
      </c>
      <c r="B74" s="150"/>
      <c r="C74" s="69">
        <f aca="true" t="shared" si="20" ref="C74:O74">SUM(C68,C73)</f>
        <v>409124509</v>
      </c>
      <c r="D74" s="69">
        <f t="shared" si="20"/>
        <v>28247</v>
      </c>
      <c r="E74" s="69">
        <f t="shared" si="20"/>
        <v>409152756</v>
      </c>
      <c r="F74" s="69">
        <f t="shared" si="20"/>
        <v>230533830</v>
      </c>
      <c r="G74" s="69">
        <f t="shared" si="20"/>
        <v>-48646</v>
      </c>
      <c r="H74" s="69">
        <f t="shared" si="20"/>
        <v>230485184</v>
      </c>
      <c r="I74" s="69">
        <f t="shared" si="20"/>
        <v>178667572</v>
      </c>
      <c r="J74" s="69">
        <f t="shared" si="20"/>
        <v>361405</v>
      </c>
      <c r="K74" s="69">
        <f t="shared" si="20"/>
        <v>171817799</v>
      </c>
      <c r="L74" s="69">
        <f t="shared" si="20"/>
        <v>0</v>
      </c>
      <c r="M74" s="95">
        <f t="shared" si="20"/>
        <v>180129547</v>
      </c>
      <c r="N74" s="69">
        <f t="shared" si="20"/>
        <v>172154484</v>
      </c>
      <c r="O74" s="69">
        <f t="shared" si="20"/>
        <v>7975063</v>
      </c>
      <c r="P74" s="77">
        <f>ROUND(O74/N74*100,1)</f>
        <v>4.6</v>
      </c>
    </row>
    <row r="75" ht="13.5" customHeight="1">
      <c r="B75" s="20" t="s">
        <v>269</v>
      </c>
    </row>
  </sheetData>
  <sheetProtection/>
  <mergeCells count="10">
    <mergeCell ref="F4:H4"/>
    <mergeCell ref="A74:B74"/>
    <mergeCell ref="O3:P3"/>
    <mergeCell ref="A73:B73"/>
    <mergeCell ref="A67:B67"/>
    <mergeCell ref="A68:B68"/>
    <mergeCell ref="A23:B23"/>
    <mergeCell ref="O4:P4"/>
    <mergeCell ref="A6:B6"/>
    <mergeCell ref="C4:E4"/>
  </mergeCells>
  <printOptions/>
  <pageMargins left="0.7874015748031497" right="0.3937007874015748" top="0.7874015748031497" bottom="0.3937007874015748" header="0.5905511811023623" footer="0.31496062992125984"/>
  <pageSetup blackAndWhite="1" firstPageNumber="239" useFirstPageNumber="1" horizontalDpi="600" verticalDpi="600" orientation="portrait" paperSize="9" scale="57" r:id="rId3"/>
  <headerFooter alignWithMargins="0">
    <oddFooter>&amp;C&amp;18&amp;P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view="pageBreakPreview" zoomScale="75" zoomScaleNormal="50" zoomScaleSheetLayoutView="75" zoomScalePageLayoutView="0" workbookViewId="0" topLeftCell="A1">
      <selection activeCell="L42" sqref="L42:P42"/>
    </sheetView>
  </sheetViews>
  <sheetFormatPr defaultColWidth="9.00390625" defaultRowHeight="18" customHeight="1"/>
  <cols>
    <col min="1" max="1" width="9.00390625" style="100" customWidth="1"/>
    <col min="2" max="4" width="6.25390625" style="100" customWidth="1"/>
    <col min="5" max="5" width="6.375" style="100" customWidth="1"/>
    <col min="6" max="7" width="6.25390625" style="100" customWidth="1"/>
    <col min="8" max="11" width="17.25390625" style="100" customWidth="1"/>
    <col min="12" max="17" width="6.625" style="100" customWidth="1"/>
    <col min="18" max="21" width="18.125" style="100" customWidth="1"/>
    <col min="22" max="22" width="11.75390625" style="100" bestFit="1" customWidth="1"/>
    <col min="23" max="16384" width="9.00390625" style="100" customWidth="1"/>
  </cols>
  <sheetData>
    <row r="1" spans="1:20" ht="25.5" customHeight="1">
      <c r="A1" s="99"/>
      <c r="B1" s="79" t="s">
        <v>183</v>
      </c>
      <c r="R1" s="101"/>
      <c r="S1" s="101"/>
      <c r="T1" s="101"/>
    </row>
    <row r="2" spans="2:20" ht="19.5" thickBot="1">
      <c r="B2" s="79"/>
      <c r="R2" s="101"/>
      <c r="S2" s="101"/>
      <c r="T2" s="101"/>
    </row>
    <row r="3" spans="1:21" ht="18.75">
      <c r="A3" s="244">
        <v>240</v>
      </c>
      <c r="B3" s="80"/>
      <c r="C3" s="102"/>
      <c r="D3" s="102"/>
      <c r="E3" s="102"/>
      <c r="F3" s="102"/>
      <c r="G3" s="103" t="s">
        <v>144</v>
      </c>
      <c r="H3" s="104" t="s">
        <v>265</v>
      </c>
      <c r="I3" s="105" t="s">
        <v>185</v>
      </c>
      <c r="J3" s="106" t="s">
        <v>72</v>
      </c>
      <c r="K3" s="102" t="s">
        <v>108</v>
      </c>
      <c r="L3" s="80"/>
      <c r="M3" s="102"/>
      <c r="N3" s="102"/>
      <c r="O3" s="102"/>
      <c r="P3" s="102"/>
      <c r="Q3" s="103" t="s">
        <v>144</v>
      </c>
      <c r="R3" s="104" t="s">
        <v>265</v>
      </c>
      <c r="S3" s="105" t="s">
        <v>185</v>
      </c>
      <c r="T3" s="106" t="s">
        <v>72</v>
      </c>
      <c r="U3" s="107" t="s">
        <v>108</v>
      </c>
    </row>
    <row r="4" spans="1:21" ht="18.75">
      <c r="A4" s="244"/>
      <c r="B4" s="81"/>
      <c r="C4" s="108"/>
      <c r="D4" s="108"/>
      <c r="E4" s="108"/>
      <c r="F4" s="108"/>
      <c r="G4" s="109"/>
      <c r="H4" s="110" t="s">
        <v>122</v>
      </c>
      <c r="I4" s="111" t="s">
        <v>122</v>
      </c>
      <c r="J4" s="111" t="s">
        <v>206</v>
      </c>
      <c r="K4" s="108" t="s">
        <v>207</v>
      </c>
      <c r="L4" s="81"/>
      <c r="M4" s="108"/>
      <c r="N4" s="108"/>
      <c r="O4" s="108"/>
      <c r="P4" s="108"/>
      <c r="Q4" s="109"/>
      <c r="R4" s="110" t="s">
        <v>122</v>
      </c>
      <c r="S4" s="111" t="s">
        <v>122</v>
      </c>
      <c r="T4" s="111" t="s">
        <v>206</v>
      </c>
      <c r="U4" s="112" t="s">
        <v>207</v>
      </c>
    </row>
    <row r="5" spans="1:21" ht="14.25" thickBot="1">
      <c r="A5" s="244"/>
      <c r="B5" s="113" t="s">
        <v>145</v>
      </c>
      <c r="C5" s="114"/>
      <c r="D5" s="114"/>
      <c r="E5" s="114"/>
      <c r="F5" s="114"/>
      <c r="G5" s="115"/>
      <c r="H5" s="116" t="s">
        <v>208</v>
      </c>
      <c r="I5" s="117" t="s">
        <v>209</v>
      </c>
      <c r="J5" s="118" t="s">
        <v>210</v>
      </c>
      <c r="K5" s="119" t="s">
        <v>211</v>
      </c>
      <c r="L5" s="113" t="s">
        <v>145</v>
      </c>
      <c r="M5" s="114"/>
      <c r="N5" s="114"/>
      <c r="O5" s="114"/>
      <c r="P5" s="114"/>
      <c r="Q5" s="115"/>
      <c r="R5" s="116" t="s">
        <v>208</v>
      </c>
      <c r="S5" s="117" t="s">
        <v>209</v>
      </c>
      <c r="T5" s="118" t="s">
        <v>210</v>
      </c>
      <c r="U5" s="120" t="s">
        <v>211</v>
      </c>
    </row>
    <row r="6" spans="1:21" ht="17.25" customHeight="1">
      <c r="A6" s="244"/>
      <c r="B6" s="158" t="s">
        <v>146</v>
      </c>
      <c r="C6" s="220" t="s">
        <v>212</v>
      </c>
      <c r="D6" s="220"/>
      <c r="E6" s="220"/>
      <c r="F6" s="220"/>
      <c r="G6" s="221"/>
      <c r="H6" s="121">
        <v>25933072</v>
      </c>
      <c r="I6" s="121">
        <v>24868618</v>
      </c>
      <c r="J6" s="122">
        <f>H6-I6</f>
        <v>1064454</v>
      </c>
      <c r="K6" s="145">
        <f>J6/I6*100</f>
        <v>4.2803102287388874</v>
      </c>
      <c r="L6" s="155" t="s">
        <v>147</v>
      </c>
      <c r="M6" s="234" t="s">
        <v>213</v>
      </c>
      <c r="N6" s="235"/>
      <c r="O6" s="235"/>
      <c r="P6" s="235"/>
      <c r="Q6" s="236"/>
      <c r="R6" s="123">
        <v>1228582</v>
      </c>
      <c r="S6" s="123">
        <v>1354169</v>
      </c>
      <c r="T6" s="137">
        <f>R6-S6</f>
        <v>-125587</v>
      </c>
      <c r="U6" s="141">
        <f>T6/S6*100</f>
        <v>-9.274100943087605</v>
      </c>
    </row>
    <row r="7" spans="1:21" ht="17.25" customHeight="1">
      <c r="A7" s="244"/>
      <c r="B7" s="159"/>
      <c r="C7" s="181" t="s">
        <v>214</v>
      </c>
      <c r="D7" s="226"/>
      <c r="E7" s="227"/>
      <c r="F7" s="230" t="s">
        <v>148</v>
      </c>
      <c r="G7" s="231"/>
      <c r="H7" s="123">
        <v>15499233</v>
      </c>
      <c r="I7" s="123">
        <v>15116034</v>
      </c>
      <c r="J7" s="124">
        <f aca="true" t="shared" si="0" ref="J7:J47">H7-I7</f>
        <v>383199</v>
      </c>
      <c r="K7" s="142">
        <f>J7/I7*100</f>
        <v>2.5350498682392484</v>
      </c>
      <c r="L7" s="156"/>
      <c r="M7" s="206" t="s">
        <v>215</v>
      </c>
      <c r="N7" s="206"/>
      <c r="O7" s="206"/>
      <c r="P7" s="206"/>
      <c r="Q7" s="206"/>
      <c r="R7" s="123">
        <v>847018</v>
      </c>
      <c r="S7" s="123">
        <v>878506</v>
      </c>
      <c r="T7" s="124">
        <f>R7-S7</f>
        <v>-31488</v>
      </c>
      <c r="U7" s="142">
        <f>T7/S7*100</f>
        <v>-3.584266925894644</v>
      </c>
    </row>
    <row r="8" spans="1:21" ht="17.25" customHeight="1">
      <c r="A8" s="244"/>
      <c r="B8" s="159"/>
      <c r="C8" s="183"/>
      <c r="D8" s="228"/>
      <c r="E8" s="229"/>
      <c r="F8" s="224" t="s">
        <v>150</v>
      </c>
      <c r="G8" s="225"/>
      <c r="H8" s="123">
        <v>18785844</v>
      </c>
      <c r="I8" s="123">
        <v>18925570</v>
      </c>
      <c r="J8" s="124">
        <f t="shared" si="0"/>
        <v>-139726</v>
      </c>
      <c r="K8" s="142">
        <f aca="true" t="shared" si="1" ref="K8:K47">J8/I8*100</f>
        <v>-0.7382921624025063</v>
      </c>
      <c r="L8" s="156"/>
      <c r="M8" s="237" t="s">
        <v>216</v>
      </c>
      <c r="N8" s="239"/>
      <c r="O8" s="237" t="s">
        <v>217</v>
      </c>
      <c r="P8" s="238"/>
      <c r="Q8" s="239"/>
      <c r="R8" s="187">
        <v>1546059</v>
      </c>
      <c r="S8" s="187">
        <v>2114257</v>
      </c>
      <c r="T8" s="176">
        <f aca="true" t="shared" si="2" ref="T8:T31">R8-S8</f>
        <v>-568198</v>
      </c>
      <c r="U8" s="185">
        <f aca="true" t="shared" si="3" ref="U8:U31">T8/S8*100</f>
        <v>-26.874594715779587</v>
      </c>
    </row>
    <row r="9" spans="1:21" ht="17.25" customHeight="1">
      <c r="A9" s="244"/>
      <c r="B9" s="159"/>
      <c r="C9" s="232" t="s">
        <v>151</v>
      </c>
      <c r="D9" s="213" t="s">
        <v>218</v>
      </c>
      <c r="E9" s="222"/>
      <c r="F9" s="219" t="s">
        <v>152</v>
      </c>
      <c r="G9" s="171"/>
      <c r="H9" s="123" t="s">
        <v>219</v>
      </c>
      <c r="I9" s="123" t="s">
        <v>181</v>
      </c>
      <c r="J9" s="124" t="s">
        <v>219</v>
      </c>
      <c r="K9" s="142" t="s">
        <v>219</v>
      </c>
      <c r="L9" s="156"/>
      <c r="M9" s="245"/>
      <c r="N9" s="246"/>
      <c r="O9" s="240"/>
      <c r="P9" s="241"/>
      <c r="Q9" s="242"/>
      <c r="R9" s="188"/>
      <c r="S9" s="188"/>
      <c r="T9" s="177"/>
      <c r="U9" s="186"/>
    </row>
    <row r="10" spans="1:21" ht="17.25" customHeight="1">
      <c r="A10" s="244"/>
      <c r="B10" s="159"/>
      <c r="C10" s="233"/>
      <c r="D10" s="217"/>
      <c r="E10" s="223"/>
      <c r="F10" s="219" t="s">
        <v>154</v>
      </c>
      <c r="G10" s="171"/>
      <c r="H10" s="123" t="s">
        <v>220</v>
      </c>
      <c r="I10" s="123" t="s">
        <v>181</v>
      </c>
      <c r="J10" s="124" t="s">
        <v>220</v>
      </c>
      <c r="K10" s="142" t="s">
        <v>220</v>
      </c>
      <c r="L10" s="156"/>
      <c r="M10" s="245"/>
      <c r="N10" s="246"/>
      <c r="O10" s="237" t="s">
        <v>153</v>
      </c>
      <c r="P10" s="238"/>
      <c r="Q10" s="239"/>
      <c r="R10" s="187">
        <v>1162809</v>
      </c>
      <c r="S10" s="187">
        <v>1118647</v>
      </c>
      <c r="T10" s="176">
        <f t="shared" si="2"/>
        <v>44162</v>
      </c>
      <c r="U10" s="185">
        <f t="shared" si="3"/>
        <v>3.9478048034813487</v>
      </c>
    </row>
    <row r="11" spans="1:21" ht="17.25" customHeight="1">
      <c r="A11" s="244"/>
      <c r="B11" s="159"/>
      <c r="C11" s="233"/>
      <c r="D11" s="213" t="s">
        <v>155</v>
      </c>
      <c r="E11" s="222"/>
      <c r="F11" s="219" t="s">
        <v>152</v>
      </c>
      <c r="G11" s="171"/>
      <c r="H11" s="123" t="s">
        <v>219</v>
      </c>
      <c r="I11" s="123" t="s">
        <v>181</v>
      </c>
      <c r="J11" s="124" t="s">
        <v>219</v>
      </c>
      <c r="K11" s="142" t="s">
        <v>219</v>
      </c>
      <c r="L11" s="156"/>
      <c r="M11" s="240"/>
      <c r="N11" s="242"/>
      <c r="O11" s="240"/>
      <c r="P11" s="241"/>
      <c r="Q11" s="242"/>
      <c r="R11" s="188"/>
      <c r="S11" s="188"/>
      <c r="T11" s="177"/>
      <c r="U11" s="186"/>
    </row>
    <row r="12" spans="1:21" ht="17.25" customHeight="1">
      <c r="A12" s="244"/>
      <c r="B12" s="159"/>
      <c r="C12" s="233"/>
      <c r="D12" s="217"/>
      <c r="E12" s="223"/>
      <c r="F12" s="219" t="s">
        <v>154</v>
      </c>
      <c r="G12" s="170"/>
      <c r="H12" s="123">
        <v>31467</v>
      </c>
      <c r="I12" s="123">
        <v>36820</v>
      </c>
      <c r="J12" s="124">
        <f t="shared" si="0"/>
        <v>-5353</v>
      </c>
      <c r="K12" s="142">
        <f t="shared" si="1"/>
        <v>-14.538294405214558</v>
      </c>
      <c r="L12" s="156"/>
      <c r="M12" s="203" t="s">
        <v>178</v>
      </c>
      <c r="N12" s="204"/>
      <c r="O12" s="204"/>
      <c r="P12" s="204"/>
      <c r="Q12" s="205"/>
      <c r="R12" s="123">
        <v>179113</v>
      </c>
      <c r="S12" s="123">
        <v>287909</v>
      </c>
      <c r="T12" s="124">
        <f t="shared" si="2"/>
        <v>-108796</v>
      </c>
      <c r="U12" s="142">
        <f t="shared" si="3"/>
        <v>-37.78832895116165</v>
      </c>
    </row>
    <row r="13" spans="1:21" ht="17.25" customHeight="1">
      <c r="A13" s="244"/>
      <c r="B13" s="159"/>
      <c r="C13" s="178" t="s">
        <v>221</v>
      </c>
      <c r="D13" s="178"/>
      <c r="E13" s="178"/>
      <c r="F13" s="178"/>
      <c r="G13" s="213"/>
      <c r="H13" s="125">
        <v>2048496</v>
      </c>
      <c r="I13" s="123">
        <v>2121070</v>
      </c>
      <c r="J13" s="124">
        <f>H13-I13</f>
        <v>-72574</v>
      </c>
      <c r="K13" s="142">
        <f t="shared" si="1"/>
        <v>-3.421574959808021</v>
      </c>
      <c r="L13" s="156"/>
      <c r="M13" s="203" t="s">
        <v>225</v>
      </c>
      <c r="N13" s="204"/>
      <c r="O13" s="204"/>
      <c r="P13" s="204"/>
      <c r="Q13" s="205"/>
      <c r="R13" s="123">
        <v>1704534</v>
      </c>
      <c r="S13" s="123">
        <v>1898416</v>
      </c>
      <c r="T13" s="124">
        <f t="shared" si="2"/>
        <v>-193882</v>
      </c>
      <c r="U13" s="142" t="s">
        <v>222</v>
      </c>
    </row>
    <row r="14" spans="1:21" ht="17.25" customHeight="1">
      <c r="A14" s="244"/>
      <c r="B14" s="159"/>
      <c r="C14" s="213" t="s">
        <v>223</v>
      </c>
      <c r="D14" s="216"/>
      <c r="E14" s="169" t="s">
        <v>224</v>
      </c>
      <c r="F14" s="170"/>
      <c r="G14" s="171"/>
      <c r="H14" s="123">
        <v>1775142</v>
      </c>
      <c r="I14" s="126">
        <v>1785513</v>
      </c>
      <c r="J14" s="124">
        <f>H14-I14</f>
        <v>-10371</v>
      </c>
      <c r="K14" s="142">
        <f t="shared" si="1"/>
        <v>-0.5808414724507747</v>
      </c>
      <c r="L14" s="156"/>
      <c r="M14" s="203" t="s">
        <v>226</v>
      </c>
      <c r="N14" s="204"/>
      <c r="O14" s="204"/>
      <c r="P14" s="204"/>
      <c r="Q14" s="205"/>
      <c r="R14" s="123">
        <v>4298769</v>
      </c>
      <c r="S14" s="123">
        <v>4095731</v>
      </c>
      <c r="T14" s="124">
        <f t="shared" si="2"/>
        <v>203038</v>
      </c>
      <c r="U14" s="142">
        <f t="shared" si="3"/>
        <v>4.957307987267718</v>
      </c>
    </row>
    <row r="15" spans="1:21" ht="17.25" customHeight="1">
      <c r="A15" s="244"/>
      <c r="B15" s="159"/>
      <c r="C15" s="217"/>
      <c r="D15" s="218"/>
      <c r="E15" s="175" t="s">
        <v>198</v>
      </c>
      <c r="F15" s="175"/>
      <c r="G15" s="169"/>
      <c r="H15" s="123">
        <v>668672</v>
      </c>
      <c r="I15" s="126">
        <v>660618</v>
      </c>
      <c r="J15" s="124">
        <f>H15-I15</f>
        <v>8054</v>
      </c>
      <c r="K15" s="142">
        <f t="shared" si="1"/>
        <v>1.2191614518526592</v>
      </c>
      <c r="L15" s="156"/>
      <c r="M15" s="203" t="s">
        <v>228</v>
      </c>
      <c r="N15" s="204"/>
      <c r="O15" s="204"/>
      <c r="P15" s="204"/>
      <c r="Q15" s="205"/>
      <c r="R15" s="123">
        <v>5780968</v>
      </c>
      <c r="S15" s="123">
        <v>5641342</v>
      </c>
      <c r="T15" s="124">
        <f t="shared" si="2"/>
        <v>139626</v>
      </c>
      <c r="U15" s="142">
        <f t="shared" si="3"/>
        <v>2.4750493765490553</v>
      </c>
    </row>
    <row r="16" spans="1:21" ht="17.25" customHeight="1">
      <c r="A16" s="244"/>
      <c r="B16" s="159"/>
      <c r="C16" s="175" t="s">
        <v>227</v>
      </c>
      <c r="D16" s="175"/>
      <c r="E16" s="175"/>
      <c r="F16" s="175"/>
      <c r="G16" s="169"/>
      <c r="H16" s="123">
        <v>16024687</v>
      </c>
      <c r="I16" s="123">
        <v>15824492</v>
      </c>
      <c r="J16" s="124">
        <f t="shared" si="0"/>
        <v>200195</v>
      </c>
      <c r="K16" s="142">
        <f t="shared" si="1"/>
        <v>1.2650959032365778</v>
      </c>
      <c r="L16" s="156"/>
      <c r="M16" s="203" t="s">
        <v>230</v>
      </c>
      <c r="N16" s="204"/>
      <c r="O16" s="204"/>
      <c r="P16" s="204"/>
      <c r="Q16" s="205"/>
      <c r="R16" s="123">
        <v>940247</v>
      </c>
      <c r="S16" s="123">
        <v>940046</v>
      </c>
      <c r="T16" s="124">
        <f t="shared" si="2"/>
        <v>201</v>
      </c>
      <c r="U16" s="142">
        <f t="shared" si="3"/>
        <v>0.021381932373522147</v>
      </c>
    </row>
    <row r="17" spans="1:21" ht="17.25" customHeight="1">
      <c r="A17" s="244"/>
      <c r="B17" s="159"/>
      <c r="C17" s="175" t="s">
        <v>229</v>
      </c>
      <c r="D17" s="175"/>
      <c r="E17" s="175"/>
      <c r="F17" s="175"/>
      <c r="G17" s="169"/>
      <c r="H17" s="123">
        <v>4876274</v>
      </c>
      <c r="I17" s="123">
        <v>5110384</v>
      </c>
      <c r="J17" s="124">
        <f t="shared" si="0"/>
        <v>-234110</v>
      </c>
      <c r="K17" s="142">
        <f t="shared" si="1"/>
        <v>-4.581064749733092</v>
      </c>
      <c r="L17" s="156"/>
      <c r="M17" s="203" t="s">
        <v>159</v>
      </c>
      <c r="N17" s="204"/>
      <c r="O17" s="204"/>
      <c r="P17" s="204"/>
      <c r="Q17" s="205"/>
      <c r="R17" s="123">
        <v>12468203</v>
      </c>
      <c r="S17" s="123">
        <v>10694425</v>
      </c>
      <c r="T17" s="124">
        <f t="shared" si="2"/>
        <v>1773778</v>
      </c>
      <c r="U17" s="142">
        <f t="shared" si="3"/>
        <v>16.586006260271123</v>
      </c>
    </row>
    <row r="18" spans="1:21" ht="17.25" customHeight="1">
      <c r="A18" s="244"/>
      <c r="B18" s="159"/>
      <c r="C18" s="232" t="s">
        <v>156</v>
      </c>
      <c r="D18" s="169" t="s">
        <v>231</v>
      </c>
      <c r="E18" s="170"/>
      <c r="F18" s="170"/>
      <c r="G18" s="171"/>
      <c r="H18" s="123">
        <v>5566344</v>
      </c>
      <c r="I18" s="123">
        <v>5486141</v>
      </c>
      <c r="J18" s="124">
        <f t="shared" si="0"/>
        <v>80203</v>
      </c>
      <c r="K18" s="142">
        <f t="shared" si="1"/>
        <v>1.4619201365768761</v>
      </c>
      <c r="L18" s="156"/>
      <c r="M18" s="203" t="s">
        <v>160</v>
      </c>
      <c r="N18" s="204"/>
      <c r="O18" s="204"/>
      <c r="P18" s="204"/>
      <c r="Q18" s="205"/>
      <c r="R18" s="123" t="s">
        <v>233</v>
      </c>
      <c r="S18" s="123" t="s">
        <v>233</v>
      </c>
      <c r="T18" s="124" t="s">
        <v>233</v>
      </c>
      <c r="U18" s="142" t="s">
        <v>233</v>
      </c>
    </row>
    <row r="19" spans="1:21" ht="17.25" customHeight="1">
      <c r="A19" s="244"/>
      <c r="B19" s="159"/>
      <c r="C19" s="233"/>
      <c r="D19" s="169" t="s">
        <v>232</v>
      </c>
      <c r="E19" s="170"/>
      <c r="F19" s="170"/>
      <c r="G19" s="171"/>
      <c r="H19" s="123">
        <v>7387572</v>
      </c>
      <c r="I19" s="123">
        <v>7628592</v>
      </c>
      <c r="J19" s="124">
        <f t="shared" si="0"/>
        <v>-241020</v>
      </c>
      <c r="K19" s="142">
        <f t="shared" si="1"/>
        <v>-3.1594296824368118</v>
      </c>
      <c r="L19" s="156"/>
      <c r="M19" s="203" t="s">
        <v>235</v>
      </c>
      <c r="N19" s="204"/>
      <c r="O19" s="204"/>
      <c r="P19" s="204"/>
      <c r="Q19" s="205"/>
      <c r="R19" s="123">
        <v>5784613</v>
      </c>
      <c r="S19" s="123">
        <v>6254913</v>
      </c>
      <c r="T19" s="124">
        <f t="shared" si="2"/>
        <v>-470300</v>
      </c>
      <c r="U19" s="142">
        <f t="shared" si="3"/>
        <v>-7.5188895513015135</v>
      </c>
    </row>
    <row r="20" spans="1:21" ht="17.25" customHeight="1">
      <c r="A20" s="244"/>
      <c r="B20" s="159"/>
      <c r="C20" s="233"/>
      <c r="D20" s="169" t="s">
        <v>234</v>
      </c>
      <c r="E20" s="170"/>
      <c r="F20" s="170"/>
      <c r="G20" s="171"/>
      <c r="H20" s="123">
        <v>4733098</v>
      </c>
      <c r="I20" s="123">
        <v>4801516</v>
      </c>
      <c r="J20" s="124">
        <f t="shared" si="0"/>
        <v>-68418</v>
      </c>
      <c r="K20" s="142">
        <f t="shared" si="1"/>
        <v>-1.4249249611997545</v>
      </c>
      <c r="L20" s="156"/>
      <c r="M20" s="203" t="s">
        <v>237</v>
      </c>
      <c r="N20" s="204"/>
      <c r="O20" s="204"/>
      <c r="P20" s="204"/>
      <c r="Q20" s="205"/>
      <c r="R20" s="123">
        <v>1979815</v>
      </c>
      <c r="S20" s="123">
        <v>2078645</v>
      </c>
      <c r="T20" s="124">
        <f t="shared" si="2"/>
        <v>-98830</v>
      </c>
      <c r="U20" s="142">
        <f t="shared" si="3"/>
        <v>-4.754539615951738</v>
      </c>
    </row>
    <row r="21" spans="1:21" ht="17.25" customHeight="1">
      <c r="A21" s="244"/>
      <c r="B21" s="159"/>
      <c r="C21" s="243"/>
      <c r="D21" s="169" t="s">
        <v>236</v>
      </c>
      <c r="E21" s="170"/>
      <c r="F21" s="170"/>
      <c r="G21" s="171"/>
      <c r="H21" s="123">
        <f>SUM(H18:H20)</f>
        <v>17687014</v>
      </c>
      <c r="I21" s="123">
        <f>SUM(I18:I20)</f>
        <v>17916249</v>
      </c>
      <c r="J21" s="124">
        <f t="shared" si="0"/>
        <v>-229235</v>
      </c>
      <c r="K21" s="142">
        <f t="shared" si="1"/>
        <v>-1.2794809895754407</v>
      </c>
      <c r="L21" s="156"/>
      <c r="M21" s="203" t="s">
        <v>238</v>
      </c>
      <c r="N21" s="204"/>
      <c r="O21" s="204"/>
      <c r="P21" s="204"/>
      <c r="Q21" s="205"/>
      <c r="R21" s="123" t="s">
        <v>239</v>
      </c>
      <c r="S21" s="123" t="s">
        <v>239</v>
      </c>
      <c r="T21" s="124" t="s">
        <v>239</v>
      </c>
      <c r="U21" s="142" t="s">
        <v>239</v>
      </c>
    </row>
    <row r="22" spans="1:21" ht="17.25" customHeight="1">
      <c r="A22" s="244"/>
      <c r="B22" s="159"/>
      <c r="C22" s="232" t="s">
        <v>157</v>
      </c>
      <c r="D22" s="169" t="s">
        <v>158</v>
      </c>
      <c r="E22" s="170"/>
      <c r="F22" s="170"/>
      <c r="G22" s="171"/>
      <c r="H22" s="123">
        <v>2557445</v>
      </c>
      <c r="I22" s="123">
        <v>2484571</v>
      </c>
      <c r="J22" s="124">
        <f t="shared" si="0"/>
        <v>72874</v>
      </c>
      <c r="K22" s="142">
        <f t="shared" si="1"/>
        <v>2.9330616834858008</v>
      </c>
      <c r="L22" s="156"/>
      <c r="M22" s="203" t="s">
        <v>161</v>
      </c>
      <c r="N22" s="204"/>
      <c r="O22" s="204"/>
      <c r="P22" s="204"/>
      <c r="Q22" s="205"/>
      <c r="R22" s="123" t="s">
        <v>239</v>
      </c>
      <c r="S22" s="123" t="s">
        <v>239</v>
      </c>
      <c r="T22" s="124" t="s">
        <v>239</v>
      </c>
      <c r="U22" s="142" t="s">
        <v>239</v>
      </c>
    </row>
    <row r="23" spans="1:21" ht="17.25" customHeight="1">
      <c r="A23" s="244"/>
      <c r="B23" s="159"/>
      <c r="C23" s="233"/>
      <c r="D23" s="169" t="s">
        <v>240</v>
      </c>
      <c r="E23" s="170"/>
      <c r="F23" s="170"/>
      <c r="G23" s="171"/>
      <c r="H23" s="123">
        <v>4273447</v>
      </c>
      <c r="I23" s="123">
        <v>4358640</v>
      </c>
      <c r="J23" s="124">
        <f t="shared" si="0"/>
        <v>-85193</v>
      </c>
      <c r="K23" s="142">
        <f t="shared" si="1"/>
        <v>-1.954577574656315</v>
      </c>
      <c r="L23" s="156"/>
      <c r="M23" s="203" t="s">
        <v>242</v>
      </c>
      <c r="N23" s="204"/>
      <c r="O23" s="204"/>
      <c r="P23" s="204"/>
      <c r="Q23" s="205"/>
      <c r="R23" s="123">
        <v>1520451</v>
      </c>
      <c r="S23" s="123">
        <v>863745</v>
      </c>
      <c r="T23" s="124">
        <f t="shared" si="2"/>
        <v>656706</v>
      </c>
      <c r="U23" s="142">
        <f t="shared" si="3"/>
        <v>76.0300783217269</v>
      </c>
    </row>
    <row r="24" spans="1:21" ht="17.25" customHeight="1">
      <c r="A24" s="244"/>
      <c r="B24" s="159"/>
      <c r="C24" s="233"/>
      <c r="D24" s="169" t="s">
        <v>241</v>
      </c>
      <c r="E24" s="170"/>
      <c r="F24" s="170"/>
      <c r="G24" s="171"/>
      <c r="H24" s="123">
        <v>2245814</v>
      </c>
      <c r="I24" s="123">
        <v>2256957</v>
      </c>
      <c r="J24" s="124">
        <f t="shared" si="0"/>
        <v>-11143</v>
      </c>
      <c r="K24" s="142">
        <f t="shared" si="1"/>
        <v>-0.49371786879413304</v>
      </c>
      <c r="L24" s="156"/>
      <c r="M24" s="203" t="s">
        <v>127</v>
      </c>
      <c r="N24" s="204"/>
      <c r="O24" s="204"/>
      <c r="P24" s="204"/>
      <c r="Q24" s="205"/>
      <c r="R24" s="123">
        <v>21810</v>
      </c>
      <c r="S24" s="123">
        <v>17502</v>
      </c>
      <c r="T24" s="124">
        <f t="shared" si="2"/>
        <v>4308</v>
      </c>
      <c r="U24" s="142">
        <f t="shared" si="3"/>
        <v>24.614329790881044</v>
      </c>
    </row>
    <row r="25" spans="1:21" ht="17.25" customHeight="1">
      <c r="A25" s="244"/>
      <c r="B25" s="159"/>
      <c r="C25" s="243"/>
      <c r="D25" s="175" t="s">
        <v>243</v>
      </c>
      <c r="E25" s="175"/>
      <c r="F25" s="175"/>
      <c r="G25" s="169"/>
      <c r="H25" s="123">
        <f>SUM(H22:H24)</f>
        <v>9076706</v>
      </c>
      <c r="I25" s="123">
        <f>SUM(I22:I24)</f>
        <v>9100168</v>
      </c>
      <c r="J25" s="124">
        <f t="shared" si="0"/>
        <v>-23462</v>
      </c>
      <c r="K25" s="142">
        <f t="shared" si="1"/>
        <v>-0.25781941608110975</v>
      </c>
      <c r="L25" s="157"/>
      <c r="M25" s="206" t="s">
        <v>247</v>
      </c>
      <c r="N25" s="206"/>
      <c r="O25" s="206"/>
      <c r="P25" s="206"/>
      <c r="Q25" s="206"/>
      <c r="R25" s="127">
        <f>SUM(R6:R24)</f>
        <v>39462991</v>
      </c>
      <c r="S25" s="123">
        <f>SUM(S6:S24)</f>
        <v>38238253</v>
      </c>
      <c r="T25" s="124">
        <f t="shared" si="2"/>
        <v>1224738</v>
      </c>
      <c r="U25" s="142">
        <f t="shared" si="3"/>
        <v>3.2029130619539545</v>
      </c>
    </row>
    <row r="26" spans="1:21" ht="17.25" customHeight="1">
      <c r="A26" s="244"/>
      <c r="B26" s="159"/>
      <c r="C26" s="211" t="s">
        <v>244</v>
      </c>
      <c r="D26" s="213" t="s">
        <v>245</v>
      </c>
      <c r="E26" s="214"/>
      <c r="F26" s="214"/>
      <c r="G26" s="215"/>
      <c r="H26" s="123" t="s">
        <v>181</v>
      </c>
      <c r="I26" s="123" t="s">
        <v>181</v>
      </c>
      <c r="J26" s="124" t="s">
        <v>246</v>
      </c>
      <c r="K26" s="142" t="s">
        <v>246</v>
      </c>
      <c r="L26" s="192" t="s">
        <v>162</v>
      </c>
      <c r="M26" s="192"/>
      <c r="N26" s="192"/>
      <c r="O26" s="192"/>
      <c r="P26" s="192"/>
      <c r="Q26" s="193"/>
      <c r="R26" s="128">
        <f>SUM(,R25,H47,H44,H48)</f>
        <v>361394587</v>
      </c>
      <c r="S26" s="128">
        <f>SUM(,S25,I47,I44,I48)</f>
        <v>349934887</v>
      </c>
      <c r="T26" s="124">
        <f t="shared" si="2"/>
        <v>11459700</v>
      </c>
      <c r="U26" s="142">
        <f t="shared" si="3"/>
        <v>3.274809236153696</v>
      </c>
    </row>
    <row r="27" spans="1:21" ht="17.25" customHeight="1">
      <c r="A27" s="244"/>
      <c r="B27" s="159"/>
      <c r="C27" s="212"/>
      <c r="D27" s="169" t="s">
        <v>248</v>
      </c>
      <c r="E27" s="170"/>
      <c r="F27" s="170"/>
      <c r="G27" s="171"/>
      <c r="H27" s="123" t="s">
        <v>181</v>
      </c>
      <c r="I27" s="123" t="s">
        <v>181</v>
      </c>
      <c r="J27" s="124" t="s">
        <v>246</v>
      </c>
      <c r="K27" s="142" t="s">
        <v>246</v>
      </c>
      <c r="L27" s="194" t="s">
        <v>163</v>
      </c>
      <c r="M27" s="197" t="s">
        <v>251</v>
      </c>
      <c r="N27" s="192"/>
      <c r="O27" s="192"/>
      <c r="P27" s="192"/>
      <c r="Q27" s="193"/>
      <c r="R27" s="187">
        <v>50180316</v>
      </c>
      <c r="S27" s="187">
        <v>52200961</v>
      </c>
      <c r="T27" s="176">
        <f t="shared" si="2"/>
        <v>-2020645</v>
      </c>
      <c r="U27" s="185">
        <f t="shared" si="3"/>
        <v>-3.870896169900014</v>
      </c>
    </row>
    <row r="28" spans="1:21" ht="17.25" customHeight="1">
      <c r="A28" s="244"/>
      <c r="B28" s="159"/>
      <c r="C28" s="191" t="s">
        <v>249</v>
      </c>
      <c r="D28" s="191"/>
      <c r="E28" s="175" t="s">
        <v>250</v>
      </c>
      <c r="F28" s="175"/>
      <c r="G28" s="169"/>
      <c r="H28" s="123">
        <v>12964141</v>
      </c>
      <c r="I28" s="123">
        <v>13198523</v>
      </c>
      <c r="J28" s="124">
        <f t="shared" si="0"/>
        <v>-234382</v>
      </c>
      <c r="K28" s="142">
        <f t="shared" si="1"/>
        <v>-1.7758199156072236</v>
      </c>
      <c r="L28" s="195"/>
      <c r="M28" s="198"/>
      <c r="N28" s="174"/>
      <c r="O28" s="174"/>
      <c r="P28" s="174"/>
      <c r="Q28" s="199"/>
      <c r="R28" s="188"/>
      <c r="S28" s="188"/>
      <c r="T28" s="177"/>
      <c r="U28" s="186"/>
    </row>
    <row r="29" spans="1:21" ht="17.25" customHeight="1">
      <c r="A29" s="244"/>
      <c r="B29" s="159"/>
      <c r="C29" s="191"/>
      <c r="D29" s="191"/>
      <c r="E29" s="175" t="s">
        <v>199</v>
      </c>
      <c r="F29" s="175"/>
      <c r="G29" s="169"/>
      <c r="H29" s="123">
        <v>3781140</v>
      </c>
      <c r="I29" s="123">
        <v>3719396</v>
      </c>
      <c r="J29" s="124">
        <f t="shared" si="0"/>
        <v>61744</v>
      </c>
      <c r="K29" s="142">
        <f t="shared" si="1"/>
        <v>1.6600544819642757</v>
      </c>
      <c r="L29" s="195"/>
      <c r="M29" s="197" t="s">
        <v>179</v>
      </c>
      <c r="N29" s="192"/>
      <c r="O29" s="192"/>
      <c r="P29" s="192"/>
      <c r="Q29" s="193"/>
      <c r="R29" s="187">
        <v>11017960</v>
      </c>
      <c r="S29" s="187">
        <v>10827545</v>
      </c>
      <c r="T29" s="176">
        <f t="shared" si="2"/>
        <v>190415</v>
      </c>
      <c r="U29" s="185">
        <f t="shared" si="3"/>
        <v>1.7586165654356551</v>
      </c>
    </row>
    <row r="30" spans="1:21" ht="17.25" customHeight="1">
      <c r="A30" s="244"/>
      <c r="B30" s="159"/>
      <c r="C30" s="175" t="s">
        <v>252</v>
      </c>
      <c r="D30" s="175"/>
      <c r="E30" s="175"/>
      <c r="F30" s="175"/>
      <c r="G30" s="169"/>
      <c r="H30" s="123">
        <v>8134184</v>
      </c>
      <c r="I30" s="123">
        <v>7201682</v>
      </c>
      <c r="J30" s="124">
        <f t="shared" si="0"/>
        <v>932502</v>
      </c>
      <c r="K30" s="142">
        <f t="shared" si="1"/>
        <v>12.948391778476195</v>
      </c>
      <c r="L30" s="196"/>
      <c r="M30" s="200"/>
      <c r="N30" s="201"/>
      <c r="O30" s="201"/>
      <c r="P30" s="201"/>
      <c r="Q30" s="202"/>
      <c r="R30" s="188"/>
      <c r="S30" s="188"/>
      <c r="T30" s="177"/>
      <c r="U30" s="186"/>
    </row>
    <row r="31" spans="1:21" ht="17.25" customHeight="1">
      <c r="A31" s="244"/>
      <c r="B31" s="159"/>
      <c r="C31" s="175" t="s">
        <v>253</v>
      </c>
      <c r="D31" s="175"/>
      <c r="E31" s="175"/>
      <c r="F31" s="175"/>
      <c r="G31" s="169"/>
      <c r="H31" s="123">
        <v>34304057</v>
      </c>
      <c r="I31" s="123">
        <v>33757390</v>
      </c>
      <c r="J31" s="124">
        <f t="shared" si="0"/>
        <v>546667</v>
      </c>
      <c r="K31" s="142">
        <f t="shared" si="1"/>
        <v>1.619399485564494</v>
      </c>
      <c r="L31" s="204" t="s">
        <v>165</v>
      </c>
      <c r="M31" s="204"/>
      <c r="N31" s="204"/>
      <c r="O31" s="204"/>
      <c r="P31" s="204"/>
      <c r="Q31" s="205"/>
      <c r="R31" s="123">
        <f>SUM(R27:R30)</f>
        <v>61198276</v>
      </c>
      <c r="S31" s="123">
        <f>SUM(S27:S30)</f>
        <v>63028506</v>
      </c>
      <c r="T31" s="124">
        <f t="shared" si="2"/>
        <v>-1830230</v>
      </c>
      <c r="U31" s="142">
        <f t="shared" si="3"/>
        <v>-2.9038130778476647</v>
      </c>
    </row>
    <row r="32" spans="1:21" ht="17.25" customHeight="1" thickBot="1">
      <c r="A32" s="244"/>
      <c r="B32" s="159"/>
      <c r="C32" s="169" t="s">
        <v>254</v>
      </c>
      <c r="D32" s="170"/>
      <c r="E32" s="170"/>
      <c r="F32" s="170"/>
      <c r="G32" s="171"/>
      <c r="H32" s="123">
        <v>20442609</v>
      </c>
      <c r="I32" s="123">
        <v>18654325</v>
      </c>
      <c r="J32" s="124">
        <f t="shared" si="0"/>
        <v>1788284</v>
      </c>
      <c r="K32" s="142">
        <f t="shared" si="1"/>
        <v>9.586431028729264</v>
      </c>
      <c r="L32" s="249" t="s">
        <v>166</v>
      </c>
      <c r="M32" s="249"/>
      <c r="N32" s="249"/>
      <c r="O32" s="249"/>
      <c r="P32" s="249"/>
      <c r="Q32" s="250"/>
      <c r="R32" s="129">
        <f>SUM(R26,R31)</f>
        <v>422592863</v>
      </c>
      <c r="S32" s="129">
        <f>SUM(S26,S31)</f>
        <v>412963393</v>
      </c>
      <c r="T32" s="133">
        <f>R32-S32</f>
        <v>9629470</v>
      </c>
      <c r="U32" s="144">
        <f>T32/S32*100</f>
        <v>2.3317974821075724</v>
      </c>
    </row>
    <row r="33" spans="1:22" ht="17.25" customHeight="1">
      <c r="A33" s="244"/>
      <c r="B33" s="159"/>
      <c r="C33" s="207" t="s">
        <v>164</v>
      </c>
      <c r="D33" s="208"/>
      <c r="E33" s="169" t="s">
        <v>200</v>
      </c>
      <c r="F33" s="170"/>
      <c r="G33" s="171"/>
      <c r="H33" s="123">
        <v>35626438</v>
      </c>
      <c r="I33" s="123">
        <v>34925205</v>
      </c>
      <c r="J33" s="124">
        <f t="shared" si="0"/>
        <v>701233</v>
      </c>
      <c r="K33" s="142">
        <f t="shared" si="1"/>
        <v>2.007813554709271</v>
      </c>
      <c r="L33" s="174"/>
      <c r="M33" s="174"/>
      <c r="N33" s="174"/>
      <c r="O33" s="174"/>
      <c r="P33" s="174"/>
      <c r="Q33" s="174"/>
      <c r="R33" s="131"/>
      <c r="S33" s="131"/>
      <c r="T33" s="132"/>
      <c r="U33" s="132"/>
      <c r="V33" s="130"/>
    </row>
    <row r="34" spans="1:21" ht="17.25" customHeight="1">
      <c r="A34" s="244"/>
      <c r="B34" s="159"/>
      <c r="C34" s="209"/>
      <c r="D34" s="210"/>
      <c r="E34" s="169" t="s">
        <v>201</v>
      </c>
      <c r="F34" s="170"/>
      <c r="G34" s="171"/>
      <c r="H34" s="123">
        <v>20117570</v>
      </c>
      <c r="I34" s="123">
        <v>18594968</v>
      </c>
      <c r="J34" s="124">
        <f t="shared" si="0"/>
        <v>1522602</v>
      </c>
      <c r="K34" s="142">
        <f t="shared" si="1"/>
        <v>8.188247487169647</v>
      </c>
      <c r="L34" s="173"/>
      <c r="M34" s="174"/>
      <c r="N34" s="174"/>
      <c r="O34" s="174"/>
      <c r="P34" s="174"/>
      <c r="Q34" s="174"/>
      <c r="R34" s="131"/>
      <c r="S34" s="131"/>
      <c r="T34" s="132"/>
      <c r="U34" s="132"/>
    </row>
    <row r="35" spans="1:21" ht="17.25" customHeight="1">
      <c r="A35" s="244"/>
      <c r="B35" s="159"/>
      <c r="C35" s="169" t="s">
        <v>255</v>
      </c>
      <c r="D35" s="170"/>
      <c r="E35" s="170"/>
      <c r="F35" s="170"/>
      <c r="G35" s="171"/>
      <c r="H35" s="123">
        <v>15805474</v>
      </c>
      <c r="I35" s="123">
        <v>17356002</v>
      </c>
      <c r="J35" s="124">
        <f t="shared" si="0"/>
        <v>-1550528</v>
      </c>
      <c r="K35" s="142">
        <f t="shared" si="1"/>
        <v>-8.933670323384383</v>
      </c>
      <c r="L35" s="172"/>
      <c r="M35" s="164"/>
      <c r="N35" s="164"/>
      <c r="O35" s="164"/>
      <c r="P35" s="164"/>
      <c r="Q35" s="164"/>
      <c r="R35" s="131"/>
      <c r="S35" s="131"/>
      <c r="T35" s="132"/>
      <c r="U35" s="132"/>
    </row>
    <row r="36" spans="1:21" ht="17.25" customHeight="1">
      <c r="A36" s="244"/>
      <c r="B36" s="159"/>
      <c r="C36" s="169" t="s">
        <v>256</v>
      </c>
      <c r="D36" s="170"/>
      <c r="E36" s="170"/>
      <c r="F36" s="170"/>
      <c r="G36" s="171"/>
      <c r="H36" s="123">
        <v>11253884</v>
      </c>
      <c r="I36" s="123">
        <v>11466524</v>
      </c>
      <c r="J36" s="124">
        <f t="shared" si="0"/>
        <v>-212640</v>
      </c>
      <c r="K36" s="142">
        <f t="shared" si="1"/>
        <v>-1.8544416773557533</v>
      </c>
      <c r="L36" s="172"/>
      <c r="M36" s="164"/>
      <c r="N36" s="164"/>
      <c r="O36" s="164"/>
      <c r="P36" s="164"/>
      <c r="Q36" s="164"/>
      <c r="R36" s="131"/>
      <c r="S36" s="131"/>
      <c r="T36" s="132"/>
      <c r="U36" s="132"/>
    </row>
    <row r="37" spans="1:21" ht="17.25" customHeight="1">
      <c r="A37" s="244"/>
      <c r="B37" s="159"/>
      <c r="C37" s="169" t="s">
        <v>167</v>
      </c>
      <c r="D37" s="170"/>
      <c r="E37" s="170"/>
      <c r="F37" s="170"/>
      <c r="G37" s="171"/>
      <c r="H37" s="123">
        <v>3208040</v>
      </c>
      <c r="I37" s="123">
        <v>3018400</v>
      </c>
      <c r="J37" s="124">
        <f t="shared" si="0"/>
        <v>189640</v>
      </c>
      <c r="K37" s="142">
        <f t="shared" si="1"/>
        <v>6.282798833819242</v>
      </c>
      <c r="L37" s="172"/>
      <c r="M37" s="164"/>
      <c r="N37" s="164"/>
      <c r="O37" s="164"/>
      <c r="P37" s="164"/>
      <c r="Q37" s="164"/>
      <c r="R37" s="131"/>
      <c r="S37" s="131"/>
      <c r="T37" s="132"/>
      <c r="U37" s="132"/>
    </row>
    <row r="38" spans="1:21" ht="17.25" customHeight="1">
      <c r="A38" s="244"/>
      <c r="B38" s="159"/>
      <c r="C38" s="175" t="s">
        <v>168</v>
      </c>
      <c r="D38" s="175"/>
      <c r="E38" s="175"/>
      <c r="F38" s="175"/>
      <c r="G38" s="169"/>
      <c r="H38" s="123">
        <v>3581257</v>
      </c>
      <c r="I38" s="123">
        <v>3285480</v>
      </c>
      <c r="J38" s="124">
        <f t="shared" si="0"/>
        <v>295777</v>
      </c>
      <c r="K38" s="142">
        <f t="shared" si="1"/>
        <v>9.002550616652666</v>
      </c>
      <c r="L38" s="247"/>
      <c r="M38" s="164"/>
      <c r="N38" s="164"/>
      <c r="O38" s="164"/>
      <c r="P38" s="164"/>
      <c r="Q38" s="164"/>
      <c r="R38" s="131"/>
      <c r="S38" s="131"/>
      <c r="T38" s="132"/>
      <c r="U38" s="132"/>
    </row>
    <row r="39" spans="1:21" ht="17.25" customHeight="1">
      <c r="A39" s="244"/>
      <c r="B39" s="159"/>
      <c r="C39" s="175" t="s">
        <v>257</v>
      </c>
      <c r="D39" s="175"/>
      <c r="E39" s="175"/>
      <c r="F39" s="175"/>
      <c r="G39" s="169"/>
      <c r="H39" s="123">
        <v>4728017</v>
      </c>
      <c r="I39" s="123">
        <v>4555792</v>
      </c>
      <c r="J39" s="124">
        <f t="shared" si="0"/>
        <v>172225</v>
      </c>
      <c r="K39" s="142">
        <f t="shared" si="1"/>
        <v>3.7803525709689993</v>
      </c>
      <c r="L39" s="164"/>
      <c r="M39" s="164"/>
      <c r="N39" s="164"/>
      <c r="O39" s="164"/>
      <c r="P39" s="164"/>
      <c r="Q39" s="164"/>
      <c r="R39" s="131"/>
      <c r="S39" s="131"/>
      <c r="T39" s="132"/>
      <c r="U39" s="132"/>
    </row>
    <row r="40" spans="1:21" ht="17.25" customHeight="1">
      <c r="A40" s="244"/>
      <c r="B40" s="159"/>
      <c r="C40" s="191" t="s">
        <v>169</v>
      </c>
      <c r="D40" s="191"/>
      <c r="E40" s="175" t="s">
        <v>258</v>
      </c>
      <c r="F40" s="175"/>
      <c r="G40" s="169"/>
      <c r="H40" s="123">
        <v>1600656</v>
      </c>
      <c r="I40" s="123">
        <v>1630377</v>
      </c>
      <c r="J40" s="124">
        <f t="shared" si="0"/>
        <v>-29721</v>
      </c>
      <c r="K40" s="142">
        <f t="shared" si="1"/>
        <v>-1.8229526054403367</v>
      </c>
      <c r="L40" s="174"/>
      <c r="M40" s="174"/>
      <c r="N40" s="174"/>
      <c r="O40" s="174"/>
      <c r="P40" s="174"/>
      <c r="Q40" s="174"/>
      <c r="R40" s="131"/>
      <c r="S40" s="131"/>
      <c r="T40" s="132"/>
      <c r="U40" s="132"/>
    </row>
    <row r="41" spans="1:21" ht="17.25" customHeight="1">
      <c r="A41" s="244"/>
      <c r="B41" s="159"/>
      <c r="C41" s="191"/>
      <c r="D41" s="191"/>
      <c r="E41" s="175" t="s">
        <v>259</v>
      </c>
      <c r="F41" s="175"/>
      <c r="G41" s="169"/>
      <c r="H41" s="123">
        <v>1908628</v>
      </c>
      <c r="I41" s="123">
        <v>1924519</v>
      </c>
      <c r="J41" s="124">
        <f t="shared" si="0"/>
        <v>-15891</v>
      </c>
      <c r="K41" s="142">
        <f t="shared" si="1"/>
        <v>-0.8257128144746818</v>
      </c>
      <c r="L41" s="174"/>
      <c r="M41" s="174"/>
      <c r="N41" s="174"/>
      <c r="O41" s="174"/>
      <c r="P41" s="174"/>
      <c r="Q41" s="174"/>
      <c r="R41" s="131"/>
      <c r="S41" s="131"/>
      <c r="T41" s="132"/>
      <c r="U41" s="132"/>
    </row>
    <row r="42" spans="1:20" ht="17.25" customHeight="1">
      <c r="A42" s="244"/>
      <c r="B42" s="159"/>
      <c r="C42" s="181" t="s">
        <v>170</v>
      </c>
      <c r="D42" s="182"/>
      <c r="E42" s="175" t="s">
        <v>224</v>
      </c>
      <c r="F42" s="175"/>
      <c r="G42" s="169"/>
      <c r="H42" s="123">
        <v>16517111</v>
      </c>
      <c r="I42" s="123">
        <v>16729126</v>
      </c>
      <c r="J42" s="124">
        <f t="shared" si="0"/>
        <v>-212015</v>
      </c>
      <c r="K42" s="142">
        <f t="shared" si="1"/>
        <v>-1.2673405651915108</v>
      </c>
      <c r="L42" s="164"/>
      <c r="M42" s="164"/>
      <c r="N42" s="164"/>
      <c r="O42" s="164"/>
      <c r="P42" s="164"/>
      <c r="Q42" s="101"/>
      <c r="R42" s="101"/>
      <c r="S42" s="101"/>
      <c r="T42" s="101"/>
    </row>
    <row r="43" spans="1:20" ht="17.25" customHeight="1">
      <c r="A43" s="244"/>
      <c r="B43" s="159"/>
      <c r="C43" s="183"/>
      <c r="D43" s="184"/>
      <c r="E43" s="169" t="s">
        <v>260</v>
      </c>
      <c r="F43" s="170"/>
      <c r="G43" s="171"/>
      <c r="H43" s="123">
        <v>3954362</v>
      </c>
      <c r="I43" s="123">
        <v>3910451</v>
      </c>
      <c r="J43" s="124">
        <f t="shared" si="0"/>
        <v>43911</v>
      </c>
      <c r="K43" s="142">
        <f t="shared" si="1"/>
        <v>1.1229139554491285</v>
      </c>
      <c r="L43" s="189"/>
      <c r="M43" s="190"/>
      <c r="N43" s="164"/>
      <c r="O43" s="164"/>
      <c r="P43" s="164"/>
      <c r="Q43" s="136"/>
      <c r="R43" s="136"/>
      <c r="S43" s="136"/>
      <c r="T43" s="136"/>
    </row>
    <row r="44" spans="1:20" ht="17.25" customHeight="1" thickBot="1">
      <c r="A44" s="244"/>
      <c r="B44" s="159"/>
      <c r="C44" s="178" t="s">
        <v>186</v>
      </c>
      <c r="D44" s="178"/>
      <c r="E44" s="179"/>
      <c r="F44" s="179"/>
      <c r="G44" s="180"/>
      <c r="H44" s="129">
        <f>SUM(H6:H17,H21,H25,H26:H43)</f>
        <v>310334175</v>
      </c>
      <c r="I44" s="129">
        <f>SUM(I6:I17,I21,I25,I26:I43)</f>
        <v>305393696</v>
      </c>
      <c r="J44" s="133">
        <f t="shared" si="0"/>
        <v>4940479</v>
      </c>
      <c r="K44" s="146">
        <f>J44/I44*100</f>
        <v>1.6177409896502908</v>
      </c>
      <c r="L44" s="189"/>
      <c r="M44" s="190"/>
      <c r="N44" s="164"/>
      <c r="O44" s="164"/>
      <c r="P44" s="164"/>
      <c r="Q44" s="136"/>
      <c r="R44" s="136"/>
      <c r="S44" s="136"/>
      <c r="T44" s="136"/>
    </row>
    <row r="45" spans="1:20" ht="17.25" customHeight="1">
      <c r="A45" s="244"/>
      <c r="B45" s="159"/>
      <c r="C45" s="165" t="s">
        <v>187</v>
      </c>
      <c r="D45" s="166"/>
      <c r="E45" s="175" t="s">
        <v>224</v>
      </c>
      <c r="F45" s="175"/>
      <c r="G45" s="169"/>
      <c r="H45" s="123">
        <v>5458220</v>
      </c>
      <c r="I45" s="123">
        <v>5484100</v>
      </c>
      <c r="J45" s="137">
        <f t="shared" si="0"/>
        <v>-25880</v>
      </c>
      <c r="K45" s="142">
        <f t="shared" si="1"/>
        <v>-0.471909702594774</v>
      </c>
      <c r="L45" s="164"/>
      <c r="M45" s="164"/>
      <c r="N45" s="164"/>
      <c r="O45" s="164"/>
      <c r="P45" s="164"/>
      <c r="Q45" s="101"/>
      <c r="R45" s="101"/>
      <c r="S45" s="101"/>
      <c r="T45" s="101"/>
    </row>
    <row r="46" spans="1:20" ht="17.25" customHeight="1">
      <c r="A46" s="244"/>
      <c r="B46" s="159"/>
      <c r="C46" s="167"/>
      <c r="D46" s="168"/>
      <c r="E46" s="169" t="s">
        <v>188</v>
      </c>
      <c r="F46" s="170"/>
      <c r="G46" s="171"/>
      <c r="H46" s="125">
        <v>818838</v>
      </c>
      <c r="I46" s="125">
        <v>818838</v>
      </c>
      <c r="J46" s="138">
        <f t="shared" si="0"/>
        <v>0</v>
      </c>
      <c r="K46" s="143">
        <f t="shared" si="1"/>
        <v>0</v>
      </c>
      <c r="L46" s="101"/>
      <c r="M46" s="101"/>
      <c r="N46" s="101"/>
      <c r="O46" s="101"/>
      <c r="P46" s="101"/>
      <c r="Q46" s="101"/>
      <c r="R46" s="101"/>
      <c r="S46" s="101"/>
      <c r="T46" s="101"/>
    </row>
    <row r="47" spans="1:20" ht="17.25" customHeight="1" thickBot="1">
      <c r="A47" s="244"/>
      <c r="B47" s="159"/>
      <c r="C47" s="178" t="s">
        <v>186</v>
      </c>
      <c r="D47" s="178"/>
      <c r="E47" s="178"/>
      <c r="F47" s="178"/>
      <c r="G47" s="248"/>
      <c r="H47" s="125">
        <f>SUM(H45:H46)</f>
        <v>6277058</v>
      </c>
      <c r="I47" s="125">
        <f>SUM(I45:I46)</f>
        <v>6302938</v>
      </c>
      <c r="J47" s="138">
        <f t="shared" si="0"/>
        <v>-25880</v>
      </c>
      <c r="K47" s="143">
        <f t="shared" si="1"/>
        <v>-0.4106021667990388</v>
      </c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:20" ht="17.25" customHeight="1" thickBot="1">
      <c r="A48" s="244"/>
      <c r="B48" s="160"/>
      <c r="C48" s="161" t="s">
        <v>266</v>
      </c>
      <c r="D48" s="162"/>
      <c r="E48" s="162"/>
      <c r="F48" s="162"/>
      <c r="G48" s="163"/>
      <c r="H48" s="139">
        <v>5320363</v>
      </c>
      <c r="I48" s="139" t="s">
        <v>181</v>
      </c>
      <c r="J48" s="140">
        <f>+H48</f>
        <v>5320363</v>
      </c>
      <c r="K48" s="147" t="s">
        <v>202</v>
      </c>
      <c r="L48" s="134"/>
      <c r="M48" s="135"/>
      <c r="N48" s="164"/>
      <c r="O48" s="164"/>
      <c r="P48" s="164"/>
      <c r="Q48" s="136"/>
      <c r="R48" s="136"/>
      <c r="S48" s="136"/>
      <c r="T48" s="136"/>
    </row>
    <row r="49" spans="1:2" ht="18" customHeight="1">
      <c r="A49" s="244"/>
      <c r="B49" s="100" t="s">
        <v>203</v>
      </c>
    </row>
    <row r="50" spans="1:2" ht="18" customHeight="1">
      <c r="A50" s="244"/>
      <c r="B50" s="100" t="s">
        <v>204</v>
      </c>
    </row>
    <row r="51" ht="18" customHeight="1">
      <c r="A51" s="244"/>
    </row>
    <row r="52" ht="18" customHeight="1">
      <c r="A52" s="244"/>
    </row>
    <row r="53" ht="18" customHeight="1">
      <c r="A53" s="244"/>
    </row>
    <row r="54" ht="18" customHeight="1">
      <c r="A54" s="244"/>
    </row>
    <row r="55" ht="18" customHeight="1">
      <c r="A55" s="244"/>
    </row>
    <row r="56" ht="18" customHeight="1">
      <c r="A56" s="244"/>
    </row>
  </sheetData>
  <sheetProtection/>
  <mergeCells count="116">
    <mergeCell ref="C47:G47"/>
    <mergeCell ref="T27:T28"/>
    <mergeCell ref="T29:T30"/>
    <mergeCell ref="U27:U28"/>
    <mergeCell ref="U29:U30"/>
    <mergeCell ref="C30:G30"/>
    <mergeCell ref="C31:G31"/>
    <mergeCell ref="L31:Q31"/>
    <mergeCell ref="L32:Q32"/>
    <mergeCell ref="C37:G37"/>
    <mergeCell ref="A3:A56"/>
    <mergeCell ref="O10:Q11"/>
    <mergeCell ref="M8:N11"/>
    <mergeCell ref="R8:R9"/>
    <mergeCell ref="R10:R11"/>
    <mergeCell ref="L41:Q41"/>
    <mergeCell ref="L40:Q40"/>
    <mergeCell ref="L39:Q39"/>
    <mergeCell ref="L38:Q38"/>
    <mergeCell ref="C18:C21"/>
    <mergeCell ref="D19:G19"/>
    <mergeCell ref="D21:G21"/>
    <mergeCell ref="D22:G22"/>
    <mergeCell ref="D25:G25"/>
    <mergeCell ref="F11:G11"/>
    <mergeCell ref="E15:G15"/>
    <mergeCell ref="M21:Q21"/>
    <mergeCell ref="M14:Q14"/>
    <mergeCell ref="M16:Q16"/>
    <mergeCell ref="M18:Q18"/>
    <mergeCell ref="M20:Q20"/>
    <mergeCell ref="M17:Q17"/>
    <mergeCell ref="M19:Q19"/>
    <mergeCell ref="M6:Q6"/>
    <mergeCell ref="M7:Q7"/>
    <mergeCell ref="O8:Q9"/>
    <mergeCell ref="M12:Q12"/>
    <mergeCell ref="M13:Q13"/>
    <mergeCell ref="M15:Q15"/>
    <mergeCell ref="D20:G20"/>
    <mergeCell ref="F12:G12"/>
    <mergeCell ref="F8:G8"/>
    <mergeCell ref="C7:E8"/>
    <mergeCell ref="F7:G7"/>
    <mergeCell ref="F10:G10"/>
    <mergeCell ref="C9:C12"/>
    <mergeCell ref="C13:G13"/>
    <mergeCell ref="D11:E12"/>
    <mergeCell ref="D18:G18"/>
    <mergeCell ref="C17:G17"/>
    <mergeCell ref="E14:G14"/>
    <mergeCell ref="C14:D15"/>
    <mergeCell ref="C16:G16"/>
    <mergeCell ref="F9:G9"/>
    <mergeCell ref="C6:G6"/>
    <mergeCell ref="D9:E10"/>
    <mergeCell ref="D24:G24"/>
    <mergeCell ref="C28:D29"/>
    <mergeCell ref="E28:G28"/>
    <mergeCell ref="E29:G29"/>
    <mergeCell ref="C26:C27"/>
    <mergeCell ref="D27:G27"/>
    <mergeCell ref="D26:G26"/>
    <mergeCell ref="C22:C25"/>
    <mergeCell ref="M22:Q22"/>
    <mergeCell ref="C35:G35"/>
    <mergeCell ref="C36:G36"/>
    <mergeCell ref="M24:Q24"/>
    <mergeCell ref="M25:Q25"/>
    <mergeCell ref="C32:G32"/>
    <mergeCell ref="C33:D34"/>
    <mergeCell ref="E33:G33"/>
    <mergeCell ref="E34:G34"/>
    <mergeCell ref="D23:G23"/>
    <mergeCell ref="L33:Q33"/>
    <mergeCell ref="L26:Q26"/>
    <mergeCell ref="L27:L30"/>
    <mergeCell ref="M27:Q28"/>
    <mergeCell ref="M29:Q30"/>
    <mergeCell ref="M23:Q23"/>
    <mergeCell ref="L43:L44"/>
    <mergeCell ref="M43:M44"/>
    <mergeCell ref="M36:Q37"/>
    <mergeCell ref="C39:G39"/>
    <mergeCell ref="C40:D41"/>
    <mergeCell ref="E40:G40"/>
    <mergeCell ref="E41:G41"/>
    <mergeCell ref="C38:G38"/>
    <mergeCell ref="U8:U9"/>
    <mergeCell ref="U10:U11"/>
    <mergeCell ref="R27:R28"/>
    <mergeCell ref="R29:R30"/>
    <mergeCell ref="S8:S9"/>
    <mergeCell ref="S10:S11"/>
    <mergeCell ref="S27:S28"/>
    <mergeCell ref="S29:S30"/>
    <mergeCell ref="E45:G45"/>
    <mergeCell ref="L45:P45"/>
    <mergeCell ref="T8:T9"/>
    <mergeCell ref="T10:T11"/>
    <mergeCell ref="N43:P43"/>
    <mergeCell ref="E43:G43"/>
    <mergeCell ref="N44:P44"/>
    <mergeCell ref="C44:G44"/>
    <mergeCell ref="C42:D43"/>
    <mergeCell ref="E42:G42"/>
    <mergeCell ref="L6:L25"/>
    <mergeCell ref="B6:B48"/>
    <mergeCell ref="C48:G48"/>
    <mergeCell ref="N48:P48"/>
    <mergeCell ref="L42:P42"/>
    <mergeCell ref="C45:D46"/>
    <mergeCell ref="E46:G46"/>
    <mergeCell ref="M35:Q35"/>
    <mergeCell ref="L35:L37"/>
    <mergeCell ref="L34:Q34"/>
  </mergeCells>
  <printOptions verticalCentered="1"/>
  <pageMargins left="0.1968503937007874" right="0.1968503937007874" top="0.49" bottom="0.32" header="0.1968503937007874" footer="0.1968503937007874"/>
  <pageSetup blackAndWhite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4"/>
  <sheetViews>
    <sheetView view="pageBreakPreview" zoomScale="75" zoomScaleSheetLayoutView="75" zoomScalePageLayoutView="0" workbookViewId="0" topLeftCell="A1">
      <pane xSplit="4" ySplit="4" topLeftCell="E3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15" sqref="B15"/>
    </sheetView>
  </sheetViews>
  <sheetFormatPr defaultColWidth="9.00390625" defaultRowHeight="15" customHeight="1"/>
  <cols>
    <col min="1" max="1" width="4.75390625" style="4" bestFit="1" customWidth="1"/>
    <col min="2" max="2" width="6.625" style="4" customWidth="1"/>
    <col min="3" max="3" width="12.875" style="4" customWidth="1"/>
    <col min="4" max="4" width="27.00390625" style="4" customWidth="1"/>
    <col min="5" max="13" width="12.625" style="4" customWidth="1"/>
    <col min="14" max="16" width="10.625" style="4" customWidth="1"/>
    <col min="17" max="19" width="9.00390625" style="4" customWidth="1"/>
    <col min="20" max="20" width="9.625" style="4" bestFit="1" customWidth="1"/>
    <col min="21" max="41" width="9.00390625" style="4" customWidth="1"/>
    <col min="42" max="42" width="9.625" style="4" bestFit="1" customWidth="1"/>
    <col min="43" max="43" width="9.50390625" style="4" bestFit="1" customWidth="1"/>
    <col min="44" max="16384" width="9.00390625" style="4" customWidth="1"/>
  </cols>
  <sheetData>
    <row r="1" spans="3:7" ht="18" customHeight="1">
      <c r="C1" s="7" t="s">
        <v>182</v>
      </c>
      <c r="G1" s="256"/>
    </row>
    <row r="2" spans="7:44" ht="15" customHeight="1">
      <c r="G2" s="257"/>
      <c r="M2" s="14"/>
      <c r="P2" s="14" t="s">
        <v>134</v>
      </c>
      <c r="V2" s="254"/>
      <c r="AR2" s="254"/>
    </row>
    <row r="3" spans="1:44" ht="15" customHeight="1">
      <c r="A3" s="265">
        <v>241</v>
      </c>
      <c r="B3" s="15"/>
      <c r="C3" s="57"/>
      <c r="D3" s="5" t="s">
        <v>120</v>
      </c>
      <c r="E3" s="251" t="s">
        <v>265</v>
      </c>
      <c r="F3" s="252"/>
      <c r="G3" s="253"/>
      <c r="H3" s="251" t="s">
        <v>185</v>
      </c>
      <c r="I3" s="252"/>
      <c r="J3" s="253"/>
      <c r="K3" s="262" t="s">
        <v>72</v>
      </c>
      <c r="L3" s="263"/>
      <c r="M3" s="264"/>
      <c r="N3" s="262" t="s">
        <v>108</v>
      </c>
      <c r="O3" s="263"/>
      <c r="P3" s="264"/>
      <c r="S3" s="255"/>
      <c r="T3" s="255"/>
      <c r="U3" s="255"/>
      <c r="V3" s="254"/>
      <c r="AO3" s="255"/>
      <c r="AP3" s="255"/>
      <c r="AQ3" s="255"/>
      <c r="AR3" s="254"/>
    </row>
    <row r="4" spans="1:44" ht="15" customHeight="1">
      <c r="A4" s="265"/>
      <c r="B4" s="15"/>
      <c r="C4" s="6" t="s">
        <v>119</v>
      </c>
      <c r="D4" s="9"/>
      <c r="E4" s="11" t="s">
        <v>105</v>
      </c>
      <c r="F4" s="11" t="s">
        <v>106</v>
      </c>
      <c r="G4" s="11" t="s">
        <v>107</v>
      </c>
      <c r="H4" s="11" t="s">
        <v>105</v>
      </c>
      <c r="I4" s="11" t="s">
        <v>106</v>
      </c>
      <c r="J4" s="11" t="s">
        <v>107</v>
      </c>
      <c r="K4" s="11" t="s">
        <v>105</v>
      </c>
      <c r="L4" s="11" t="s">
        <v>106</v>
      </c>
      <c r="M4" s="11" t="s">
        <v>107</v>
      </c>
      <c r="N4" s="11" t="s">
        <v>105</v>
      </c>
      <c r="O4" s="11" t="s">
        <v>106</v>
      </c>
      <c r="P4" s="11" t="s">
        <v>107</v>
      </c>
      <c r="S4" s="255"/>
      <c r="T4" s="255"/>
      <c r="U4" s="255"/>
      <c r="V4" s="55"/>
      <c r="AO4" s="255"/>
      <c r="AP4" s="255"/>
      <c r="AQ4" s="255"/>
      <c r="AR4" s="55"/>
    </row>
    <row r="5" spans="1:43" ht="15" customHeight="1">
      <c r="A5" s="265"/>
      <c r="B5" s="16"/>
      <c r="C5" s="266" t="s">
        <v>79</v>
      </c>
      <c r="D5" s="58" t="s">
        <v>81</v>
      </c>
      <c r="E5" s="83">
        <v>1659753</v>
      </c>
      <c r="F5" s="83">
        <v>438142</v>
      </c>
      <c r="G5" s="83">
        <f>SUM(E5:F5)</f>
        <v>2097895</v>
      </c>
      <c r="H5" s="83">
        <v>1647180</v>
      </c>
      <c r="I5" s="83">
        <v>443867</v>
      </c>
      <c r="J5" s="43">
        <f aca="true" t="shared" si="0" ref="J5:J10">SUM(H5:I5)</f>
        <v>2091047</v>
      </c>
      <c r="K5" s="43">
        <f>E5-H5</f>
        <v>12573</v>
      </c>
      <c r="L5" s="43">
        <f>F5-I5</f>
        <v>-5725</v>
      </c>
      <c r="M5" s="43">
        <f aca="true" t="shared" si="1" ref="M5:M26">K5+L5</f>
        <v>6848</v>
      </c>
      <c r="N5" s="50">
        <f aca="true" t="shared" si="2" ref="N5:P20">ROUND(K5/H5*100,1)</f>
        <v>0.8</v>
      </c>
      <c r="O5" s="50">
        <f t="shared" si="2"/>
        <v>-1.3</v>
      </c>
      <c r="P5" s="50">
        <f aca="true" t="shared" si="3" ref="P5:P16">ROUND(M5/J5*100,1)</f>
        <v>0.3</v>
      </c>
      <c r="S5" s="56"/>
      <c r="U5" s="56"/>
      <c r="AO5" s="56"/>
      <c r="AQ5" s="56"/>
    </row>
    <row r="6" spans="1:43" ht="15" customHeight="1">
      <c r="A6" s="265"/>
      <c r="B6" s="16"/>
      <c r="C6" s="267"/>
      <c r="D6" s="59" t="s">
        <v>82</v>
      </c>
      <c r="E6" s="84">
        <v>3772654</v>
      </c>
      <c r="F6" s="84">
        <v>878740</v>
      </c>
      <c r="G6" s="84">
        <f aca="true" t="shared" si="4" ref="G6:G14">SUM(E6:F6)</f>
        <v>4651394</v>
      </c>
      <c r="H6" s="84">
        <v>3714134</v>
      </c>
      <c r="I6" s="84">
        <v>848580</v>
      </c>
      <c r="J6" s="44">
        <f t="shared" si="0"/>
        <v>4562714</v>
      </c>
      <c r="K6" s="44">
        <f aca="true" t="shared" si="5" ref="K6:K12">E6-H6</f>
        <v>58520</v>
      </c>
      <c r="L6" s="44">
        <f aca="true" t="shared" si="6" ref="L6:L11">F6-I6</f>
        <v>30160</v>
      </c>
      <c r="M6" s="44">
        <f t="shared" si="1"/>
        <v>88680</v>
      </c>
      <c r="N6" s="51">
        <f t="shared" si="2"/>
        <v>1.6</v>
      </c>
      <c r="O6" s="51">
        <f t="shared" si="2"/>
        <v>3.6</v>
      </c>
      <c r="P6" s="51">
        <f t="shared" si="3"/>
        <v>1.9</v>
      </c>
      <c r="S6" s="56"/>
      <c r="U6" s="56"/>
      <c r="AO6" s="56"/>
      <c r="AQ6" s="56"/>
    </row>
    <row r="7" spans="1:43" ht="15" customHeight="1">
      <c r="A7" s="265"/>
      <c r="B7" s="16"/>
      <c r="C7" s="267"/>
      <c r="D7" s="59" t="s">
        <v>171</v>
      </c>
      <c r="E7" s="84">
        <v>39679969</v>
      </c>
      <c r="F7" s="84">
        <v>7841884</v>
      </c>
      <c r="G7" s="84">
        <f t="shared" si="4"/>
        <v>47521853</v>
      </c>
      <c r="H7" s="84">
        <v>40064449</v>
      </c>
      <c r="I7" s="84">
        <v>7905222</v>
      </c>
      <c r="J7" s="44">
        <f t="shared" si="0"/>
        <v>47969671</v>
      </c>
      <c r="K7" s="44">
        <f t="shared" si="5"/>
        <v>-384480</v>
      </c>
      <c r="L7" s="44">
        <f t="shared" si="6"/>
        <v>-63338</v>
      </c>
      <c r="M7" s="44">
        <f t="shared" si="1"/>
        <v>-447818</v>
      </c>
      <c r="N7" s="51">
        <f t="shared" si="2"/>
        <v>-1</v>
      </c>
      <c r="O7" s="51">
        <f t="shared" si="2"/>
        <v>-0.8</v>
      </c>
      <c r="P7" s="51">
        <f t="shared" si="3"/>
        <v>-0.9</v>
      </c>
      <c r="S7" s="56"/>
      <c r="U7" s="56"/>
      <c r="AO7" s="56"/>
      <c r="AQ7" s="56"/>
    </row>
    <row r="8" spans="1:43" ht="15" customHeight="1">
      <c r="A8" s="265"/>
      <c r="B8" s="16"/>
      <c r="C8" s="267"/>
      <c r="D8" s="59" t="s">
        <v>172</v>
      </c>
      <c r="E8" s="84">
        <v>14795875</v>
      </c>
      <c r="F8" s="84">
        <v>3703783</v>
      </c>
      <c r="G8" s="84">
        <f t="shared" si="4"/>
        <v>18499658</v>
      </c>
      <c r="H8" s="84">
        <v>13842966</v>
      </c>
      <c r="I8" s="84">
        <v>3581337</v>
      </c>
      <c r="J8" s="44">
        <f t="shared" si="0"/>
        <v>17424303</v>
      </c>
      <c r="K8" s="44">
        <f t="shared" si="5"/>
        <v>952909</v>
      </c>
      <c r="L8" s="44">
        <f t="shared" si="6"/>
        <v>122446</v>
      </c>
      <c r="M8" s="44">
        <f t="shared" si="1"/>
        <v>1075355</v>
      </c>
      <c r="N8" s="51">
        <f>ROUND(K8/H8*100,1)</f>
        <v>6.9</v>
      </c>
      <c r="O8" s="51">
        <f>ROUND(L8/I8*100,1)</f>
        <v>3.4</v>
      </c>
      <c r="P8" s="51">
        <f t="shared" si="3"/>
        <v>6.2</v>
      </c>
      <c r="S8" s="56"/>
      <c r="U8" s="56"/>
      <c r="AO8" s="56"/>
      <c r="AQ8" s="56"/>
    </row>
    <row r="9" spans="1:43" ht="15" customHeight="1">
      <c r="A9" s="265"/>
      <c r="B9" s="16"/>
      <c r="C9" s="267"/>
      <c r="D9" s="82" t="s">
        <v>73</v>
      </c>
      <c r="E9" s="84">
        <f>SUM(E7:E8)</f>
        <v>54475844</v>
      </c>
      <c r="F9" s="84">
        <f>SUM(F7:F8)</f>
        <v>11545667</v>
      </c>
      <c r="G9" s="84">
        <f t="shared" si="4"/>
        <v>66021511</v>
      </c>
      <c r="H9" s="48">
        <f>SUM(H7:H8)</f>
        <v>53907415</v>
      </c>
      <c r="I9" s="48">
        <f>SUM(I7:I8)</f>
        <v>11486559</v>
      </c>
      <c r="J9" s="44">
        <f t="shared" si="0"/>
        <v>65393974</v>
      </c>
      <c r="K9" s="44">
        <f t="shared" si="5"/>
        <v>568429</v>
      </c>
      <c r="L9" s="44">
        <f t="shared" si="6"/>
        <v>59108</v>
      </c>
      <c r="M9" s="44">
        <f t="shared" si="1"/>
        <v>627537</v>
      </c>
      <c r="N9" s="51">
        <f>ROUND(K9/H9*100,1)</f>
        <v>1.1</v>
      </c>
      <c r="O9" s="51">
        <f>ROUND(L9/I9*100,1)</f>
        <v>0.5</v>
      </c>
      <c r="P9" s="51">
        <f t="shared" si="3"/>
        <v>1</v>
      </c>
      <c r="S9" s="56"/>
      <c r="U9" s="56"/>
      <c r="AO9" s="56"/>
      <c r="AQ9" s="56"/>
    </row>
    <row r="10" spans="1:43" ht="15" customHeight="1">
      <c r="A10" s="265"/>
      <c r="B10" s="16"/>
      <c r="C10" s="267"/>
      <c r="D10" s="59" t="s">
        <v>75</v>
      </c>
      <c r="E10" s="84">
        <v>6771374</v>
      </c>
      <c r="F10" s="84">
        <v>2828220</v>
      </c>
      <c r="G10" s="84">
        <f t="shared" si="4"/>
        <v>9599594</v>
      </c>
      <c r="H10" s="84">
        <v>11579608</v>
      </c>
      <c r="I10" s="84">
        <v>6863109</v>
      </c>
      <c r="J10" s="44">
        <f t="shared" si="0"/>
        <v>18442717</v>
      </c>
      <c r="K10" s="44">
        <f t="shared" si="5"/>
        <v>-4808234</v>
      </c>
      <c r="L10" s="44">
        <f t="shared" si="6"/>
        <v>-4034889</v>
      </c>
      <c r="M10" s="44">
        <f t="shared" si="1"/>
        <v>-8843123</v>
      </c>
      <c r="N10" s="51">
        <f t="shared" si="2"/>
        <v>-41.5</v>
      </c>
      <c r="O10" s="51">
        <f t="shared" si="2"/>
        <v>-58.8</v>
      </c>
      <c r="P10" s="51">
        <f t="shared" si="3"/>
        <v>-47.9</v>
      </c>
      <c r="S10" s="56"/>
      <c r="U10" s="56"/>
      <c r="AO10" s="56"/>
      <c r="AQ10" s="56"/>
    </row>
    <row r="11" spans="1:43" ht="15" customHeight="1">
      <c r="A11" s="265"/>
      <c r="B11" s="16"/>
      <c r="C11" s="268"/>
      <c r="D11" s="60" t="s">
        <v>73</v>
      </c>
      <c r="E11" s="84">
        <f>SUM(E5:E6,E9,E10)</f>
        <v>66679625</v>
      </c>
      <c r="F11" s="84">
        <f>SUM(F5:F6,F9,F10)</f>
        <v>15690769</v>
      </c>
      <c r="G11" s="84">
        <f t="shared" si="4"/>
        <v>82370394</v>
      </c>
      <c r="H11" s="44">
        <f>SUM(H5:H6,H9,H10)</f>
        <v>70848337</v>
      </c>
      <c r="I11" s="44">
        <f>SUM(I5:I6,I9,I10)</f>
        <v>19642115</v>
      </c>
      <c r="J11" s="44">
        <f>SUM(J5:J6,J9,J10)</f>
        <v>90490452</v>
      </c>
      <c r="K11" s="44">
        <f t="shared" si="5"/>
        <v>-4168712</v>
      </c>
      <c r="L11" s="44">
        <f t="shared" si="6"/>
        <v>-3951346</v>
      </c>
      <c r="M11" s="44">
        <f t="shared" si="1"/>
        <v>-8120058</v>
      </c>
      <c r="N11" s="51">
        <f t="shared" si="2"/>
        <v>-5.9</v>
      </c>
      <c r="O11" s="51">
        <f t="shared" si="2"/>
        <v>-20.1</v>
      </c>
      <c r="P11" s="51">
        <f t="shared" si="3"/>
        <v>-9</v>
      </c>
      <c r="S11" s="56"/>
      <c r="AO11" s="56"/>
      <c r="AQ11" s="56"/>
    </row>
    <row r="12" spans="1:43" ht="15" customHeight="1">
      <c r="A12" s="265"/>
      <c r="B12" s="16"/>
      <c r="C12" s="266" t="s">
        <v>80</v>
      </c>
      <c r="D12" s="58" t="s">
        <v>76</v>
      </c>
      <c r="E12" s="83">
        <v>24111415</v>
      </c>
      <c r="F12" s="83">
        <v>5249799</v>
      </c>
      <c r="G12" s="83">
        <f t="shared" si="4"/>
        <v>29361214</v>
      </c>
      <c r="H12" s="83">
        <v>24323631</v>
      </c>
      <c r="I12" s="83">
        <v>5370389</v>
      </c>
      <c r="J12" s="43">
        <f>SUM(H12:I12)</f>
        <v>29694020</v>
      </c>
      <c r="K12" s="43">
        <f t="shared" si="5"/>
        <v>-212216</v>
      </c>
      <c r="L12" s="43">
        <f aca="true" t="shared" si="7" ref="K12:L14">F12-I12</f>
        <v>-120590</v>
      </c>
      <c r="M12" s="43">
        <f t="shared" si="1"/>
        <v>-332806</v>
      </c>
      <c r="N12" s="50">
        <f t="shared" si="2"/>
        <v>-0.9</v>
      </c>
      <c r="O12" s="50">
        <f t="shared" si="2"/>
        <v>-2.2</v>
      </c>
      <c r="P12" s="50">
        <f t="shared" si="3"/>
        <v>-1.1</v>
      </c>
      <c r="S12" s="56"/>
      <c r="U12" s="56"/>
      <c r="AO12" s="56"/>
      <c r="AQ12" s="56"/>
    </row>
    <row r="13" spans="1:43" ht="15" customHeight="1">
      <c r="A13" s="265"/>
      <c r="B13" s="16"/>
      <c r="C13" s="267"/>
      <c r="D13" s="59" t="s">
        <v>77</v>
      </c>
      <c r="E13" s="84">
        <v>30303474</v>
      </c>
      <c r="F13" s="84">
        <v>9148379</v>
      </c>
      <c r="G13" s="84">
        <f t="shared" si="4"/>
        <v>39451853</v>
      </c>
      <c r="H13" s="84">
        <v>31330815</v>
      </c>
      <c r="I13" s="84">
        <v>9650679</v>
      </c>
      <c r="J13" s="44">
        <f>SUM(H13:I13)</f>
        <v>40981494</v>
      </c>
      <c r="K13" s="44">
        <f t="shared" si="7"/>
        <v>-1027341</v>
      </c>
      <c r="L13" s="44">
        <f t="shared" si="7"/>
        <v>-502300</v>
      </c>
      <c r="M13" s="44">
        <f t="shared" si="1"/>
        <v>-1529641</v>
      </c>
      <c r="N13" s="51">
        <f t="shared" si="2"/>
        <v>-3.3</v>
      </c>
      <c r="O13" s="51">
        <f t="shared" si="2"/>
        <v>-5.2</v>
      </c>
      <c r="P13" s="51">
        <f t="shared" si="3"/>
        <v>-3.7</v>
      </c>
      <c r="S13" s="56"/>
      <c r="U13" s="56"/>
      <c r="AO13" s="56"/>
      <c r="AQ13" s="56"/>
    </row>
    <row r="14" spans="1:43" ht="15" customHeight="1">
      <c r="A14" s="265"/>
      <c r="B14" s="16"/>
      <c r="C14" s="267"/>
      <c r="D14" s="59" t="s">
        <v>78</v>
      </c>
      <c r="E14" s="84">
        <v>18324605</v>
      </c>
      <c r="F14" s="84">
        <v>11576080</v>
      </c>
      <c r="G14" s="84">
        <f t="shared" si="4"/>
        <v>29900685</v>
      </c>
      <c r="H14" s="84">
        <v>17612238</v>
      </c>
      <c r="I14" s="84">
        <v>11697644</v>
      </c>
      <c r="J14" s="44">
        <f>SUM(H14:I14)</f>
        <v>29309882</v>
      </c>
      <c r="K14" s="44">
        <f t="shared" si="7"/>
        <v>712367</v>
      </c>
      <c r="L14" s="44">
        <f t="shared" si="7"/>
        <v>-121564</v>
      </c>
      <c r="M14" s="44">
        <f t="shared" si="1"/>
        <v>590803</v>
      </c>
      <c r="N14" s="51">
        <f t="shared" si="2"/>
        <v>4</v>
      </c>
      <c r="O14" s="51">
        <f t="shared" si="2"/>
        <v>-1</v>
      </c>
      <c r="P14" s="51">
        <f t="shared" si="3"/>
        <v>2</v>
      </c>
      <c r="S14" s="56"/>
      <c r="U14" s="56"/>
      <c r="AO14" s="56"/>
      <c r="AQ14" s="56"/>
    </row>
    <row r="15" spans="1:41" ht="15" customHeight="1">
      <c r="A15" s="265"/>
      <c r="B15" s="16"/>
      <c r="C15" s="268"/>
      <c r="D15" s="60" t="s">
        <v>73</v>
      </c>
      <c r="E15" s="86">
        <f aca="true" t="shared" si="8" ref="E15:L15">SUM(E12:E14)</f>
        <v>72739494</v>
      </c>
      <c r="F15" s="86">
        <f t="shared" si="8"/>
        <v>25974258</v>
      </c>
      <c r="G15" s="86">
        <f>SUM(G12:G14)</f>
        <v>98713752</v>
      </c>
      <c r="H15" s="45">
        <f t="shared" si="8"/>
        <v>73266684</v>
      </c>
      <c r="I15" s="45">
        <f t="shared" si="8"/>
        <v>26718712</v>
      </c>
      <c r="J15" s="45">
        <f>SUM(J12:J14)</f>
        <v>99985396</v>
      </c>
      <c r="K15" s="45">
        <f t="shared" si="8"/>
        <v>-527190</v>
      </c>
      <c r="L15" s="45">
        <f t="shared" si="8"/>
        <v>-744454</v>
      </c>
      <c r="M15" s="45">
        <f t="shared" si="1"/>
        <v>-1271644</v>
      </c>
      <c r="N15" s="52">
        <f t="shared" si="2"/>
        <v>-0.7</v>
      </c>
      <c r="O15" s="52">
        <f t="shared" si="2"/>
        <v>-2.8</v>
      </c>
      <c r="P15" s="52">
        <f t="shared" si="3"/>
        <v>-1.3</v>
      </c>
      <c r="S15" s="56"/>
      <c r="AO15" s="56"/>
    </row>
    <row r="16" spans="1:43" ht="15" customHeight="1">
      <c r="A16" s="265"/>
      <c r="B16" s="15"/>
      <c r="C16" s="57" t="s">
        <v>83</v>
      </c>
      <c r="D16" s="5"/>
      <c r="E16" s="46">
        <v>2092748</v>
      </c>
      <c r="F16" s="61">
        <v>678812</v>
      </c>
      <c r="G16" s="43">
        <f>SUM(E16:F16)</f>
        <v>2771560</v>
      </c>
      <c r="H16" s="46">
        <v>2008545</v>
      </c>
      <c r="I16" s="61">
        <v>671953</v>
      </c>
      <c r="J16" s="43">
        <f>SUM(H16:I16)</f>
        <v>2680498</v>
      </c>
      <c r="K16" s="43">
        <f aca="true" t="shared" si="9" ref="K16:L34">E16-H16</f>
        <v>84203</v>
      </c>
      <c r="L16" s="43">
        <f t="shared" si="9"/>
        <v>6859</v>
      </c>
      <c r="M16" s="43">
        <f t="shared" si="1"/>
        <v>91062</v>
      </c>
      <c r="N16" s="50">
        <f t="shared" si="2"/>
        <v>4.2</v>
      </c>
      <c r="O16" s="50">
        <f t="shared" si="2"/>
        <v>1</v>
      </c>
      <c r="P16" s="50">
        <f t="shared" si="3"/>
        <v>3.4</v>
      </c>
      <c r="S16" s="56"/>
      <c r="U16" s="56"/>
      <c r="AO16" s="56"/>
      <c r="AQ16" s="56"/>
    </row>
    <row r="17" spans="1:43" ht="15" customHeight="1">
      <c r="A17" s="265"/>
      <c r="B17" s="15"/>
      <c r="C17" s="2" t="s">
        <v>84</v>
      </c>
      <c r="D17" s="8"/>
      <c r="E17" s="47">
        <v>7678004</v>
      </c>
      <c r="F17" s="62">
        <v>1902256</v>
      </c>
      <c r="G17" s="44">
        <f>SUM(E17:F17)</f>
        <v>9580260</v>
      </c>
      <c r="H17" s="47">
        <v>8056798</v>
      </c>
      <c r="I17" s="62">
        <v>2068841</v>
      </c>
      <c r="J17" s="44">
        <f aca="true" t="shared" si="10" ref="J17:J34">SUM(H17:I17)</f>
        <v>10125639</v>
      </c>
      <c r="K17" s="44">
        <f t="shared" si="9"/>
        <v>-378794</v>
      </c>
      <c r="L17" s="44">
        <f t="shared" si="9"/>
        <v>-166585</v>
      </c>
      <c r="M17" s="44">
        <f t="shared" si="1"/>
        <v>-545379</v>
      </c>
      <c r="N17" s="51">
        <f t="shared" si="2"/>
        <v>-4.7</v>
      </c>
      <c r="O17" s="51">
        <f t="shared" si="2"/>
        <v>-8.1</v>
      </c>
      <c r="P17" s="51">
        <f t="shared" si="2"/>
        <v>-5.4</v>
      </c>
      <c r="S17" s="56"/>
      <c r="U17" s="56"/>
      <c r="AO17" s="56"/>
      <c r="AQ17" s="56"/>
    </row>
    <row r="18" spans="1:43" ht="15" customHeight="1">
      <c r="A18" s="265"/>
      <c r="B18" s="15"/>
      <c r="C18" s="2" t="s">
        <v>85</v>
      </c>
      <c r="D18" s="8"/>
      <c r="E18" s="47">
        <v>763</v>
      </c>
      <c r="F18" s="62">
        <v>35</v>
      </c>
      <c r="G18" s="44">
        <f aca="true" t="shared" si="11" ref="G18:G34">SUM(E18:F18)</f>
        <v>798</v>
      </c>
      <c r="H18" s="47">
        <v>873</v>
      </c>
      <c r="I18" s="62">
        <v>6520</v>
      </c>
      <c r="J18" s="44">
        <f t="shared" si="10"/>
        <v>7393</v>
      </c>
      <c r="K18" s="44">
        <f t="shared" si="9"/>
        <v>-110</v>
      </c>
      <c r="L18" s="44">
        <f t="shared" si="9"/>
        <v>-6485</v>
      </c>
      <c r="M18" s="44">
        <f t="shared" si="1"/>
        <v>-6595</v>
      </c>
      <c r="N18" s="51">
        <f t="shared" si="2"/>
        <v>-12.6</v>
      </c>
      <c r="O18" s="51">
        <f t="shared" si="2"/>
        <v>-99.5</v>
      </c>
      <c r="P18" s="51">
        <f t="shared" si="2"/>
        <v>-89.2</v>
      </c>
      <c r="S18" s="56"/>
      <c r="U18" s="56"/>
      <c r="AO18" s="56"/>
      <c r="AQ18" s="56"/>
    </row>
    <row r="19" spans="1:43" ht="15" customHeight="1">
      <c r="A19" s="265"/>
      <c r="B19" s="15"/>
      <c r="C19" s="2" t="s">
        <v>86</v>
      </c>
      <c r="D19" s="8"/>
      <c r="E19" s="47">
        <v>3050857</v>
      </c>
      <c r="F19" s="88" t="s">
        <v>173</v>
      </c>
      <c r="G19" s="44">
        <f t="shared" si="11"/>
        <v>3050857</v>
      </c>
      <c r="H19" s="47">
        <v>3060372</v>
      </c>
      <c r="I19" s="88" t="s">
        <v>173</v>
      </c>
      <c r="J19" s="44">
        <f t="shared" si="10"/>
        <v>3060372</v>
      </c>
      <c r="K19" s="44">
        <f t="shared" si="9"/>
        <v>-9515</v>
      </c>
      <c r="L19" s="3">
        <v>0</v>
      </c>
      <c r="M19" s="3">
        <f t="shared" si="1"/>
        <v>-9515</v>
      </c>
      <c r="N19" s="51">
        <f t="shared" si="2"/>
        <v>-0.3</v>
      </c>
      <c r="O19" s="3">
        <v>0</v>
      </c>
      <c r="P19" s="51">
        <f t="shared" si="2"/>
        <v>-0.3</v>
      </c>
      <c r="S19" s="56"/>
      <c r="U19" s="56"/>
      <c r="AO19" s="56"/>
      <c r="AQ19" s="56"/>
    </row>
    <row r="20" spans="1:43" ht="15" customHeight="1">
      <c r="A20" s="265"/>
      <c r="B20" s="15"/>
      <c r="C20" s="2" t="s">
        <v>87</v>
      </c>
      <c r="D20" s="8"/>
      <c r="E20" s="47">
        <v>930767</v>
      </c>
      <c r="F20" s="62">
        <v>194437</v>
      </c>
      <c r="G20" s="44">
        <f t="shared" si="11"/>
        <v>1125204</v>
      </c>
      <c r="H20" s="47">
        <v>759313</v>
      </c>
      <c r="I20" s="62">
        <v>161865</v>
      </c>
      <c r="J20" s="44">
        <f t="shared" si="10"/>
        <v>921178</v>
      </c>
      <c r="K20" s="44">
        <f t="shared" si="9"/>
        <v>171454</v>
      </c>
      <c r="L20" s="44">
        <f t="shared" si="9"/>
        <v>32572</v>
      </c>
      <c r="M20" s="44">
        <f t="shared" si="1"/>
        <v>204026</v>
      </c>
      <c r="N20" s="51">
        <f t="shared" si="2"/>
        <v>22.6</v>
      </c>
      <c r="O20" s="51">
        <f t="shared" si="2"/>
        <v>20.1</v>
      </c>
      <c r="P20" s="51">
        <f t="shared" si="2"/>
        <v>22.1</v>
      </c>
      <c r="S20" s="56"/>
      <c r="U20" s="56"/>
      <c r="AO20" s="56"/>
      <c r="AQ20" s="56"/>
    </row>
    <row r="21" spans="1:43" ht="15" customHeight="1">
      <c r="A21" s="265"/>
      <c r="B21" s="15"/>
      <c r="C21" s="2" t="s">
        <v>132</v>
      </c>
      <c r="D21" s="8"/>
      <c r="E21" s="47">
        <v>271771</v>
      </c>
      <c r="F21" s="62">
        <v>56867</v>
      </c>
      <c r="G21" s="44">
        <f t="shared" si="11"/>
        <v>328638</v>
      </c>
      <c r="H21" s="47">
        <v>343649</v>
      </c>
      <c r="I21" s="62">
        <v>73564</v>
      </c>
      <c r="J21" s="44">
        <f t="shared" si="10"/>
        <v>417213</v>
      </c>
      <c r="K21" s="44">
        <f t="shared" si="9"/>
        <v>-71878</v>
      </c>
      <c r="L21" s="44">
        <f t="shared" si="9"/>
        <v>-16697</v>
      </c>
      <c r="M21" s="44">
        <f t="shared" si="1"/>
        <v>-88575</v>
      </c>
      <c r="N21" s="53">
        <f aca="true" t="shared" si="12" ref="N21:P26">ROUND(K21/H21*100,1)</f>
        <v>-20.9</v>
      </c>
      <c r="O21" s="53">
        <f t="shared" si="12"/>
        <v>-22.7</v>
      </c>
      <c r="P21" s="53">
        <f t="shared" si="12"/>
        <v>-21.2</v>
      </c>
      <c r="S21" s="56"/>
      <c r="U21" s="56"/>
      <c r="AO21" s="56"/>
      <c r="AQ21" s="56"/>
    </row>
    <row r="22" spans="1:43" ht="15" customHeight="1">
      <c r="A22" s="265"/>
      <c r="B22" s="15"/>
      <c r="C22" s="2" t="s">
        <v>133</v>
      </c>
      <c r="D22" s="8"/>
      <c r="E22" s="47">
        <v>44557</v>
      </c>
      <c r="F22" s="62">
        <v>9305</v>
      </c>
      <c r="G22" s="44">
        <f t="shared" si="11"/>
        <v>53862</v>
      </c>
      <c r="H22" s="47">
        <v>201274</v>
      </c>
      <c r="I22" s="62">
        <v>42967</v>
      </c>
      <c r="J22" s="44">
        <f t="shared" si="10"/>
        <v>244241</v>
      </c>
      <c r="K22" s="44">
        <f t="shared" si="9"/>
        <v>-156717</v>
      </c>
      <c r="L22" s="44">
        <f t="shared" si="9"/>
        <v>-33662</v>
      </c>
      <c r="M22" s="44">
        <f t="shared" si="1"/>
        <v>-190379</v>
      </c>
      <c r="N22" s="53">
        <f t="shared" si="12"/>
        <v>-77.9</v>
      </c>
      <c r="O22" s="53">
        <f t="shared" si="12"/>
        <v>-78.3</v>
      </c>
      <c r="P22" s="53">
        <f t="shared" si="12"/>
        <v>-77.9</v>
      </c>
      <c r="S22" s="56"/>
      <c r="U22" s="56"/>
      <c r="AO22" s="56"/>
      <c r="AQ22" s="56"/>
    </row>
    <row r="23" spans="1:43" ht="15" customHeight="1">
      <c r="A23" s="265"/>
      <c r="B23" s="15"/>
      <c r="C23" s="2" t="s">
        <v>88</v>
      </c>
      <c r="D23" s="8"/>
      <c r="E23" s="47">
        <v>12312245</v>
      </c>
      <c r="F23" s="62">
        <v>3149365</v>
      </c>
      <c r="G23" s="44">
        <f t="shared" si="11"/>
        <v>15461610</v>
      </c>
      <c r="H23" s="47">
        <v>11406014</v>
      </c>
      <c r="I23" s="62">
        <v>2993746</v>
      </c>
      <c r="J23" s="44">
        <f t="shared" si="10"/>
        <v>14399760</v>
      </c>
      <c r="K23" s="44">
        <f t="shared" si="9"/>
        <v>906231</v>
      </c>
      <c r="L23" s="44">
        <f t="shared" si="9"/>
        <v>155619</v>
      </c>
      <c r="M23" s="44">
        <f t="shared" si="1"/>
        <v>1061850</v>
      </c>
      <c r="N23" s="51">
        <f t="shared" si="12"/>
        <v>7.9</v>
      </c>
      <c r="O23" s="51">
        <f t="shared" si="12"/>
        <v>5.2</v>
      </c>
      <c r="P23" s="51">
        <f t="shared" si="12"/>
        <v>7.4</v>
      </c>
      <c r="S23" s="56"/>
      <c r="U23" s="56"/>
      <c r="AO23" s="56"/>
      <c r="AQ23" s="56"/>
    </row>
    <row r="24" spans="1:43" ht="15" customHeight="1">
      <c r="A24" s="265"/>
      <c r="B24" s="15"/>
      <c r="C24" s="2" t="s">
        <v>98</v>
      </c>
      <c r="D24" s="8"/>
      <c r="E24" s="47">
        <v>498877</v>
      </c>
      <c r="F24" s="62">
        <v>382145</v>
      </c>
      <c r="G24" s="44">
        <f t="shared" si="11"/>
        <v>881022</v>
      </c>
      <c r="H24" s="47">
        <v>315357</v>
      </c>
      <c r="I24" s="62">
        <v>367043</v>
      </c>
      <c r="J24" s="44">
        <f t="shared" si="10"/>
        <v>682400</v>
      </c>
      <c r="K24" s="44">
        <f t="shared" si="9"/>
        <v>183520</v>
      </c>
      <c r="L24" s="44">
        <f t="shared" si="9"/>
        <v>15102</v>
      </c>
      <c r="M24" s="44">
        <f t="shared" si="1"/>
        <v>198622</v>
      </c>
      <c r="N24" s="51">
        <f t="shared" si="12"/>
        <v>58.2</v>
      </c>
      <c r="O24" s="51">
        <f t="shared" si="12"/>
        <v>4.1</v>
      </c>
      <c r="P24" s="51">
        <f t="shared" si="12"/>
        <v>29.1</v>
      </c>
      <c r="S24" s="56"/>
      <c r="U24" s="56"/>
      <c r="AO24" s="56"/>
      <c r="AQ24" s="56"/>
    </row>
    <row r="25" spans="1:43" ht="15" customHeight="1">
      <c r="A25" s="265"/>
      <c r="B25" s="15"/>
      <c r="C25" s="2" t="s">
        <v>89</v>
      </c>
      <c r="D25" s="8"/>
      <c r="E25" s="47">
        <v>306988</v>
      </c>
      <c r="F25" s="44">
        <v>154942</v>
      </c>
      <c r="G25" s="44">
        <f t="shared" si="11"/>
        <v>461930</v>
      </c>
      <c r="H25" s="47">
        <v>303474</v>
      </c>
      <c r="I25" s="44">
        <v>165369</v>
      </c>
      <c r="J25" s="44">
        <f t="shared" si="10"/>
        <v>468843</v>
      </c>
      <c r="K25" s="44">
        <f t="shared" si="9"/>
        <v>3514</v>
      </c>
      <c r="L25" s="44">
        <f t="shared" si="9"/>
        <v>-10427</v>
      </c>
      <c r="M25" s="44">
        <f t="shared" si="1"/>
        <v>-6913</v>
      </c>
      <c r="N25" s="51">
        <f t="shared" si="12"/>
        <v>1.2</v>
      </c>
      <c r="O25" s="51">
        <f t="shared" si="12"/>
        <v>-6.3</v>
      </c>
      <c r="P25" s="51">
        <f t="shared" si="12"/>
        <v>-1.5</v>
      </c>
      <c r="S25" s="56"/>
      <c r="U25" s="56"/>
      <c r="AO25" s="56"/>
      <c r="AQ25" s="56"/>
    </row>
    <row r="26" spans="1:43" ht="15" customHeight="1">
      <c r="A26" s="265"/>
      <c r="B26" s="15"/>
      <c r="C26" s="2" t="s">
        <v>90</v>
      </c>
      <c r="D26" s="8"/>
      <c r="E26" s="47">
        <v>1478946</v>
      </c>
      <c r="F26" s="44">
        <v>637488</v>
      </c>
      <c r="G26" s="44">
        <f t="shared" si="11"/>
        <v>2116434</v>
      </c>
      <c r="H26" s="47">
        <v>2147184</v>
      </c>
      <c r="I26" s="44">
        <v>925043</v>
      </c>
      <c r="J26" s="44">
        <f t="shared" si="10"/>
        <v>3072227</v>
      </c>
      <c r="K26" s="44">
        <f t="shared" si="9"/>
        <v>-668238</v>
      </c>
      <c r="L26" s="44">
        <f t="shared" si="9"/>
        <v>-287555</v>
      </c>
      <c r="M26" s="44">
        <f t="shared" si="1"/>
        <v>-955793</v>
      </c>
      <c r="N26" s="51">
        <f t="shared" si="12"/>
        <v>-31.1</v>
      </c>
      <c r="O26" s="51">
        <f t="shared" si="12"/>
        <v>-31.1</v>
      </c>
      <c r="P26" s="51">
        <f t="shared" si="12"/>
        <v>-31.1</v>
      </c>
      <c r="S26" s="56"/>
      <c r="U26" s="56"/>
      <c r="AO26" s="56"/>
      <c r="AQ26" s="56"/>
    </row>
    <row r="27" spans="1:43" ht="15" customHeight="1">
      <c r="A27" s="265"/>
      <c r="B27" s="15"/>
      <c r="C27" s="2" t="s">
        <v>92</v>
      </c>
      <c r="D27" s="8"/>
      <c r="E27" s="89" t="s">
        <v>174</v>
      </c>
      <c r="F27" s="89" t="s">
        <v>174</v>
      </c>
      <c r="G27" s="89" t="s">
        <v>175</v>
      </c>
      <c r="H27" s="89" t="s">
        <v>174</v>
      </c>
      <c r="I27" s="89" t="s">
        <v>174</v>
      </c>
      <c r="J27" s="89" t="s">
        <v>174</v>
      </c>
      <c r="K27" s="89" t="s">
        <v>174</v>
      </c>
      <c r="L27" s="89" t="s">
        <v>174</v>
      </c>
      <c r="M27" s="89" t="s">
        <v>149</v>
      </c>
      <c r="N27" s="3">
        <v>0</v>
      </c>
      <c r="O27" s="3">
        <v>0</v>
      </c>
      <c r="P27" s="3">
        <v>0</v>
      </c>
      <c r="S27" s="56"/>
      <c r="U27" s="56"/>
      <c r="AO27" s="56"/>
      <c r="AQ27" s="56"/>
    </row>
    <row r="28" spans="1:43" ht="15" customHeight="1">
      <c r="A28" s="265"/>
      <c r="B28" s="15"/>
      <c r="C28" s="2" t="s">
        <v>93</v>
      </c>
      <c r="D28" s="8"/>
      <c r="E28" s="47">
        <v>110085</v>
      </c>
      <c r="F28" s="44">
        <v>30449</v>
      </c>
      <c r="G28" s="44">
        <f t="shared" si="11"/>
        <v>140534</v>
      </c>
      <c r="H28" s="47">
        <v>92293</v>
      </c>
      <c r="I28" s="44">
        <v>36355</v>
      </c>
      <c r="J28" s="44">
        <f t="shared" si="10"/>
        <v>128648</v>
      </c>
      <c r="K28" s="44">
        <f t="shared" si="9"/>
        <v>17792</v>
      </c>
      <c r="L28" s="44">
        <f t="shared" si="9"/>
        <v>-5906</v>
      </c>
      <c r="M28" s="44">
        <f>K28+L28</f>
        <v>11886</v>
      </c>
      <c r="N28" s="51">
        <f aca="true" t="shared" si="13" ref="N28:P29">ROUND(K28/H28*100,1)</f>
        <v>19.3</v>
      </c>
      <c r="O28" s="51">
        <f t="shared" si="13"/>
        <v>-16.2</v>
      </c>
      <c r="P28" s="51">
        <f t="shared" si="13"/>
        <v>9.2</v>
      </c>
      <c r="S28" s="56"/>
      <c r="U28" s="56"/>
      <c r="AO28" s="56"/>
      <c r="AQ28" s="56"/>
    </row>
    <row r="29" spans="1:43" ht="15" customHeight="1">
      <c r="A29" s="265"/>
      <c r="B29" s="15"/>
      <c r="C29" s="2" t="s">
        <v>94</v>
      </c>
      <c r="D29" s="8"/>
      <c r="E29" s="47">
        <v>791990</v>
      </c>
      <c r="F29" s="44">
        <v>341410</v>
      </c>
      <c r="G29" s="44">
        <f t="shared" si="11"/>
        <v>1133400</v>
      </c>
      <c r="H29" s="47">
        <v>2208660</v>
      </c>
      <c r="I29" s="44">
        <v>965643</v>
      </c>
      <c r="J29" s="44">
        <f t="shared" si="10"/>
        <v>3174303</v>
      </c>
      <c r="K29" s="44">
        <f t="shared" si="9"/>
        <v>-1416670</v>
      </c>
      <c r="L29" s="44">
        <f t="shared" si="9"/>
        <v>-624233</v>
      </c>
      <c r="M29" s="44">
        <f>K29+L29</f>
        <v>-2040903</v>
      </c>
      <c r="N29" s="51">
        <f t="shared" si="13"/>
        <v>-64.1</v>
      </c>
      <c r="O29" s="51">
        <f t="shared" si="13"/>
        <v>-64.6</v>
      </c>
      <c r="P29" s="51">
        <f t="shared" si="13"/>
        <v>-64.3</v>
      </c>
      <c r="S29" s="56"/>
      <c r="U29" s="56"/>
      <c r="AO29" s="56"/>
      <c r="AQ29" s="56"/>
    </row>
    <row r="30" spans="1:43" ht="15" customHeight="1">
      <c r="A30" s="265"/>
      <c r="B30" s="15"/>
      <c r="C30" s="2" t="s">
        <v>267</v>
      </c>
      <c r="D30" s="8"/>
      <c r="E30" s="47">
        <v>1332756</v>
      </c>
      <c r="F30" s="47">
        <v>574522</v>
      </c>
      <c r="G30" s="44">
        <f>SUM(E30:F30)</f>
        <v>1907278</v>
      </c>
      <c r="H30" s="89" t="s">
        <v>175</v>
      </c>
      <c r="I30" s="89" t="s">
        <v>175</v>
      </c>
      <c r="J30" s="89" t="s">
        <v>175</v>
      </c>
      <c r="K30" s="44">
        <f>+E30</f>
        <v>1332756</v>
      </c>
      <c r="L30" s="47">
        <f>+F30</f>
        <v>574522</v>
      </c>
      <c r="M30" s="47">
        <f>K30+L30</f>
        <v>1907278</v>
      </c>
      <c r="N30" s="53" t="s">
        <v>202</v>
      </c>
      <c r="O30" s="53" t="s">
        <v>202</v>
      </c>
      <c r="P30" s="53" t="s">
        <v>202</v>
      </c>
      <c r="S30" s="56"/>
      <c r="U30" s="56"/>
      <c r="AO30" s="56"/>
      <c r="AQ30" s="56"/>
    </row>
    <row r="31" spans="1:43" ht="15" customHeight="1">
      <c r="A31" s="265"/>
      <c r="B31" s="15"/>
      <c r="C31" s="2" t="s">
        <v>95</v>
      </c>
      <c r="D31" s="8"/>
      <c r="E31" s="89" t="s">
        <v>174</v>
      </c>
      <c r="F31" s="89" t="s">
        <v>175</v>
      </c>
      <c r="G31" s="89" t="s">
        <v>175</v>
      </c>
      <c r="H31" s="89" t="s">
        <v>174</v>
      </c>
      <c r="I31" s="89" t="s">
        <v>175</v>
      </c>
      <c r="J31" s="48" t="s">
        <v>149</v>
      </c>
      <c r="K31" s="89" t="s">
        <v>174</v>
      </c>
      <c r="L31" s="89" t="s">
        <v>174</v>
      </c>
      <c r="M31" s="89" t="s">
        <v>174</v>
      </c>
      <c r="N31" s="3">
        <v>0</v>
      </c>
      <c r="O31" s="3">
        <v>0</v>
      </c>
      <c r="P31" s="3">
        <v>0</v>
      </c>
      <c r="S31" s="56"/>
      <c r="U31" s="56"/>
      <c r="AO31" s="56"/>
      <c r="AQ31" s="56"/>
    </row>
    <row r="32" spans="1:43" ht="15" customHeight="1">
      <c r="A32" s="265"/>
      <c r="B32" s="15"/>
      <c r="C32" s="2" t="s">
        <v>96</v>
      </c>
      <c r="D32" s="8"/>
      <c r="E32" s="47">
        <v>5937698</v>
      </c>
      <c r="F32" s="44">
        <v>2559591</v>
      </c>
      <c r="G32" s="44">
        <f t="shared" si="11"/>
        <v>8497289</v>
      </c>
      <c r="H32" s="47">
        <v>6414242</v>
      </c>
      <c r="I32" s="44">
        <v>2804775</v>
      </c>
      <c r="J32" s="44">
        <f t="shared" si="10"/>
        <v>9219017</v>
      </c>
      <c r="K32" s="44">
        <f t="shared" si="9"/>
        <v>-476544</v>
      </c>
      <c r="L32" s="44">
        <f t="shared" si="9"/>
        <v>-245184</v>
      </c>
      <c r="M32" s="44">
        <f>K32+L32</f>
        <v>-721728</v>
      </c>
      <c r="N32" s="51">
        <f aca="true" t="shared" si="14" ref="N32:P35">ROUND(K32/H32*100,1)</f>
        <v>-7.4</v>
      </c>
      <c r="O32" s="51">
        <f t="shared" si="14"/>
        <v>-8.7</v>
      </c>
      <c r="P32" s="51">
        <f t="shared" si="14"/>
        <v>-7.8</v>
      </c>
      <c r="S32" s="56"/>
      <c r="U32" s="56"/>
      <c r="AO32" s="56"/>
      <c r="AQ32" s="56"/>
    </row>
    <row r="33" spans="1:43" ht="15" customHeight="1">
      <c r="A33" s="265"/>
      <c r="B33" s="15"/>
      <c r="C33" s="2" t="s">
        <v>97</v>
      </c>
      <c r="D33" s="8"/>
      <c r="E33" s="47">
        <v>8038</v>
      </c>
      <c r="F33" s="44">
        <v>8630</v>
      </c>
      <c r="G33" s="44">
        <f t="shared" si="11"/>
        <v>16668</v>
      </c>
      <c r="H33" s="47">
        <v>8301</v>
      </c>
      <c r="I33" s="44">
        <v>8910</v>
      </c>
      <c r="J33" s="44">
        <f t="shared" si="10"/>
        <v>17211</v>
      </c>
      <c r="K33" s="44">
        <f t="shared" si="9"/>
        <v>-263</v>
      </c>
      <c r="L33" s="44">
        <f t="shared" si="9"/>
        <v>-280</v>
      </c>
      <c r="M33" s="44">
        <f>K33+L33</f>
        <v>-543</v>
      </c>
      <c r="N33" s="51">
        <f t="shared" si="14"/>
        <v>-3.2</v>
      </c>
      <c r="O33" s="51">
        <f t="shared" si="14"/>
        <v>-3.1</v>
      </c>
      <c r="P33" s="51">
        <f t="shared" si="14"/>
        <v>-3.2</v>
      </c>
      <c r="S33" s="56"/>
      <c r="U33" s="56"/>
      <c r="AO33" s="56"/>
      <c r="AQ33" s="56"/>
    </row>
    <row r="34" spans="1:43" ht="15" customHeight="1">
      <c r="A34" s="265"/>
      <c r="B34" s="15"/>
      <c r="C34" s="2" t="s">
        <v>99</v>
      </c>
      <c r="D34" s="8"/>
      <c r="E34" s="47">
        <v>393158</v>
      </c>
      <c r="F34" s="44">
        <v>73027</v>
      </c>
      <c r="G34" s="44">
        <f t="shared" si="11"/>
        <v>466185</v>
      </c>
      <c r="H34" s="47">
        <v>373478</v>
      </c>
      <c r="I34" s="44">
        <v>72161</v>
      </c>
      <c r="J34" s="44">
        <f t="shared" si="10"/>
        <v>445639</v>
      </c>
      <c r="K34" s="44">
        <f t="shared" si="9"/>
        <v>19680</v>
      </c>
      <c r="L34" s="44">
        <f t="shared" si="9"/>
        <v>866</v>
      </c>
      <c r="M34" s="44">
        <f>K34+L34</f>
        <v>20546</v>
      </c>
      <c r="N34" s="51">
        <f t="shared" si="14"/>
        <v>5.3</v>
      </c>
      <c r="O34" s="51">
        <f t="shared" si="14"/>
        <v>1.2</v>
      </c>
      <c r="P34" s="51">
        <f t="shared" si="14"/>
        <v>4.6</v>
      </c>
      <c r="S34" s="56"/>
      <c r="U34" s="56"/>
      <c r="AO34" s="56"/>
      <c r="AQ34" s="56"/>
    </row>
    <row r="35" spans="1:41" ht="15" customHeight="1">
      <c r="A35" s="265"/>
      <c r="B35" s="15"/>
      <c r="C35" s="6" t="s">
        <v>73</v>
      </c>
      <c r="D35" s="9"/>
      <c r="E35" s="44">
        <f>SUM(E16:E34)</f>
        <v>37240248</v>
      </c>
      <c r="F35" s="44">
        <f>SUM(F16:F34)</f>
        <v>10753281</v>
      </c>
      <c r="G35" s="44">
        <f>SUM(E35:F35)</f>
        <v>47993529</v>
      </c>
      <c r="H35" s="44">
        <f>SUM(H16:H34)</f>
        <v>37699827</v>
      </c>
      <c r="I35" s="44">
        <f>SUM(I16:I34)</f>
        <v>11364755</v>
      </c>
      <c r="J35" s="44">
        <f>SUM(J16:J34)</f>
        <v>49064582</v>
      </c>
      <c r="K35" s="44">
        <f>SUM(K16:K34)</f>
        <v>-459579</v>
      </c>
      <c r="L35" s="44">
        <f>SUM(L16:L34)</f>
        <v>-611474</v>
      </c>
      <c r="M35" s="44">
        <f>K35+L35</f>
        <v>-1071053</v>
      </c>
      <c r="N35" s="51">
        <f t="shared" si="14"/>
        <v>-1.2</v>
      </c>
      <c r="O35" s="51">
        <f t="shared" si="14"/>
        <v>-5.4</v>
      </c>
      <c r="P35" s="51">
        <f t="shared" si="14"/>
        <v>-2.2</v>
      </c>
      <c r="S35" s="56"/>
      <c r="AO35" s="56"/>
    </row>
    <row r="36" spans="1:41" ht="15" customHeight="1">
      <c r="A36" s="265"/>
      <c r="B36" s="15"/>
      <c r="C36" s="258" t="s">
        <v>91</v>
      </c>
      <c r="D36" s="259"/>
      <c r="E36" s="43"/>
      <c r="F36" s="43"/>
      <c r="G36" s="43"/>
      <c r="H36" s="43"/>
      <c r="I36" s="43"/>
      <c r="J36" s="43"/>
      <c r="K36" s="43"/>
      <c r="L36" s="43"/>
      <c r="M36" s="43"/>
      <c r="N36" s="50"/>
      <c r="O36" s="50"/>
      <c r="P36" s="50"/>
      <c r="S36" s="56"/>
      <c r="AO36" s="56"/>
    </row>
    <row r="37" spans="1:43" ht="15" customHeight="1">
      <c r="A37" s="265"/>
      <c r="B37" s="16"/>
      <c r="C37" s="260" t="s">
        <v>180</v>
      </c>
      <c r="D37" s="261"/>
      <c r="E37" s="44">
        <v>805693</v>
      </c>
      <c r="F37" s="44">
        <v>206231</v>
      </c>
      <c r="G37" s="44">
        <f>SUM(E37:F37)</f>
        <v>1011924</v>
      </c>
      <c r="H37" s="44">
        <v>823105</v>
      </c>
      <c r="I37" s="44">
        <v>225015</v>
      </c>
      <c r="J37" s="44">
        <f>SUM(H37:I37)</f>
        <v>1048120</v>
      </c>
      <c r="K37" s="48">
        <f aca="true" t="shared" si="15" ref="K37:L39">E37-H37</f>
        <v>-17412</v>
      </c>
      <c r="L37" s="48">
        <f t="shared" si="15"/>
        <v>-18784</v>
      </c>
      <c r="M37" s="48">
        <f>K37+L37</f>
        <v>-36196</v>
      </c>
      <c r="N37" s="51">
        <f aca="true" t="shared" si="16" ref="N37:P39">ROUND(K37/H37*100,1)</f>
        <v>-2.1</v>
      </c>
      <c r="O37" s="51">
        <f t="shared" si="16"/>
        <v>-8.3</v>
      </c>
      <c r="P37" s="51">
        <f t="shared" si="16"/>
        <v>-3.5</v>
      </c>
      <c r="S37" s="56"/>
      <c r="U37" s="56"/>
      <c r="AO37" s="56"/>
      <c r="AQ37" s="56"/>
    </row>
    <row r="38" spans="1:43" ht="15" customHeight="1">
      <c r="A38" s="265"/>
      <c r="B38" s="16"/>
      <c r="C38" s="260" t="s">
        <v>189</v>
      </c>
      <c r="D38" s="261"/>
      <c r="E38" s="44">
        <v>775964</v>
      </c>
      <c r="F38" s="44">
        <v>239952</v>
      </c>
      <c r="G38" s="44">
        <f>SUM(E38:F38)</f>
        <v>1015916</v>
      </c>
      <c r="H38" s="44">
        <v>700176</v>
      </c>
      <c r="I38" s="44">
        <v>134408</v>
      </c>
      <c r="J38" s="44">
        <f>SUM(H38:I38)</f>
        <v>834584</v>
      </c>
      <c r="K38" s="48">
        <f t="shared" si="15"/>
        <v>75788</v>
      </c>
      <c r="L38" s="48">
        <f t="shared" si="15"/>
        <v>105544</v>
      </c>
      <c r="M38" s="48">
        <f>K38+L38</f>
        <v>181332</v>
      </c>
      <c r="N38" s="51">
        <f t="shared" si="16"/>
        <v>10.8</v>
      </c>
      <c r="O38" s="51">
        <f t="shared" si="16"/>
        <v>78.5</v>
      </c>
      <c r="P38" s="51">
        <f t="shared" si="16"/>
        <v>21.7</v>
      </c>
      <c r="S38" s="56"/>
      <c r="U38" s="56"/>
      <c r="AO38" s="56"/>
      <c r="AQ38" s="56"/>
    </row>
    <row r="39" spans="1:41" ht="15" customHeight="1">
      <c r="A39" s="265"/>
      <c r="B39" s="16"/>
      <c r="C39" s="63"/>
      <c r="D39" s="9" t="s">
        <v>73</v>
      </c>
      <c r="E39" s="45">
        <f aca="true" t="shared" si="17" ref="E39:J39">SUM(E36:E38)</f>
        <v>1581657</v>
      </c>
      <c r="F39" s="45">
        <f t="shared" si="17"/>
        <v>446183</v>
      </c>
      <c r="G39" s="45">
        <f t="shared" si="17"/>
        <v>2027840</v>
      </c>
      <c r="H39" s="45">
        <f t="shared" si="17"/>
        <v>1523281</v>
      </c>
      <c r="I39" s="45">
        <f t="shared" si="17"/>
        <v>359423</v>
      </c>
      <c r="J39" s="45">
        <f t="shared" si="17"/>
        <v>1882704</v>
      </c>
      <c r="K39" s="45">
        <f t="shared" si="15"/>
        <v>58376</v>
      </c>
      <c r="L39" s="45">
        <f t="shared" si="15"/>
        <v>86760</v>
      </c>
      <c r="M39" s="45">
        <f>K39+L39</f>
        <v>145136</v>
      </c>
      <c r="N39" s="52">
        <f t="shared" si="16"/>
        <v>3.8</v>
      </c>
      <c r="O39" s="52">
        <f t="shared" si="16"/>
        <v>24.1</v>
      </c>
      <c r="P39" s="52">
        <f t="shared" si="16"/>
        <v>7.7</v>
      </c>
      <c r="S39" s="56"/>
      <c r="AO39" s="56"/>
    </row>
    <row r="40" spans="1:41" ht="15" customHeight="1">
      <c r="A40" s="265"/>
      <c r="B40" s="15"/>
      <c r="C40" s="78" t="s">
        <v>176</v>
      </c>
      <c r="D40" s="8"/>
      <c r="E40" s="44">
        <v>440895</v>
      </c>
      <c r="F40" s="44">
        <v>102341</v>
      </c>
      <c r="G40" s="44">
        <f>SUM(E40:F40)</f>
        <v>543236</v>
      </c>
      <c r="H40" s="48">
        <v>425708</v>
      </c>
      <c r="I40" s="48">
        <v>99246</v>
      </c>
      <c r="J40" s="48">
        <v>524954</v>
      </c>
      <c r="K40" s="48" t="s">
        <v>177</v>
      </c>
      <c r="L40" s="48" t="s">
        <v>177</v>
      </c>
      <c r="M40" s="48" t="s">
        <v>177</v>
      </c>
      <c r="N40" s="48" t="s">
        <v>177</v>
      </c>
      <c r="O40" s="48" t="s">
        <v>177</v>
      </c>
      <c r="P40" s="90" t="s">
        <v>177</v>
      </c>
      <c r="S40" s="56"/>
      <c r="AO40" s="56"/>
    </row>
    <row r="41" spans="1:41" ht="15" customHeight="1">
      <c r="A41" s="265"/>
      <c r="B41" s="15"/>
      <c r="C41" s="269" t="s">
        <v>190</v>
      </c>
      <c r="D41" s="270"/>
      <c r="E41" s="87">
        <v>0</v>
      </c>
      <c r="F41" s="87">
        <v>0</v>
      </c>
      <c r="G41" s="87">
        <f>SUM(E41:F41)</f>
        <v>0</v>
      </c>
      <c r="H41" s="43">
        <v>62346</v>
      </c>
      <c r="I41" s="87">
        <v>27395</v>
      </c>
      <c r="J41" s="87">
        <v>0</v>
      </c>
      <c r="K41" s="90">
        <f>E41-H41</f>
        <v>-62346</v>
      </c>
      <c r="L41" s="90">
        <f>F41-I41</f>
        <v>-27395</v>
      </c>
      <c r="M41" s="90">
        <f>K41+L41</f>
        <v>-89741</v>
      </c>
      <c r="N41" s="91" t="s">
        <v>268</v>
      </c>
      <c r="O41" s="91" t="s">
        <v>268</v>
      </c>
      <c r="P41" s="91" t="s">
        <v>268</v>
      </c>
      <c r="S41" s="56"/>
      <c r="AO41" s="56"/>
    </row>
    <row r="42" spans="1:41" ht="15" customHeight="1">
      <c r="A42" s="265"/>
      <c r="B42" s="15"/>
      <c r="C42" s="271" t="s">
        <v>191</v>
      </c>
      <c r="D42" s="272"/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S42" s="56"/>
      <c r="AO42" s="56"/>
    </row>
    <row r="43" spans="1:41" ht="15" customHeight="1">
      <c r="A43" s="265"/>
      <c r="B43" s="15"/>
      <c r="C43" s="271" t="s">
        <v>192</v>
      </c>
      <c r="D43" s="272"/>
      <c r="E43" s="3">
        <v>0</v>
      </c>
      <c r="F43" s="3">
        <v>0</v>
      </c>
      <c r="G43" s="3">
        <f>SUM(E43:F43)</f>
        <v>0</v>
      </c>
      <c r="H43" s="3">
        <v>34489</v>
      </c>
      <c r="I43" s="3">
        <v>15158</v>
      </c>
      <c r="J43" s="3">
        <v>0</v>
      </c>
      <c r="K43" s="48">
        <f>E43-H43</f>
        <v>-34489</v>
      </c>
      <c r="L43" s="48">
        <f>F43-I43</f>
        <v>-15158</v>
      </c>
      <c r="M43" s="48">
        <f aca="true" t="shared" si="18" ref="M43:M54">K43+L43</f>
        <v>-49647</v>
      </c>
      <c r="N43" s="53" t="s">
        <v>268</v>
      </c>
      <c r="O43" s="53" t="s">
        <v>268</v>
      </c>
      <c r="P43" s="53" t="s">
        <v>268</v>
      </c>
      <c r="S43" s="56"/>
      <c r="AO43" s="56"/>
    </row>
    <row r="44" spans="1:41" ht="15" customHeight="1">
      <c r="A44" s="265"/>
      <c r="B44" s="15"/>
      <c r="C44" s="63"/>
      <c r="D44" s="9" t="s">
        <v>73</v>
      </c>
      <c r="E44" s="3">
        <f>SUM(E41:E43)</f>
        <v>0</v>
      </c>
      <c r="F44" s="3">
        <f>SUM(F41:F43)</f>
        <v>0</v>
      </c>
      <c r="G44" s="3">
        <f>SUM(E44:F44)</f>
        <v>0</v>
      </c>
      <c r="H44" s="3">
        <f>SUM(H41:H43)</f>
        <v>96835</v>
      </c>
      <c r="I44" s="3">
        <f>SUM(I41:I43)</f>
        <v>42553</v>
      </c>
      <c r="J44" s="3">
        <f>SUM(H44:I44)</f>
        <v>139388</v>
      </c>
      <c r="K44" s="64">
        <f>SUM(K41:K43)</f>
        <v>-96835</v>
      </c>
      <c r="L44" s="64">
        <f>SUM(L41:L43)</f>
        <v>-42553</v>
      </c>
      <c r="M44" s="64">
        <f t="shared" si="18"/>
        <v>-139388</v>
      </c>
      <c r="N44" s="53" t="s">
        <v>268</v>
      </c>
      <c r="O44" s="53" t="s">
        <v>268</v>
      </c>
      <c r="P44" s="53" t="s">
        <v>268</v>
      </c>
      <c r="S44" s="56"/>
      <c r="AO44" s="56"/>
    </row>
    <row r="45" spans="1:43" ht="15" customHeight="1">
      <c r="A45" s="265"/>
      <c r="B45" s="15"/>
      <c r="C45" s="1" t="s">
        <v>100</v>
      </c>
      <c r="D45" s="10"/>
      <c r="E45" s="49">
        <f>E11+E15+E35+E39+E44+E40</f>
        <v>178681919</v>
      </c>
      <c r="F45" s="49">
        <f>F11+F15+F35+F39+F44+F40</f>
        <v>52966832</v>
      </c>
      <c r="G45" s="49">
        <f>SUM(E45:F45)</f>
        <v>231648751</v>
      </c>
      <c r="H45" s="49">
        <f>H11+H15+H35+H39+H44+H40</f>
        <v>183860672</v>
      </c>
      <c r="I45" s="49">
        <f>I11+I15+I35+I39+I44+I40</f>
        <v>58226804</v>
      </c>
      <c r="J45" s="49">
        <f>SUM(H45:I45)</f>
        <v>242087476</v>
      </c>
      <c r="K45" s="49">
        <f>E45-H45</f>
        <v>-5178753</v>
      </c>
      <c r="L45" s="49">
        <f aca="true" t="shared" si="19" ref="K45:L48">F45-I45</f>
        <v>-5259972</v>
      </c>
      <c r="M45" s="49">
        <f t="shared" si="18"/>
        <v>-10438725</v>
      </c>
      <c r="N45" s="54">
        <f aca="true" t="shared" si="20" ref="N45:P46">ROUND(K45/H45*100,1)</f>
        <v>-2.8</v>
      </c>
      <c r="O45" s="54">
        <f t="shared" si="20"/>
        <v>-9</v>
      </c>
      <c r="P45" s="54">
        <f t="shared" si="20"/>
        <v>-4.3</v>
      </c>
      <c r="S45" s="56"/>
      <c r="U45" s="56"/>
      <c r="AO45" s="56"/>
      <c r="AQ45" s="56"/>
    </row>
    <row r="46" spans="1:43" ht="15" customHeight="1">
      <c r="A46" s="265"/>
      <c r="B46" s="15"/>
      <c r="C46" s="1" t="s">
        <v>101</v>
      </c>
      <c r="D46" s="10"/>
      <c r="E46" s="85">
        <v>964866</v>
      </c>
      <c r="F46" s="85">
        <v>225085</v>
      </c>
      <c r="G46" s="49">
        <f>SUM(E46:F46)</f>
        <v>1189951</v>
      </c>
      <c r="H46" s="85">
        <v>718976</v>
      </c>
      <c r="I46" s="85">
        <v>245950</v>
      </c>
      <c r="J46" s="49">
        <f>SUM(H46:I46)</f>
        <v>964926</v>
      </c>
      <c r="K46" s="49">
        <f t="shared" si="19"/>
        <v>245890</v>
      </c>
      <c r="L46" s="49">
        <f t="shared" si="19"/>
        <v>-20865</v>
      </c>
      <c r="M46" s="49">
        <f t="shared" si="18"/>
        <v>225025</v>
      </c>
      <c r="N46" s="54">
        <f t="shared" si="20"/>
        <v>34.2</v>
      </c>
      <c r="O46" s="54">
        <f t="shared" si="20"/>
        <v>-8.5</v>
      </c>
      <c r="P46" s="54">
        <f t="shared" si="20"/>
        <v>23.3</v>
      </c>
      <c r="S46" s="56"/>
      <c r="U46" s="56"/>
      <c r="AO46" s="56"/>
      <c r="AQ46" s="56"/>
    </row>
    <row r="47" spans="1:43" ht="15" customHeight="1">
      <c r="A47" s="265"/>
      <c r="B47" s="15"/>
      <c r="C47" s="1" t="s">
        <v>121</v>
      </c>
      <c r="D47" s="10"/>
      <c r="E47" s="49">
        <f aca="true" t="shared" si="21" ref="E47:J47">E45-E46</f>
        <v>177717053</v>
      </c>
      <c r="F47" s="49">
        <f t="shared" si="21"/>
        <v>52741747</v>
      </c>
      <c r="G47" s="49">
        <f t="shared" si="21"/>
        <v>230458800</v>
      </c>
      <c r="H47" s="49">
        <f t="shared" si="21"/>
        <v>183141696</v>
      </c>
      <c r="I47" s="49">
        <f t="shared" si="21"/>
        <v>57980854</v>
      </c>
      <c r="J47" s="49">
        <f t="shared" si="21"/>
        <v>241122550</v>
      </c>
      <c r="K47" s="49">
        <f t="shared" si="19"/>
        <v>-5424643</v>
      </c>
      <c r="L47" s="49">
        <f t="shared" si="19"/>
        <v>-5239107</v>
      </c>
      <c r="M47" s="49">
        <f>K47+L47</f>
        <v>-10663750</v>
      </c>
      <c r="N47" s="54">
        <f>N45-N46</f>
        <v>-37</v>
      </c>
      <c r="O47" s="54">
        <f>O45-O46</f>
        <v>-0.5</v>
      </c>
      <c r="P47" s="54">
        <f>ROUND(M47/J47*100,1)</f>
        <v>-4.4</v>
      </c>
      <c r="S47" s="56"/>
      <c r="AO47" s="56"/>
      <c r="AQ47" s="56"/>
    </row>
    <row r="48" spans="1:43" ht="15" customHeight="1">
      <c r="A48" s="265"/>
      <c r="B48" s="15"/>
      <c r="C48" s="57" t="s">
        <v>102</v>
      </c>
      <c r="D48" s="5"/>
      <c r="E48" s="44">
        <f>'第２４表(完成）'!G23</f>
        <v>-38066</v>
      </c>
      <c r="F48" s="44">
        <f>'第２４表(完成）'!G67</f>
        <v>-10580</v>
      </c>
      <c r="G48" s="44">
        <f>SUM(E48:F48)</f>
        <v>-48646</v>
      </c>
      <c r="H48" s="44">
        <v>42990</v>
      </c>
      <c r="I48" s="44">
        <v>-13504</v>
      </c>
      <c r="J48" s="44">
        <f>SUM(H48:I48)</f>
        <v>29486</v>
      </c>
      <c r="K48" s="44">
        <f t="shared" si="19"/>
        <v>-81056</v>
      </c>
      <c r="L48" s="44">
        <f t="shared" si="19"/>
        <v>2924</v>
      </c>
      <c r="M48" s="44">
        <f t="shared" si="18"/>
        <v>-78132</v>
      </c>
      <c r="N48" s="51">
        <f aca="true" t="shared" si="22" ref="N48:O51">ROUND(K48/H48*100,1)</f>
        <v>-188.5</v>
      </c>
      <c r="O48" s="51">
        <f t="shared" si="22"/>
        <v>-21.7</v>
      </c>
      <c r="P48" s="50">
        <f>ROUND(M48/J48*100,1)</f>
        <v>-265</v>
      </c>
      <c r="S48" s="56"/>
      <c r="U48" s="56"/>
      <c r="AO48" s="56"/>
      <c r="AQ48" s="56"/>
    </row>
    <row r="49" spans="1:43" ht="15" customHeight="1">
      <c r="A49" s="265"/>
      <c r="B49" s="15"/>
      <c r="C49" s="2" t="s">
        <v>139</v>
      </c>
      <c r="D49" s="8"/>
      <c r="E49" s="44">
        <f aca="true" t="shared" si="23" ref="E49:L49">E47+E48</f>
        <v>177678987</v>
      </c>
      <c r="F49" s="44">
        <f t="shared" si="23"/>
        <v>52731167</v>
      </c>
      <c r="G49" s="44">
        <f t="shared" si="23"/>
        <v>230410154</v>
      </c>
      <c r="H49" s="44">
        <f>H47+H48</f>
        <v>183184686</v>
      </c>
      <c r="I49" s="44">
        <f>I47+I48</f>
        <v>57967350</v>
      </c>
      <c r="J49" s="44">
        <f>J47+J48</f>
        <v>241152036</v>
      </c>
      <c r="K49" s="44">
        <f t="shared" si="23"/>
        <v>-5505699</v>
      </c>
      <c r="L49" s="44">
        <f t="shared" si="23"/>
        <v>-5236183</v>
      </c>
      <c r="M49" s="44">
        <f t="shared" si="18"/>
        <v>-10741882</v>
      </c>
      <c r="N49" s="51">
        <f t="shared" si="22"/>
        <v>-3</v>
      </c>
      <c r="O49" s="51">
        <f t="shared" si="22"/>
        <v>-9</v>
      </c>
      <c r="P49" s="51">
        <f>ROUND(M49/J49*100,1)</f>
        <v>-4.5</v>
      </c>
      <c r="S49" s="56"/>
      <c r="AO49" s="56"/>
      <c r="AQ49" s="56"/>
    </row>
    <row r="50" spans="1:43" ht="15" customHeight="1">
      <c r="A50" s="265"/>
      <c r="B50" s="15"/>
      <c r="C50" s="2" t="s">
        <v>103</v>
      </c>
      <c r="D50" s="8"/>
      <c r="E50" s="44">
        <v>275171688</v>
      </c>
      <c r="F50" s="44">
        <v>118865732</v>
      </c>
      <c r="G50" s="44">
        <f>SUM(E50:F50)</f>
        <v>394037420</v>
      </c>
      <c r="H50" s="44">
        <v>273852241</v>
      </c>
      <c r="I50" s="44">
        <v>120639389</v>
      </c>
      <c r="J50" s="44">
        <f>SUM(H50:I50)</f>
        <v>394491630</v>
      </c>
      <c r="K50" s="44">
        <f>E50-H50</f>
        <v>1319447</v>
      </c>
      <c r="L50" s="44">
        <f>F50-I50</f>
        <v>-1773657</v>
      </c>
      <c r="M50" s="44">
        <f t="shared" si="18"/>
        <v>-454210</v>
      </c>
      <c r="N50" s="51">
        <f t="shared" si="22"/>
        <v>0.5</v>
      </c>
      <c r="O50" s="51">
        <f t="shared" si="22"/>
        <v>-1.5</v>
      </c>
      <c r="P50" s="51">
        <f>ROUND(M50/J50*100,1)</f>
        <v>-0.1</v>
      </c>
      <c r="S50" s="56"/>
      <c r="U50" s="56"/>
      <c r="AO50" s="56"/>
      <c r="AQ50" s="56"/>
    </row>
    <row r="51" spans="1:43" ht="15" customHeight="1">
      <c r="A51" s="265"/>
      <c r="B51" s="15"/>
      <c r="C51" s="2" t="s">
        <v>104</v>
      </c>
      <c r="D51" s="8"/>
      <c r="E51" s="44">
        <f>'第２４表(完成）'!D23</f>
        <v>-14007</v>
      </c>
      <c r="F51" s="44">
        <f>'第２４表(完成）'!D67</f>
        <v>42254</v>
      </c>
      <c r="G51" s="44">
        <f>SUM(E51:F51)</f>
        <v>28247</v>
      </c>
      <c r="H51" s="44">
        <v>-262106</v>
      </c>
      <c r="I51" s="44">
        <v>-53613</v>
      </c>
      <c r="J51" s="44">
        <f>SUM(H51:I51)</f>
        <v>-315719</v>
      </c>
      <c r="K51" s="44">
        <f>E51-H51</f>
        <v>248099</v>
      </c>
      <c r="L51" s="44">
        <f>F51-I51</f>
        <v>95867</v>
      </c>
      <c r="M51" s="44">
        <f t="shared" si="18"/>
        <v>343966</v>
      </c>
      <c r="N51" s="51">
        <f t="shared" si="22"/>
        <v>-94.7</v>
      </c>
      <c r="O51" s="51">
        <f t="shared" si="22"/>
        <v>-178.8</v>
      </c>
      <c r="P51" s="51">
        <f>ROUND(M51/J51*100,1)</f>
        <v>-108.9</v>
      </c>
      <c r="S51" s="56"/>
      <c r="U51" s="56"/>
      <c r="AO51" s="56"/>
      <c r="AQ51" s="56"/>
    </row>
    <row r="52" spans="1:43" ht="15" customHeight="1">
      <c r="A52" s="265"/>
      <c r="B52" s="15"/>
      <c r="C52" s="6" t="s">
        <v>140</v>
      </c>
      <c r="D52" s="9"/>
      <c r="E52" s="44">
        <f>SUM(E50:E51)</f>
        <v>275157681</v>
      </c>
      <c r="F52" s="44">
        <f>SUM(F50:F51)</f>
        <v>118907986</v>
      </c>
      <c r="G52" s="44">
        <f aca="true" t="shared" si="24" ref="G52:L52">SUM(G50:G51)</f>
        <v>394065667</v>
      </c>
      <c r="H52" s="44">
        <f t="shared" si="24"/>
        <v>273590135</v>
      </c>
      <c r="I52" s="44">
        <f t="shared" si="24"/>
        <v>120585776</v>
      </c>
      <c r="J52" s="44">
        <f>SUM(J50:J51)</f>
        <v>394175911</v>
      </c>
      <c r="K52" s="44">
        <f t="shared" si="24"/>
        <v>1567546</v>
      </c>
      <c r="L52" s="44">
        <f t="shared" si="24"/>
        <v>-1677790</v>
      </c>
      <c r="M52" s="44">
        <f t="shared" si="18"/>
        <v>-110244</v>
      </c>
      <c r="N52" s="51">
        <f aca="true" t="shared" si="25" ref="N52:P54">ROUND(K52/H52*100,1)</f>
        <v>0.6</v>
      </c>
      <c r="O52" s="51">
        <f t="shared" si="25"/>
        <v>-1.4</v>
      </c>
      <c r="P52" s="51">
        <f t="shared" si="25"/>
        <v>0</v>
      </c>
      <c r="S52" s="56"/>
      <c r="AO52" s="56"/>
      <c r="AQ52" s="56"/>
    </row>
    <row r="53" spans="3:41" ht="15" customHeight="1">
      <c r="C53" s="12" t="s">
        <v>124</v>
      </c>
      <c r="D53" s="5"/>
      <c r="E53" s="43">
        <f>E50-E47</f>
        <v>97454635</v>
      </c>
      <c r="F53" s="43">
        <f aca="true" t="shared" si="26" ref="F53:L53">F50-F47</f>
        <v>66123985</v>
      </c>
      <c r="G53" s="43">
        <f t="shared" si="26"/>
        <v>163578620</v>
      </c>
      <c r="H53" s="43">
        <f t="shared" si="26"/>
        <v>90710545</v>
      </c>
      <c r="I53" s="43">
        <f t="shared" si="26"/>
        <v>62658535</v>
      </c>
      <c r="J53" s="43">
        <f>J50-J47</f>
        <v>153369080</v>
      </c>
      <c r="K53" s="43">
        <f t="shared" si="26"/>
        <v>6744090</v>
      </c>
      <c r="L53" s="43">
        <f t="shared" si="26"/>
        <v>3465450</v>
      </c>
      <c r="M53" s="43">
        <f t="shared" si="18"/>
        <v>10209540</v>
      </c>
      <c r="N53" s="50">
        <f t="shared" si="25"/>
        <v>7.4</v>
      </c>
      <c r="O53" s="50">
        <f t="shared" si="25"/>
        <v>5.5</v>
      </c>
      <c r="P53" s="50">
        <f t="shared" si="25"/>
        <v>6.7</v>
      </c>
      <c r="S53" s="56"/>
      <c r="AO53" s="56"/>
    </row>
    <row r="54" spans="3:41" ht="15" customHeight="1">
      <c r="C54" s="13" t="s">
        <v>125</v>
      </c>
      <c r="D54" s="9"/>
      <c r="E54" s="45">
        <f aca="true" t="shared" si="27" ref="E54:L54">E52-E49</f>
        <v>97478694</v>
      </c>
      <c r="F54" s="45">
        <f t="shared" si="27"/>
        <v>66176819</v>
      </c>
      <c r="G54" s="45">
        <f t="shared" si="27"/>
        <v>163655513</v>
      </c>
      <c r="H54" s="45">
        <f>H52-H49</f>
        <v>90405449</v>
      </c>
      <c r="I54" s="45">
        <f>I52-I49</f>
        <v>62618426</v>
      </c>
      <c r="J54" s="45">
        <f>J52-J49</f>
        <v>153023875</v>
      </c>
      <c r="K54" s="45">
        <f t="shared" si="27"/>
        <v>7073245</v>
      </c>
      <c r="L54" s="45">
        <f t="shared" si="27"/>
        <v>3558393</v>
      </c>
      <c r="M54" s="45">
        <f t="shared" si="18"/>
        <v>10631638</v>
      </c>
      <c r="N54" s="52">
        <f t="shared" si="25"/>
        <v>7.8</v>
      </c>
      <c r="O54" s="52">
        <f t="shared" si="25"/>
        <v>5.7</v>
      </c>
      <c r="P54" s="52">
        <f t="shared" si="25"/>
        <v>6.9</v>
      </c>
      <c r="S54" s="56"/>
      <c r="AO54" s="56"/>
    </row>
  </sheetData>
  <sheetProtection/>
  <mergeCells count="22">
    <mergeCell ref="A3:A52"/>
    <mergeCell ref="C5:C11"/>
    <mergeCell ref="C12:C15"/>
    <mergeCell ref="C41:D41"/>
    <mergeCell ref="C42:D42"/>
    <mergeCell ref="C43:D43"/>
    <mergeCell ref="C38:D38"/>
    <mergeCell ref="C36:D36"/>
    <mergeCell ref="C37:D37"/>
    <mergeCell ref="V2:V3"/>
    <mergeCell ref="S3:S4"/>
    <mergeCell ref="T3:T4"/>
    <mergeCell ref="U3:U4"/>
    <mergeCell ref="K3:M3"/>
    <mergeCell ref="N3:P3"/>
    <mergeCell ref="E3:G3"/>
    <mergeCell ref="H3:J3"/>
    <mergeCell ref="AR2:AR3"/>
    <mergeCell ref="AO3:AO4"/>
    <mergeCell ref="AP3:AP4"/>
    <mergeCell ref="AQ3:AQ4"/>
    <mergeCell ref="G1:G2"/>
  </mergeCells>
  <printOptions/>
  <pageMargins left="0.15748031496062992" right="0.15748031496062992" top="0.7874015748031497" bottom="0.2755905511811024" header="0.1968503937007874" footer="0.1968503937007874"/>
  <pageSetup blackAndWhite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G0114554</cp:lastModifiedBy>
  <cp:lastPrinted>2011-03-03T04:30:14Z</cp:lastPrinted>
  <dcterms:created xsi:type="dcterms:W3CDTF">2001-12-04T01:59:17Z</dcterms:created>
  <dcterms:modified xsi:type="dcterms:W3CDTF">2011-03-09T08:05:36Z</dcterms:modified>
  <cp:category/>
  <cp:version/>
  <cp:contentType/>
  <cp:contentStatus/>
</cp:coreProperties>
</file>