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5" yWindow="65476" windowWidth="7650" windowHeight="8385" activeTab="0"/>
  </bookViews>
  <sheets>
    <sheet name="13" sheetId="1" r:id="rId1"/>
  </sheets>
  <definedNames>
    <definedName name="_xlnm.Print_Area" localSheetId="0">'13'!$A$1:$W$31</definedName>
  </definedNames>
  <calcPr fullCalcOnLoad="1"/>
</workbook>
</file>

<file path=xl/sharedStrings.xml><?xml version="1.0" encoding="utf-8"?>
<sst xmlns="http://schemas.openxmlformats.org/spreadsheetml/2006/main" count="39" uniqueCount="33">
  <si>
    <t>　単位　人</t>
  </si>
  <si>
    <t>年　　　　月</t>
  </si>
  <si>
    <t>転　　　　　　入</t>
  </si>
  <si>
    <t>転　　　　　　出</t>
  </si>
  <si>
    <t>総　　　数</t>
  </si>
  <si>
    <t>男</t>
  </si>
  <si>
    <t>女</t>
  </si>
  <si>
    <t>県　　　　内　　　　移　　　　動　　　　数</t>
  </si>
  <si>
    <t>注　　県外には従前地不詳等の転入者・転出先不明等の転出者を含む。</t>
  </si>
  <si>
    <t>県外移動
増 減 数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</si>
  <si>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</si>
  <si>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</si>
  <si>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</si>
  <si>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</si>
  <si>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</si>
  <si>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</si>
  <si>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</si>
  <si>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>資料　福島県統計課「福島県の推計人口」</t>
  </si>
  <si>
    <t>（66）人口</t>
  </si>
  <si>
    <t>　　人口（67）</t>
  </si>
  <si>
    <t>　 13　　月　　別　　転　　入　・　</t>
  </si>
  <si>
    <t>　転　　出　　人　　口　</t>
  </si>
  <si>
    <t>県　　　　　　　　　　　　外</t>
  </si>
  <si>
    <t xml:space="preserve">            21</t>
  </si>
  <si>
    <t xml:space="preserve">            22</t>
  </si>
  <si>
    <t xml:space="preserve">              2</t>
  </si>
  <si>
    <t xml:space="preserve">             10</t>
  </si>
  <si>
    <t xml:space="preserve">             11</t>
  </si>
  <si>
    <t xml:space="preserve">             12</t>
  </si>
  <si>
    <t>平 　 成  　20　 年</t>
  </si>
  <si>
    <t xml:space="preserve">            24</t>
  </si>
  <si>
    <t xml:space="preserve">            23</t>
  </si>
  <si>
    <t>平  成 24 年  1 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</si>
</sst>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\ ##0;&quot;　　　△&quot;* ##\ \ ##0;##\ \ ##0"/>
    <numFmt numFmtId="178" formatCode="##\ \ ##0;&quot;△&quot;* ##\ \ ##0"/>
    <numFmt numFmtId="179" formatCode="##\ \ ##0;&quot;△&quot;\ \ ##\ \ ##0"/>
    <numFmt numFmtId="180" formatCode="##\ \ ##0;&quot;△&quot;\ ##\ \ ##0"/>
    <numFmt numFmtId="181" formatCode="##\ \ \ ##0"/>
    <numFmt numFmtId="182" formatCode="#\ \ ##0;&quot;△&quot;\ #\ \ ##0"/>
    <numFmt numFmtId="183" formatCode="#,##0;&quot;△&quot;#,##0"/>
    <numFmt numFmtId="184" formatCode="##\ ##0"/>
    <numFmt numFmtId="185" formatCode="#\ ##0;&quot;△&quot;#\ ##0"/>
    <numFmt numFmtId="186" formatCode="#\ ##0;&quot;△&quot;\ ##\ ##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180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84" fontId="8" fillId="0" borderId="0" xfId="0" applyNumberFormat="1" applyFont="1" applyFill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84" fontId="8" fillId="0" borderId="14" xfId="0" applyNumberFormat="1" applyFont="1" applyFill="1" applyBorder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horizontal="right" vertical="center"/>
    </xf>
    <xf numFmtId="186" fontId="12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wrapText="1" indent="1"/>
    </xf>
    <xf numFmtId="0" fontId="0" fillId="0" borderId="10" xfId="0" applyFont="1" applyBorder="1" applyAlignment="1">
      <alignment horizontal="distributed" indent="1"/>
    </xf>
    <xf numFmtId="0" fontId="0" fillId="0" borderId="18" xfId="0" applyFont="1" applyBorder="1" applyAlignment="1">
      <alignment horizontal="distributed" indent="1"/>
    </xf>
    <xf numFmtId="0" fontId="0" fillId="0" borderId="0" xfId="0" applyFont="1" applyBorder="1" applyAlignment="1">
      <alignment horizontal="distributed" indent="1"/>
    </xf>
    <xf numFmtId="0" fontId="0" fillId="0" borderId="13" xfId="0" applyFont="1" applyBorder="1" applyAlignment="1">
      <alignment horizontal="distributed" indent="1"/>
    </xf>
    <xf numFmtId="0" fontId="0" fillId="0" borderId="14" xfId="0" applyFont="1" applyBorder="1" applyAlignment="1">
      <alignment horizontal="distributed" indent="1"/>
    </xf>
    <xf numFmtId="0" fontId="0" fillId="0" borderId="11" xfId="0" applyFont="1" applyBorder="1" applyAlignment="1">
      <alignment horizontal="distributed" inden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7" style="1" customWidth="1"/>
    <col min="2" max="7" width="10.5" style="1" customWidth="1"/>
    <col min="8" max="11" width="5" style="1" customWidth="1"/>
    <col min="12" max="12" width="5" style="2" customWidth="1"/>
    <col min="13" max="23" width="5" style="1" customWidth="1"/>
    <col min="24" max="28" width="4" style="1" customWidth="1"/>
    <col min="29" max="16384" width="10.59765625" style="1" customWidth="1"/>
  </cols>
  <sheetData>
    <row r="1" spans="1:23" ht="13.5" customHeight="1">
      <c r="A1" s="1" t="s">
        <v>18</v>
      </c>
      <c r="H1" s="2"/>
      <c r="W1" s="3" t="s">
        <v>19</v>
      </c>
    </row>
    <row r="2" spans="1:23" s="4" customFormat="1" ht="30" customHeight="1">
      <c r="A2" s="41" t="s">
        <v>20</v>
      </c>
      <c r="B2" s="41"/>
      <c r="C2" s="41"/>
      <c r="D2" s="41"/>
      <c r="E2" s="41"/>
      <c r="F2" s="41"/>
      <c r="G2" s="41"/>
      <c r="H2" s="42" t="s">
        <v>21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8:24" s="5" customFormat="1" ht="15.75" customHeight="1">
      <c r="H3" s="2"/>
      <c r="L3" s="2"/>
      <c r="W3" s="20" t="s">
        <v>0</v>
      </c>
      <c r="X3" s="21"/>
    </row>
    <row r="4" spans="1:23" s="5" customFormat="1" ht="18.75" customHeight="1">
      <c r="A4" s="43" t="s">
        <v>1</v>
      </c>
      <c r="B4" s="37" t="s">
        <v>22</v>
      </c>
      <c r="C4" s="46"/>
      <c r="D4" s="46"/>
      <c r="E4" s="46"/>
      <c r="F4" s="46"/>
      <c r="G4" s="47"/>
      <c r="H4" s="48" t="s">
        <v>9</v>
      </c>
      <c r="I4" s="49"/>
      <c r="J4" s="49"/>
      <c r="K4" s="50"/>
      <c r="L4" s="55" t="s">
        <v>7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s="5" customFormat="1" ht="18.75" customHeight="1">
      <c r="A5" s="44"/>
      <c r="B5" s="37" t="s">
        <v>2</v>
      </c>
      <c r="C5" s="46"/>
      <c r="D5" s="47"/>
      <c r="E5" s="37" t="s">
        <v>3</v>
      </c>
      <c r="F5" s="46"/>
      <c r="G5" s="47"/>
      <c r="H5" s="51"/>
      <c r="I5" s="51"/>
      <c r="J5" s="51"/>
      <c r="K5" s="52"/>
      <c r="L5" s="5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5" customFormat="1" ht="18.75" customHeight="1">
      <c r="A6" s="45"/>
      <c r="B6" s="26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53"/>
      <c r="I6" s="53"/>
      <c r="J6" s="53"/>
      <c r="K6" s="54"/>
      <c r="L6" s="37" t="s">
        <v>4</v>
      </c>
      <c r="M6" s="38"/>
      <c r="N6" s="38"/>
      <c r="O6" s="39"/>
      <c r="P6" s="37" t="s">
        <v>5</v>
      </c>
      <c r="Q6" s="38"/>
      <c r="R6" s="38"/>
      <c r="S6" s="39"/>
      <c r="T6" s="37" t="s">
        <v>6</v>
      </c>
      <c r="U6" s="38"/>
      <c r="V6" s="38"/>
      <c r="W6" s="38"/>
    </row>
    <row r="7" spans="1:23" s="5" customFormat="1" ht="6.75" customHeight="1">
      <c r="A7" s="9"/>
      <c r="H7" s="6"/>
      <c r="I7" s="6"/>
      <c r="J7" s="6"/>
      <c r="K7" s="6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s="5" customFormat="1" ht="18.75" customHeight="1">
      <c r="A8" s="10" t="s">
        <v>29</v>
      </c>
      <c r="B8" s="22">
        <v>31540</v>
      </c>
      <c r="C8" s="22">
        <v>17486</v>
      </c>
      <c r="D8" s="22">
        <v>14054</v>
      </c>
      <c r="E8" s="22">
        <v>39614</v>
      </c>
      <c r="F8" s="22">
        <v>21443</v>
      </c>
      <c r="G8" s="22">
        <v>18171</v>
      </c>
      <c r="H8" s="36">
        <v>-8074</v>
      </c>
      <c r="I8" s="36"/>
      <c r="J8" s="36"/>
      <c r="K8" s="36"/>
      <c r="L8" s="29">
        <v>29967</v>
      </c>
      <c r="M8" s="29"/>
      <c r="N8" s="29"/>
      <c r="O8" s="29"/>
      <c r="P8" s="29">
        <v>15045</v>
      </c>
      <c r="Q8" s="29"/>
      <c r="R8" s="29"/>
      <c r="S8" s="29"/>
      <c r="T8" s="29">
        <v>14922</v>
      </c>
      <c r="U8" s="29"/>
      <c r="V8" s="29"/>
      <c r="W8" s="29"/>
    </row>
    <row r="9" spans="1:23" s="5" customFormat="1" ht="18.75" customHeight="1">
      <c r="A9" s="10" t="s">
        <v>23</v>
      </c>
      <c r="B9" s="22">
        <v>30763</v>
      </c>
      <c r="C9" s="22">
        <v>17408</v>
      </c>
      <c r="D9" s="22">
        <v>13355</v>
      </c>
      <c r="E9" s="22">
        <v>38729</v>
      </c>
      <c r="F9" s="22">
        <v>21015</v>
      </c>
      <c r="G9" s="22">
        <v>17714</v>
      </c>
      <c r="H9" s="36">
        <v>-7966</v>
      </c>
      <c r="I9" s="36"/>
      <c r="J9" s="36"/>
      <c r="K9" s="36"/>
      <c r="L9" s="29">
        <v>29227</v>
      </c>
      <c r="M9" s="29"/>
      <c r="N9" s="29"/>
      <c r="O9" s="29"/>
      <c r="P9" s="29">
        <v>14834</v>
      </c>
      <c r="Q9" s="29"/>
      <c r="R9" s="29"/>
      <c r="S9" s="29"/>
      <c r="T9" s="29">
        <v>14393</v>
      </c>
      <c r="U9" s="29"/>
      <c r="V9" s="29"/>
      <c r="W9" s="29"/>
    </row>
    <row r="10" spans="1:23" s="5" customFormat="1" ht="18.75" customHeight="1">
      <c r="A10" s="10" t="s">
        <v>24</v>
      </c>
      <c r="B10" s="22">
        <v>29321</v>
      </c>
      <c r="C10" s="22">
        <v>16452</v>
      </c>
      <c r="D10" s="22">
        <v>12869</v>
      </c>
      <c r="E10" s="22">
        <v>35948</v>
      </c>
      <c r="F10" s="22">
        <v>18952</v>
      </c>
      <c r="G10" s="22">
        <v>16996</v>
      </c>
      <c r="H10" s="33">
        <v>-6627</v>
      </c>
      <c r="I10" s="33"/>
      <c r="J10" s="33"/>
      <c r="K10" s="33"/>
      <c r="L10" s="32">
        <v>28272</v>
      </c>
      <c r="M10" s="32"/>
      <c r="N10" s="32"/>
      <c r="O10" s="32"/>
      <c r="P10" s="32">
        <v>14236</v>
      </c>
      <c r="Q10" s="32"/>
      <c r="R10" s="32"/>
      <c r="S10" s="32"/>
      <c r="T10" s="32">
        <v>14036</v>
      </c>
      <c r="U10" s="32"/>
      <c r="V10" s="32"/>
      <c r="W10" s="32"/>
    </row>
    <row r="11" spans="1:23" s="5" customFormat="1" ht="18.75" customHeight="1">
      <c r="A11" s="10" t="s">
        <v>31</v>
      </c>
      <c r="B11" s="22">
        <v>24662</v>
      </c>
      <c r="C11" s="22">
        <v>14226</v>
      </c>
      <c r="D11" s="22">
        <v>10436</v>
      </c>
      <c r="E11" s="22">
        <v>57822</v>
      </c>
      <c r="F11" s="22">
        <v>28666</v>
      </c>
      <c r="G11" s="22">
        <v>29156</v>
      </c>
      <c r="H11" s="33">
        <v>-33160</v>
      </c>
      <c r="I11" s="33"/>
      <c r="J11" s="33"/>
      <c r="K11" s="33"/>
      <c r="L11" s="32">
        <v>27824</v>
      </c>
      <c r="M11" s="32"/>
      <c r="N11" s="32"/>
      <c r="O11" s="32"/>
      <c r="P11" s="32">
        <v>13994</v>
      </c>
      <c r="Q11" s="32"/>
      <c r="R11" s="32"/>
      <c r="S11" s="32"/>
      <c r="T11" s="32">
        <v>13830</v>
      </c>
      <c r="U11" s="32"/>
      <c r="V11" s="32"/>
      <c r="W11" s="32"/>
    </row>
    <row r="12" spans="1:23" s="25" customFormat="1" ht="18.75" customHeight="1">
      <c r="A12" s="23" t="s">
        <v>30</v>
      </c>
      <c r="B12" s="24">
        <f>C12+D12</f>
        <v>26541</v>
      </c>
      <c r="C12" s="24">
        <f>SUM(C14:C25)</f>
        <v>15757</v>
      </c>
      <c r="D12" s="24">
        <f>SUM(D14:D25)</f>
        <v>10784</v>
      </c>
      <c r="E12" s="24">
        <f>F12+G12</f>
        <v>40223</v>
      </c>
      <c r="F12" s="24">
        <f>SUM(F14:F25)</f>
        <v>21340</v>
      </c>
      <c r="G12" s="24">
        <f>SUM(G14:G25)</f>
        <v>18883</v>
      </c>
      <c r="H12" s="35">
        <f>B12-E12</f>
        <v>-13682</v>
      </c>
      <c r="I12" s="35"/>
      <c r="J12" s="35"/>
      <c r="K12" s="35"/>
      <c r="L12" s="30">
        <f>P12+T12</f>
        <v>24550</v>
      </c>
      <c r="M12" s="30"/>
      <c r="N12" s="30"/>
      <c r="O12" s="30"/>
      <c r="P12" s="30">
        <f>SUM(P14:S25)</f>
        <v>12347</v>
      </c>
      <c r="Q12" s="30"/>
      <c r="R12" s="30"/>
      <c r="S12" s="30"/>
      <c r="T12" s="30">
        <f>SUM(T14:W25)</f>
        <v>12203</v>
      </c>
      <c r="U12" s="30"/>
      <c r="V12" s="30"/>
      <c r="W12" s="30"/>
    </row>
    <row r="13" spans="1:23" s="5" customFormat="1" ht="18.75" customHeight="1">
      <c r="A13" s="9"/>
      <c r="B13" s="24"/>
      <c r="C13" s="24"/>
      <c r="D13" s="24"/>
      <c r="E13" s="24"/>
      <c r="F13" s="24"/>
      <c r="G13" s="24"/>
      <c r="H13" s="34"/>
      <c r="I13" s="34"/>
      <c r="J13" s="34"/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5" customFormat="1" ht="18.75" customHeight="1">
      <c r="A14" s="27" t="s">
        <v>32</v>
      </c>
      <c r="B14" s="22">
        <f>C14+D14</f>
        <v>1441</v>
      </c>
      <c r="C14" s="22">
        <f>784+24</f>
        <v>808</v>
      </c>
      <c r="D14" s="22">
        <f>619+14</f>
        <v>633</v>
      </c>
      <c r="E14" s="22">
        <f>F14+G14</f>
        <v>2276</v>
      </c>
      <c r="F14" s="22">
        <f>1140+45</f>
        <v>1185</v>
      </c>
      <c r="G14" s="22">
        <f>1082+9</f>
        <v>1091</v>
      </c>
      <c r="H14" s="31">
        <f aca="true" t="shared" si="0" ref="H14:H25">B14-E14</f>
        <v>-835</v>
      </c>
      <c r="I14" s="31"/>
      <c r="J14" s="31"/>
      <c r="K14" s="31"/>
      <c r="L14" s="32">
        <f>P14+T14</f>
        <v>1466</v>
      </c>
      <c r="M14" s="32"/>
      <c r="N14" s="32"/>
      <c r="O14" s="32"/>
      <c r="P14" s="29">
        <v>729</v>
      </c>
      <c r="Q14" s="29"/>
      <c r="R14" s="29"/>
      <c r="S14" s="29"/>
      <c r="T14" s="29">
        <v>737</v>
      </c>
      <c r="U14" s="29"/>
      <c r="V14" s="29"/>
      <c r="W14" s="29"/>
    </row>
    <row r="15" spans="1:23" s="5" customFormat="1" ht="18.75" customHeight="1">
      <c r="A15" s="10" t="s">
        <v>25</v>
      </c>
      <c r="B15" s="22">
        <f aca="true" t="shared" si="1" ref="B15:B25">C15+D15</f>
        <v>1866</v>
      </c>
      <c r="C15" s="22">
        <f>1165+40</f>
        <v>1205</v>
      </c>
      <c r="D15" s="22">
        <f>643+18</f>
        <v>661</v>
      </c>
      <c r="E15" s="22">
        <f aca="true" t="shared" si="2" ref="E15:E25">F15+G15</f>
        <v>2694</v>
      </c>
      <c r="F15" s="22">
        <f>1357+13</f>
        <v>1370</v>
      </c>
      <c r="G15" s="22">
        <f>1319+5</f>
        <v>1324</v>
      </c>
      <c r="H15" s="31">
        <f t="shared" si="0"/>
        <v>-828</v>
      </c>
      <c r="I15" s="31"/>
      <c r="J15" s="31"/>
      <c r="K15" s="31"/>
      <c r="L15" s="32">
        <f aca="true" t="shared" si="3" ref="L15:L25">P15+T15</f>
        <v>1385</v>
      </c>
      <c r="M15" s="32"/>
      <c r="N15" s="32"/>
      <c r="O15" s="32"/>
      <c r="P15" s="29">
        <v>653</v>
      </c>
      <c r="Q15" s="29"/>
      <c r="R15" s="29"/>
      <c r="S15" s="29"/>
      <c r="T15" s="29">
        <v>732</v>
      </c>
      <c r="U15" s="29"/>
      <c r="V15" s="29"/>
      <c r="W15" s="29"/>
    </row>
    <row r="16" spans="1:23" s="5" customFormat="1" ht="18.75" customHeight="1">
      <c r="A16" s="10" t="s">
        <v>10</v>
      </c>
      <c r="B16" s="22">
        <f t="shared" si="1"/>
        <v>4027</v>
      </c>
      <c r="C16" s="22">
        <f>2254+44</f>
        <v>2298</v>
      </c>
      <c r="D16" s="22">
        <f>1719+10</f>
        <v>1729</v>
      </c>
      <c r="E16" s="22">
        <f t="shared" si="2"/>
        <v>12230</v>
      </c>
      <c r="F16" s="22">
        <f>6377+48</f>
        <v>6425</v>
      </c>
      <c r="G16" s="22">
        <f>5785+20</f>
        <v>5805</v>
      </c>
      <c r="H16" s="33">
        <f t="shared" si="0"/>
        <v>-8203</v>
      </c>
      <c r="I16" s="33"/>
      <c r="J16" s="33"/>
      <c r="K16" s="33"/>
      <c r="L16" s="32">
        <f t="shared" si="3"/>
        <v>4767</v>
      </c>
      <c r="M16" s="32"/>
      <c r="N16" s="32"/>
      <c r="O16" s="32"/>
      <c r="P16" s="29">
        <v>2505</v>
      </c>
      <c r="Q16" s="29"/>
      <c r="R16" s="29"/>
      <c r="S16" s="29"/>
      <c r="T16" s="29">
        <v>2262</v>
      </c>
      <c r="U16" s="29"/>
      <c r="V16" s="29"/>
      <c r="W16" s="29"/>
    </row>
    <row r="17" spans="1:23" s="5" customFormat="1" ht="18.75" customHeight="1">
      <c r="A17" s="10" t="s">
        <v>11</v>
      </c>
      <c r="B17" s="22">
        <f t="shared" si="1"/>
        <v>4104</v>
      </c>
      <c r="C17" s="22">
        <f>2564+48</f>
        <v>2612</v>
      </c>
      <c r="D17" s="22">
        <f>1474+18</f>
        <v>1492</v>
      </c>
      <c r="E17" s="22">
        <f t="shared" si="2"/>
        <v>4833</v>
      </c>
      <c r="F17" s="22">
        <f>2518+11</f>
        <v>2529</v>
      </c>
      <c r="G17" s="22">
        <f>2298+6</f>
        <v>2304</v>
      </c>
      <c r="H17" s="33">
        <f t="shared" si="0"/>
        <v>-729</v>
      </c>
      <c r="I17" s="33"/>
      <c r="J17" s="33"/>
      <c r="K17" s="33"/>
      <c r="L17" s="32">
        <f t="shared" si="3"/>
        <v>4518</v>
      </c>
      <c r="M17" s="32"/>
      <c r="N17" s="32"/>
      <c r="O17" s="32"/>
      <c r="P17" s="29">
        <v>2570</v>
      </c>
      <c r="Q17" s="29"/>
      <c r="R17" s="29"/>
      <c r="S17" s="29"/>
      <c r="T17" s="29">
        <v>1948</v>
      </c>
      <c r="U17" s="29"/>
      <c r="V17" s="29"/>
      <c r="W17" s="29"/>
    </row>
    <row r="18" spans="1:23" s="5" customFormat="1" ht="18.75" customHeight="1">
      <c r="A18" s="10" t="s">
        <v>12</v>
      </c>
      <c r="B18" s="22">
        <f t="shared" si="1"/>
        <v>2036</v>
      </c>
      <c r="C18" s="22">
        <f>1170+33</f>
        <v>1203</v>
      </c>
      <c r="D18" s="22">
        <f>823+10</f>
        <v>833</v>
      </c>
      <c r="E18" s="22">
        <f t="shared" si="2"/>
        <v>2782</v>
      </c>
      <c r="F18" s="22">
        <f>1474+3</f>
        <v>1477</v>
      </c>
      <c r="G18" s="22">
        <f>1304+1</f>
        <v>1305</v>
      </c>
      <c r="H18" s="33">
        <f t="shared" si="0"/>
        <v>-746</v>
      </c>
      <c r="I18" s="33"/>
      <c r="J18" s="33"/>
      <c r="K18" s="33"/>
      <c r="L18" s="32">
        <f t="shared" si="3"/>
        <v>1783</v>
      </c>
      <c r="M18" s="32"/>
      <c r="N18" s="32"/>
      <c r="O18" s="32"/>
      <c r="P18" s="29">
        <v>850</v>
      </c>
      <c r="Q18" s="29"/>
      <c r="R18" s="29"/>
      <c r="S18" s="29"/>
      <c r="T18" s="29">
        <v>933</v>
      </c>
      <c r="U18" s="29"/>
      <c r="V18" s="29"/>
      <c r="W18" s="29"/>
    </row>
    <row r="19" spans="1:23" s="5" customFormat="1" ht="18.75" customHeight="1">
      <c r="A19" s="10" t="s">
        <v>13</v>
      </c>
      <c r="B19" s="22">
        <f t="shared" si="1"/>
        <v>1559</v>
      </c>
      <c r="C19" s="22">
        <f>891+23</f>
        <v>914</v>
      </c>
      <c r="D19" s="22">
        <f>634+11</f>
        <v>645</v>
      </c>
      <c r="E19" s="22">
        <f t="shared" si="2"/>
        <v>2329</v>
      </c>
      <c r="F19" s="22">
        <f>1274+10</f>
        <v>1284</v>
      </c>
      <c r="G19" s="22">
        <f>1038+7</f>
        <v>1045</v>
      </c>
      <c r="H19" s="33">
        <f>B19-E19</f>
        <v>-770</v>
      </c>
      <c r="I19" s="33"/>
      <c r="J19" s="33"/>
      <c r="K19" s="33"/>
      <c r="L19" s="32">
        <f t="shared" si="3"/>
        <v>1340</v>
      </c>
      <c r="M19" s="32"/>
      <c r="N19" s="32"/>
      <c r="O19" s="32"/>
      <c r="P19" s="29">
        <v>611</v>
      </c>
      <c r="Q19" s="29"/>
      <c r="R19" s="29"/>
      <c r="S19" s="29"/>
      <c r="T19" s="29">
        <v>729</v>
      </c>
      <c r="U19" s="29"/>
      <c r="V19" s="29"/>
      <c r="W19" s="29"/>
    </row>
    <row r="20" spans="1:23" s="5" customFormat="1" ht="18.75" customHeight="1">
      <c r="A20" s="10" t="s">
        <v>14</v>
      </c>
      <c r="B20" s="22">
        <f t="shared" si="1"/>
        <v>2159</v>
      </c>
      <c r="C20" s="22">
        <f>1216+35</f>
        <v>1251</v>
      </c>
      <c r="D20" s="22">
        <f>882+26</f>
        <v>908</v>
      </c>
      <c r="E20" s="22">
        <f t="shared" si="2"/>
        <v>2686</v>
      </c>
      <c r="F20" s="22">
        <f>1413+16</f>
        <v>1429</v>
      </c>
      <c r="G20" s="22">
        <f>1245+12</f>
        <v>1257</v>
      </c>
      <c r="H20" s="33">
        <f>B20-E20</f>
        <v>-527</v>
      </c>
      <c r="I20" s="33"/>
      <c r="J20" s="33"/>
      <c r="K20" s="33"/>
      <c r="L20" s="32">
        <f t="shared" si="3"/>
        <v>1679</v>
      </c>
      <c r="M20" s="32"/>
      <c r="N20" s="32"/>
      <c r="O20" s="32"/>
      <c r="P20" s="29">
        <v>852</v>
      </c>
      <c r="Q20" s="29"/>
      <c r="R20" s="29"/>
      <c r="S20" s="29"/>
      <c r="T20" s="29">
        <v>827</v>
      </c>
      <c r="U20" s="29"/>
      <c r="V20" s="29"/>
      <c r="W20" s="29"/>
    </row>
    <row r="21" spans="1:23" s="5" customFormat="1" ht="18.75" customHeight="1">
      <c r="A21" s="10" t="s">
        <v>15</v>
      </c>
      <c r="B21" s="22">
        <f t="shared" si="1"/>
        <v>1959</v>
      </c>
      <c r="C21" s="22">
        <f>1109+19</f>
        <v>1128</v>
      </c>
      <c r="D21" s="22">
        <f>822+9</f>
        <v>831</v>
      </c>
      <c r="E21" s="22">
        <f t="shared" si="2"/>
        <v>2374</v>
      </c>
      <c r="F21" s="22">
        <f>1242+12</f>
        <v>1254</v>
      </c>
      <c r="G21" s="22">
        <f>1114+6</f>
        <v>1120</v>
      </c>
      <c r="H21" s="33">
        <f>B21-E21</f>
        <v>-415</v>
      </c>
      <c r="I21" s="33"/>
      <c r="J21" s="33"/>
      <c r="K21" s="33"/>
      <c r="L21" s="32">
        <f t="shared" si="3"/>
        <v>1567</v>
      </c>
      <c r="M21" s="32"/>
      <c r="N21" s="32"/>
      <c r="O21" s="32"/>
      <c r="P21" s="29">
        <v>737</v>
      </c>
      <c r="Q21" s="29"/>
      <c r="R21" s="29"/>
      <c r="S21" s="29"/>
      <c r="T21" s="29">
        <v>830</v>
      </c>
      <c r="U21" s="29"/>
      <c r="V21" s="29"/>
      <c r="W21" s="29"/>
    </row>
    <row r="22" spans="1:23" s="5" customFormat="1" ht="18.75" customHeight="1">
      <c r="A22" s="10" t="s">
        <v>16</v>
      </c>
      <c r="B22" s="22">
        <f t="shared" si="1"/>
        <v>1732</v>
      </c>
      <c r="C22" s="22">
        <f>986+18</f>
        <v>1004</v>
      </c>
      <c r="D22" s="22">
        <f>724+4</f>
        <v>728</v>
      </c>
      <c r="E22" s="22">
        <f t="shared" si="2"/>
        <v>2293</v>
      </c>
      <c r="F22" s="22">
        <f>1262+10</f>
        <v>1272</v>
      </c>
      <c r="G22" s="22">
        <f>1018+3</f>
        <v>1021</v>
      </c>
      <c r="H22" s="33">
        <f t="shared" si="0"/>
        <v>-561</v>
      </c>
      <c r="I22" s="33"/>
      <c r="J22" s="33"/>
      <c r="K22" s="33"/>
      <c r="L22" s="32">
        <f t="shared" si="3"/>
        <v>1397</v>
      </c>
      <c r="M22" s="32"/>
      <c r="N22" s="32"/>
      <c r="O22" s="32"/>
      <c r="P22" s="29">
        <v>678</v>
      </c>
      <c r="Q22" s="29"/>
      <c r="R22" s="29"/>
      <c r="S22" s="29"/>
      <c r="T22" s="29">
        <v>719</v>
      </c>
      <c r="U22" s="29"/>
      <c r="V22" s="29"/>
      <c r="W22" s="29"/>
    </row>
    <row r="23" spans="1:23" s="5" customFormat="1" ht="18.75" customHeight="1">
      <c r="A23" s="10" t="s">
        <v>26</v>
      </c>
      <c r="B23" s="22">
        <f t="shared" si="1"/>
        <v>2280</v>
      </c>
      <c r="C23" s="22">
        <f>1351+28</f>
        <v>1379</v>
      </c>
      <c r="D23" s="22">
        <f>894+7</f>
        <v>901</v>
      </c>
      <c r="E23" s="22">
        <f t="shared" si="2"/>
        <v>2223</v>
      </c>
      <c r="F23" s="22">
        <f>1186+10</f>
        <v>1196</v>
      </c>
      <c r="G23" s="22">
        <f>1022+5</f>
        <v>1027</v>
      </c>
      <c r="H23" s="33">
        <f t="shared" si="0"/>
        <v>57</v>
      </c>
      <c r="I23" s="33"/>
      <c r="J23" s="33"/>
      <c r="K23" s="33"/>
      <c r="L23" s="32">
        <f t="shared" si="3"/>
        <v>1751</v>
      </c>
      <c r="M23" s="32"/>
      <c r="N23" s="32"/>
      <c r="O23" s="32"/>
      <c r="P23" s="29">
        <v>847</v>
      </c>
      <c r="Q23" s="29"/>
      <c r="R23" s="29"/>
      <c r="S23" s="29"/>
      <c r="T23" s="29">
        <v>904</v>
      </c>
      <c r="U23" s="29"/>
      <c r="V23" s="29"/>
      <c r="W23" s="29"/>
    </row>
    <row r="24" spans="1:23" s="5" customFormat="1" ht="18.75" customHeight="1">
      <c r="A24" s="10" t="s">
        <v>27</v>
      </c>
      <c r="B24" s="22">
        <f t="shared" si="1"/>
        <v>1693</v>
      </c>
      <c r="C24" s="22">
        <f>976+22</f>
        <v>998</v>
      </c>
      <c r="D24" s="22">
        <f>688+7</f>
        <v>695</v>
      </c>
      <c r="E24" s="22">
        <f t="shared" si="2"/>
        <v>1849</v>
      </c>
      <c r="F24" s="22">
        <f>977+27</f>
        <v>1004</v>
      </c>
      <c r="G24" s="22">
        <f>837+8</f>
        <v>845</v>
      </c>
      <c r="H24" s="33">
        <f t="shared" si="0"/>
        <v>-156</v>
      </c>
      <c r="I24" s="33"/>
      <c r="J24" s="33"/>
      <c r="K24" s="33"/>
      <c r="L24" s="32">
        <f t="shared" si="3"/>
        <v>1441</v>
      </c>
      <c r="M24" s="32"/>
      <c r="N24" s="32"/>
      <c r="O24" s="32"/>
      <c r="P24" s="29">
        <v>678</v>
      </c>
      <c r="Q24" s="29"/>
      <c r="R24" s="29"/>
      <c r="S24" s="29"/>
      <c r="T24" s="29">
        <v>763</v>
      </c>
      <c r="U24" s="29"/>
      <c r="V24" s="29"/>
      <c r="W24" s="29"/>
    </row>
    <row r="25" spans="1:23" s="5" customFormat="1" ht="18.75" customHeight="1">
      <c r="A25" s="10" t="s">
        <v>28</v>
      </c>
      <c r="B25" s="22">
        <f t="shared" si="1"/>
        <v>1685</v>
      </c>
      <c r="C25" s="22">
        <f>933+24</f>
        <v>957</v>
      </c>
      <c r="D25" s="22">
        <f>718+10</f>
        <v>728</v>
      </c>
      <c r="E25" s="22">
        <f t="shared" si="2"/>
        <v>1654</v>
      </c>
      <c r="F25" s="22">
        <f>903+12</f>
        <v>915</v>
      </c>
      <c r="G25" s="22">
        <f>734+5</f>
        <v>739</v>
      </c>
      <c r="H25" s="31">
        <f t="shared" si="0"/>
        <v>31</v>
      </c>
      <c r="I25" s="31"/>
      <c r="J25" s="31"/>
      <c r="K25" s="31"/>
      <c r="L25" s="32">
        <f t="shared" si="3"/>
        <v>1456</v>
      </c>
      <c r="M25" s="32"/>
      <c r="N25" s="32"/>
      <c r="O25" s="32"/>
      <c r="P25" s="29">
        <v>637</v>
      </c>
      <c r="Q25" s="29"/>
      <c r="R25" s="29"/>
      <c r="S25" s="29"/>
      <c r="T25" s="29">
        <v>819</v>
      </c>
      <c r="U25" s="29"/>
      <c r="V25" s="29"/>
      <c r="W25" s="29"/>
    </row>
    <row r="26" spans="1:23" s="5" customFormat="1" ht="4.5" customHeight="1">
      <c r="A26" s="7"/>
      <c r="B26" s="28"/>
      <c r="C26" s="11"/>
      <c r="D26" s="11"/>
      <c r="E26" s="11"/>
      <c r="F26" s="11"/>
      <c r="G26" s="11"/>
      <c r="H26" s="11"/>
      <c r="I26" s="11"/>
      <c r="J26" s="11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12" s="5" customFormat="1" ht="12" customHeight="1">
      <c r="A27" s="5" t="s">
        <v>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="5" customFormat="1" ht="12" customHeight="1">
      <c r="A28" s="5" t="s">
        <v>17</v>
      </c>
    </row>
    <row r="30" spans="1:11" ht="14.25">
      <c r="A30" s="14"/>
      <c r="B30" s="14"/>
      <c r="C30" s="15"/>
      <c r="D30" s="15"/>
      <c r="E30" s="14"/>
      <c r="F30" s="15"/>
      <c r="G30" s="15"/>
      <c r="H30" s="14"/>
      <c r="I30" s="14"/>
      <c r="J30" s="16"/>
      <c r="K30" s="16"/>
    </row>
    <row r="31" spans="1:11" ht="14.25">
      <c r="A31" s="17"/>
      <c r="B31" s="14"/>
      <c r="C31" s="18"/>
      <c r="D31" s="18"/>
      <c r="E31" s="14"/>
      <c r="F31" s="18"/>
      <c r="G31" s="18"/>
      <c r="H31" s="14"/>
      <c r="I31" s="14"/>
      <c r="J31" s="19"/>
      <c r="K31" s="19"/>
    </row>
    <row r="32" spans="1:9" ht="14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4.25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4.2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4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4.2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4.2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4.2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4.2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4.2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4.2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4.25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4.25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4.25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4.2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4.25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4.25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4.2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4.2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4.2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4.2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4.2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4.2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4.2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4.2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4.2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4.2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4.2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4.2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4.2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4.2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4.2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4.2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4.2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4.2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4.2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4.2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4.2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4.2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4.2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4.2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4.2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4.2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4.2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4.2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4.2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4.2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4.2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4.2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4.2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4.2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4.2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4.2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4.2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4.2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4.2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4.2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4.2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4.2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4.2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4.2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4.2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4.2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4.2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4.2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4.2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4.2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4.2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4.2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4.2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4.2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4.2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4.2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4.2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4.2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4.2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4.2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4.2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4.2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4.2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4.2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4.2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4.2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4.2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4.2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4.2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4.2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4.2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4.2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4.2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4.2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4.2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4.2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4.2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4.2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4.2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4.2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4.2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4.2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4.2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4.2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4.2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4.2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4.2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4.2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4.2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4.2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4.2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4.2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4.2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4.2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4.2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4.2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4.2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4.2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4.2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4.2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4.2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4.2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4.2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4.2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4.2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4.25">
      <c r="A153" s="17"/>
      <c r="B153" s="17"/>
      <c r="C153" s="17"/>
      <c r="D153" s="17"/>
      <c r="E153" s="17"/>
      <c r="F153" s="17"/>
      <c r="G153" s="17"/>
      <c r="H153" s="17"/>
      <c r="I153" s="17"/>
    </row>
  </sheetData>
  <sheetProtection/>
  <mergeCells count="86">
    <mergeCell ref="P11:S11"/>
    <mergeCell ref="T11:W11"/>
    <mergeCell ref="A2:G2"/>
    <mergeCell ref="H2:W2"/>
    <mergeCell ref="A4:A6"/>
    <mergeCell ref="B4:G4"/>
    <mergeCell ref="H4:K6"/>
    <mergeCell ref="L4:W5"/>
    <mergeCell ref="B5:D5"/>
    <mergeCell ref="E5:G5"/>
    <mergeCell ref="L6:O6"/>
    <mergeCell ref="P6:S6"/>
    <mergeCell ref="T6:W6"/>
    <mergeCell ref="L7:O7"/>
    <mergeCell ref="P7:S7"/>
    <mergeCell ref="T7:W7"/>
    <mergeCell ref="H8:K8"/>
    <mergeCell ref="L8:O8"/>
    <mergeCell ref="P8:S8"/>
    <mergeCell ref="T8:W8"/>
    <mergeCell ref="H9:K9"/>
    <mergeCell ref="L9:O9"/>
    <mergeCell ref="P9:S9"/>
    <mergeCell ref="T9:W9"/>
    <mergeCell ref="H10:K10"/>
    <mergeCell ref="L10:O10"/>
    <mergeCell ref="P10:S10"/>
    <mergeCell ref="T10:W10"/>
    <mergeCell ref="H12:K12"/>
    <mergeCell ref="L12:O12"/>
    <mergeCell ref="P12:S12"/>
    <mergeCell ref="T12:W12"/>
    <mergeCell ref="H11:K11"/>
    <mergeCell ref="L11:O11"/>
    <mergeCell ref="H13:K13"/>
    <mergeCell ref="L13:O13"/>
    <mergeCell ref="P13:S13"/>
    <mergeCell ref="T13:W13"/>
    <mergeCell ref="H14:K14"/>
    <mergeCell ref="L14:O14"/>
    <mergeCell ref="P14:S14"/>
    <mergeCell ref="T14:W14"/>
    <mergeCell ref="H15:K15"/>
    <mergeCell ref="L15:O15"/>
    <mergeCell ref="P15:S15"/>
    <mergeCell ref="T15:W15"/>
    <mergeCell ref="H16:K16"/>
    <mergeCell ref="L16:O16"/>
    <mergeCell ref="P16:S16"/>
    <mergeCell ref="T16:W16"/>
    <mergeCell ref="H17:K17"/>
    <mergeCell ref="L17:O17"/>
    <mergeCell ref="P17:S17"/>
    <mergeCell ref="T17:W17"/>
    <mergeCell ref="H18:K18"/>
    <mergeCell ref="L18:O18"/>
    <mergeCell ref="P18:S18"/>
    <mergeCell ref="T18:W18"/>
    <mergeCell ref="H19:K19"/>
    <mergeCell ref="L19:O19"/>
    <mergeCell ref="P19:S19"/>
    <mergeCell ref="T19:W19"/>
    <mergeCell ref="H20:K20"/>
    <mergeCell ref="L20:O20"/>
    <mergeCell ref="P20:S20"/>
    <mergeCell ref="T20:W20"/>
    <mergeCell ref="H21:K21"/>
    <mergeCell ref="L21:O21"/>
    <mergeCell ref="P21:S21"/>
    <mergeCell ref="T21:W21"/>
    <mergeCell ref="H22:K22"/>
    <mergeCell ref="L22:O22"/>
    <mergeCell ref="P22:S22"/>
    <mergeCell ref="T22:W22"/>
    <mergeCell ref="H23:K23"/>
    <mergeCell ref="L23:O23"/>
    <mergeCell ref="P23:S23"/>
    <mergeCell ref="T23:W23"/>
    <mergeCell ref="H24:K24"/>
    <mergeCell ref="L24:O24"/>
    <mergeCell ref="P24:S24"/>
    <mergeCell ref="T24:W24"/>
    <mergeCell ref="H25:K25"/>
    <mergeCell ref="L25:O25"/>
    <mergeCell ref="P25:S25"/>
    <mergeCell ref="T25:W25"/>
  </mergeCells>
  <printOptions/>
  <pageMargins left="0.7874015748031497" right="0.7874015748031497" top="0.7874015748031497" bottom="0.5905511811023623" header="0.31496062992125984" footer="0.5118110236220472"/>
  <pageSetup fitToWidth="2"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2014-01-31T02:12:49Z</cp:lastPrinted>
  <dcterms:created xsi:type="dcterms:W3CDTF">2003-08-01T07:57:58Z</dcterms:created>
  <dcterms:modified xsi:type="dcterms:W3CDTF">2014-02-13T05:19:58Z</dcterms:modified>
  <cp:category/>
  <cp:version/>
  <cp:contentType/>
  <cp:contentStatus/>
</cp:coreProperties>
</file>