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DL2-XA4-M\disk1\福利課共有\長期\00退職手当簡易計算シート\"/>
    </mc:Choice>
  </mc:AlternateContent>
  <xr:revisionPtr revIDLastSave="0" documentId="13_ncr:1_{21F7CB99-2BF7-4BE2-8384-2E7848E60EA3}" xr6:coauthVersionLast="47" xr6:coauthVersionMax="47" xr10:uidLastSave="{00000000-0000-0000-0000-000000000000}"/>
  <bookViews>
    <workbookView xWindow="705" yWindow="705" windowWidth="19635" windowHeight="12780" xr2:uid="{00000000-000D-0000-FFFF-FFFF00000000}"/>
  </bookViews>
  <sheets>
    <sheet name="簡易試算シート" sheetId="1" r:id="rId1"/>
    <sheet name="支給率" sheetId="2" r:id="rId2"/>
    <sheet name="除算期間" sheetId="6" r:id="rId3"/>
    <sheet name="ピーク時特例" sheetId="5" r:id="rId4"/>
    <sheet name="調整額適用表" sheetId="3" r:id="rId5"/>
    <sheet name="税額計算"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 l="1"/>
  <c r="K20" i="1"/>
  <c r="I20" i="1"/>
  <c r="F56" i="1"/>
  <c r="F55" i="1"/>
  <c r="F26" i="1" l="1"/>
  <c r="F24" i="1"/>
  <c r="D17" i="1"/>
  <c r="E77" i="5"/>
  <c r="D71" i="5"/>
  <c r="G77" i="5" s="1"/>
  <c r="E76" i="5"/>
  <c r="C76" i="5"/>
  <c r="D68" i="5"/>
  <c r="D67" i="5"/>
  <c r="D66" i="5"/>
  <c r="F71" i="5"/>
  <c r="F69" i="5"/>
  <c r="C77" i="5" s="1"/>
  <c r="E68" i="5"/>
  <c r="J61" i="5"/>
  <c r="C86" i="1"/>
  <c r="C90" i="1"/>
  <c r="C82" i="1"/>
  <c r="G90" i="1"/>
  <c r="F46" i="5"/>
  <c r="E52" i="5" s="1"/>
  <c r="E46" i="5"/>
  <c r="E51" i="5" s="1"/>
  <c r="F44" i="5"/>
  <c r="C52" i="5" s="1"/>
  <c r="E43" i="5"/>
  <c r="E42" i="5"/>
  <c r="E41" i="5"/>
  <c r="C51" i="5" s="1"/>
  <c r="I36" i="5"/>
  <c r="J36" i="5" s="1"/>
  <c r="F57" i="1"/>
  <c r="C46" i="1"/>
  <c r="I50" i="1"/>
  <c r="I51" i="1" s="1"/>
  <c r="H12" i="5"/>
  <c r="I12" i="5" s="1"/>
  <c r="J12" i="5" s="1"/>
  <c r="E17" i="5"/>
  <c r="C27" i="5" s="1"/>
  <c r="E19" i="5"/>
  <c r="E18" i="5"/>
  <c r="F22" i="5"/>
  <c r="E28" i="5" s="1"/>
  <c r="F20" i="5"/>
  <c r="C28" i="5" s="1"/>
  <c r="E22" i="5"/>
  <c r="G28" i="5" s="1"/>
  <c r="C72" i="1" l="1"/>
  <c r="G51" i="1"/>
  <c r="C78" i="5"/>
  <c r="G52" i="5"/>
  <c r="C53" i="5" s="1"/>
  <c r="E27" i="5"/>
  <c r="C29" i="5" s="1"/>
  <c r="F58" i="1"/>
  <c r="Z22" i="4"/>
  <c r="Z21" i="4"/>
  <c r="E52" i="1" l="1"/>
  <c r="E51" i="1" s="1"/>
  <c r="G50" i="1"/>
  <c r="F60" i="1"/>
  <c r="F59" i="1"/>
  <c r="F28" i="1"/>
  <c r="E82" i="1"/>
  <c r="E86" i="1" l="1"/>
  <c r="G86" i="1" s="1"/>
  <c r="G82" i="1"/>
  <c r="E50" i="1"/>
  <c r="C51" i="1" s="1"/>
  <c r="F30" i="1"/>
  <c r="C13" i="1"/>
  <c r="F31" i="1" l="1"/>
  <c r="E90" i="1"/>
  <c r="E93" i="1" s="1"/>
  <c r="C38" i="1"/>
  <c r="C66" i="1"/>
  <c r="C74" i="1" s="1"/>
  <c r="C63" i="1"/>
  <c r="F32" i="1"/>
  <c r="G93" i="1"/>
  <c r="E72" i="1" l="1"/>
  <c r="G74" i="1"/>
  <c r="E21" i="1"/>
  <c r="G20" i="1"/>
  <c r="G19" i="1"/>
  <c r="G21" i="1" l="1"/>
  <c r="AE3" i="4" s="1"/>
  <c r="AE6" i="4" s="1"/>
  <c r="E20" i="1"/>
  <c r="E19" i="1"/>
  <c r="C20" i="1" s="1"/>
  <c r="C35" i="1" l="1"/>
  <c r="E38" i="1" l="1"/>
  <c r="G38" i="1" s="1"/>
  <c r="C69" i="1"/>
  <c r="E74" i="1" s="1"/>
  <c r="C76" i="1" l="1"/>
  <c r="D96" i="1" s="1"/>
  <c r="AE4" i="4" s="1"/>
  <c r="AE24" i="4" l="1"/>
  <c r="AE26" i="4" s="1"/>
  <c r="D47" i="4" l="1"/>
  <c r="AE47" i="4" s="1"/>
  <c r="D42" i="4"/>
  <c r="AE42" i="4" s="1"/>
  <c r="D30" i="4"/>
  <c r="Q30" i="4"/>
  <c r="L30" i="4"/>
  <c r="E101" i="1" l="1"/>
  <c r="E102" i="1"/>
  <c r="AE30" i="4"/>
  <c r="AE51" i="4" s="1"/>
  <c r="E100" i="1" l="1"/>
  <c r="E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市川 新吾</author>
  </authors>
  <commentList>
    <comment ref="I19" authorId="0" shapeId="0" xr:uid="{F141CE28-ABC7-4DAC-95E6-9FA716BF2ABC}">
      <text>
        <r>
          <rPr>
            <sz val="9"/>
            <color indexed="81"/>
            <rFont val="MS P ゴシック"/>
            <family val="3"/>
            <charset val="128"/>
          </rPr>
          <t>通算されるべき前歴がある場合は、その前歴の始めの年月日を入力してください。</t>
        </r>
      </text>
    </comment>
    <comment ref="G21" authorId="0" shapeId="0" xr:uid="{6F28A1D6-E246-4A1A-9A14-8D19824D0E57}">
      <text>
        <r>
          <rPr>
            <sz val="9"/>
            <color indexed="81"/>
            <rFont val="MS P ゴシック"/>
            <family val="3"/>
            <charset val="128"/>
          </rPr>
          <t>税法上、１年未満の端数切り上げ
休職期間等は除算しない（ただし専従休職は全期間除算）</t>
        </r>
      </text>
    </comment>
    <comment ref="K50" authorId="0" shapeId="0" xr:uid="{465990A0-1D8B-4A1D-B061-071D4717A22C}">
      <text>
        <r>
          <rPr>
            <sz val="9"/>
            <color indexed="81"/>
            <rFont val="MS P ゴシック"/>
            <family val="3"/>
            <charset val="128"/>
          </rPr>
          <t>減額日</t>
        </r>
        <r>
          <rPr>
            <sz val="8"/>
            <color indexed="81"/>
            <rFont val="MS P ゴシック"/>
            <family val="3"/>
            <charset val="128"/>
          </rPr>
          <t>※</t>
        </r>
        <r>
          <rPr>
            <sz val="9"/>
            <color indexed="81"/>
            <rFont val="MS P ゴシック"/>
            <family val="3"/>
            <charset val="128"/>
          </rPr>
          <t xml:space="preserve">前日の年月日を入力してください。
</t>
        </r>
        <r>
          <rPr>
            <sz val="8"/>
            <color indexed="81"/>
            <rFont val="MS P ゴシック"/>
            <family val="3"/>
            <charset val="128"/>
          </rPr>
          <t>※（ピーク直後の給料発令日（給料の調整額等がなくなった場合も含む））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市川 新吾</author>
  </authors>
  <commentList>
    <comment ref="AE3" authorId="0" shapeId="0" xr:uid="{F03AB0F2-7F42-4A83-9968-0564590BF7CF}">
      <text>
        <r>
          <rPr>
            <sz val="9"/>
            <color indexed="81"/>
            <rFont val="MS P ゴシック"/>
            <family val="3"/>
            <charset val="128"/>
          </rPr>
          <t>税法上、１年未満の端数切り上げ
休職期間等は除算しない（ただし専従休職は全期間除算）</t>
        </r>
      </text>
    </comment>
  </commentList>
</comments>
</file>

<file path=xl/sharedStrings.xml><?xml version="1.0" encoding="utf-8"?>
<sst xmlns="http://schemas.openxmlformats.org/spreadsheetml/2006/main" count="564" uniqueCount="334">
  <si>
    <t>×</t>
    <phoneticPr fontId="2"/>
  </si>
  <si>
    <t>支給率</t>
    <rPh sb="0" eb="3">
      <t>シキュウリツ</t>
    </rPh>
    <phoneticPr fontId="2"/>
  </si>
  <si>
    <t>採用年月日</t>
    <rPh sb="0" eb="2">
      <t>サイヨウ</t>
    </rPh>
    <rPh sb="2" eb="5">
      <t>ネンガッピ</t>
    </rPh>
    <phoneticPr fontId="2"/>
  </si>
  <si>
    <t>退職年月日</t>
    <rPh sb="0" eb="2">
      <t>タイショク</t>
    </rPh>
    <rPh sb="2" eb="5">
      <t>ネンガッピ</t>
    </rPh>
    <phoneticPr fontId="2"/>
  </si>
  <si>
    <t>年</t>
    <rPh sb="0" eb="1">
      <t>ネン</t>
    </rPh>
    <phoneticPr fontId="2"/>
  </si>
  <si>
    <t>年←</t>
    <rPh sb="0" eb="1">
      <t>ネン</t>
    </rPh>
    <phoneticPr fontId="2"/>
  </si>
  <si>
    <t>月</t>
    <rPh sb="0" eb="1">
      <t>ツキ</t>
    </rPh>
    <phoneticPr fontId="2"/>
  </si>
  <si>
    <t>退職手当支給区分・支給率一覧表</t>
    <rPh sb="0" eb="2">
      <t>タイショク</t>
    </rPh>
    <rPh sb="2" eb="4">
      <t>テアテ</t>
    </rPh>
    <rPh sb="4" eb="6">
      <t>シキュウ</t>
    </rPh>
    <rPh sb="6" eb="8">
      <t>クブン</t>
    </rPh>
    <rPh sb="9" eb="12">
      <t>シキュウリツ</t>
    </rPh>
    <rPh sb="12" eb="15">
      <t>イチランヒョウ</t>
    </rPh>
    <phoneticPr fontId="6"/>
  </si>
  <si>
    <t>自己都合</t>
    <rPh sb="0" eb="2">
      <t>ジコ</t>
    </rPh>
    <rPh sb="2" eb="4">
      <t>ツゴウ</t>
    </rPh>
    <phoneticPr fontId="6"/>
  </si>
  <si>
    <t>定年等</t>
    <rPh sb="0" eb="2">
      <t>テイネン</t>
    </rPh>
    <rPh sb="2" eb="3">
      <t>トウ</t>
    </rPh>
    <phoneticPr fontId="6"/>
  </si>
  <si>
    <t>公務外傷病</t>
    <rPh sb="0" eb="2">
      <t>コウム</t>
    </rPh>
    <rPh sb="2" eb="3">
      <t>ガイ</t>
    </rPh>
    <rPh sb="3" eb="5">
      <t>ショウビョウ</t>
    </rPh>
    <phoneticPr fontId="6"/>
  </si>
  <si>
    <t>定年　勧奨</t>
    <rPh sb="0" eb="2">
      <t>テイネン</t>
    </rPh>
    <rPh sb="3" eb="5">
      <t>カンショウ</t>
    </rPh>
    <phoneticPr fontId="6"/>
  </si>
  <si>
    <t>任期満了　通勤傷病</t>
    <rPh sb="0" eb="2">
      <t>ニンキ</t>
    </rPh>
    <rPh sb="2" eb="4">
      <t>マンリョウ</t>
    </rPh>
    <rPh sb="5" eb="7">
      <t>ツウキン</t>
    </rPh>
    <rPh sb="7" eb="9">
      <t>ショウビョウ</t>
    </rPh>
    <phoneticPr fontId="6"/>
  </si>
  <si>
    <t>公務外死亡</t>
    <rPh sb="0" eb="2">
      <t>コウム</t>
    </rPh>
    <rPh sb="2" eb="3">
      <t>ガイ</t>
    </rPh>
    <rPh sb="3" eb="5">
      <t>シボウ</t>
    </rPh>
    <phoneticPr fontId="6"/>
  </si>
  <si>
    <t>定年</t>
    <rPh sb="0" eb="2">
      <t>テイネン</t>
    </rPh>
    <phoneticPr fontId="6"/>
  </si>
  <si>
    <t>任期満了</t>
    <rPh sb="0" eb="2">
      <t>ニンキ</t>
    </rPh>
    <rPh sb="2" eb="4">
      <t>マンリョウ</t>
    </rPh>
    <phoneticPr fontId="6"/>
  </si>
  <si>
    <t>通勤傷病</t>
    <phoneticPr fontId="2"/>
  </si>
  <si>
    <t>=</t>
    <phoneticPr fontId="2"/>
  </si>
  <si>
    <t>①基本額の計算</t>
    <rPh sb="1" eb="4">
      <t>キホンガク</t>
    </rPh>
    <rPh sb="5" eb="7">
      <t>ケイサン</t>
    </rPh>
    <phoneticPr fontId="2"/>
  </si>
  <si>
    <t>給料表上の給料月額</t>
    <rPh sb="0" eb="3">
      <t>キュウリョウヒョウ</t>
    </rPh>
    <rPh sb="3" eb="4">
      <t>ジョウ</t>
    </rPh>
    <rPh sb="5" eb="7">
      <t>キュウリョウ</t>
    </rPh>
    <rPh sb="7" eb="9">
      <t>ゲツガク</t>
    </rPh>
    <phoneticPr fontId="2"/>
  </si>
  <si>
    <t>②調整額の計算</t>
    <rPh sb="1" eb="4">
      <t>チョウセイガク</t>
    </rPh>
    <rPh sb="5" eb="7">
      <t>ケイサン</t>
    </rPh>
    <phoneticPr fontId="2"/>
  </si>
  <si>
    <t>①基本額</t>
    <rPh sb="1" eb="4">
      <t>キホンガク</t>
    </rPh>
    <phoneticPr fontId="2"/>
  </si>
  <si>
    <t>平成18年４月１日以降</t>
    <rPh sb="0" eb="2">
      <t>ヘイセイ</t>
    </rPh>
    <rPh sb="4" eb="5">
      <t>ネン</t>
    </rPh>
    <rPh sb="6" eb="7">
      <t>ガツ</t>
    </rPh>
    <rPh sb="8" eb="9">
      <t>ニチ</t>
    </rPh>
    <rPh sb="9" eb="11">
      <t>イコウ</t>
    </rPh>
    <phoneticPr fontId="6"/>
  </si>
  <si>
    <t>退職手当の調整額適用表</t>
    <rPh sb="0" eb="2">
      <t>タイショク</t>
    </rPh>
    <rPh sb="2" eb="4">
      <t>テアテ</t>
    </rPh>
    <rPh sb="5" eb="8">
      <t>チョウセイガク</t>
    </rPh>
    <rPh sb="8" eb="10">
      <t>テキヨウ</t>
    </rPh>
    <rPh sb="10" eb="11">
      <t>ヒョウ</t>
    </rPh>
    <phoneticPr fontId="6"/>
  </si>
  <si>
    <t>調　整　額</t>
    <rPh sb="0" eb="1">
      <t>チョウ</t>
    </rPh>
    <rPh sb="2" eb="3">
      <t>ヒトシ</t>
    </rPh>
    <rPh sb="4" eb="5">
      <t>ガク</t>
    </rPh>
    <phoneticPr fontId="6"/>
  </si>
  <si>
    <t>教　育　職</t>
    <rPh sb="0" eb="1">
      <t>キョウ</t>
    </rPh>
    <rPh sb="2" eb="3">
      <t>イク</t>
    </rPh>
    <rPh sb="4" eb="5">
      <t>ショク</t>
    </rPh>
    <phoneticPr fontId="6"/>
  </si>
  <si>
    <t>研　究　職</t>
    <rPh sb="0" eb="1">
      <t>ケン</t>
    </rPh>
    <rPh sb="2" eb="3">
      <t>キワム</t>
    </rPh>
    <rPh sb="4" eb="5">
      <t>ショク</t>
    </rPh>
    <phoneticPr fontId="6"/>
  </si>
  <si>
    <t>医　療　職
給　料　表
（二）</t>
    <rPh sb="0" eb="1">
      <t>イ</t>
    </rPh>
    <rPh sb="2" eb="3">
      <t>リョウ</t>
    </rPh>
    <rPh sb="4" eb="5">
      <t>ショク</t>
    </rPh>
    <rPh sb="6" eb="7">
      <t>キュウ</t>
    </rPh>
    <rPh sb="8" eb="9">
      <t>リョウ</t>
    </rPh>
    <rPh sb="10" eb="11">
      <t>ヒョウ</t>
    </rPh>
    <rPh sb="13" eb="14">
      <t>ニ</t>
    </rPh>
    <phoneticPr fontId="6"/>
  </si>
  <si>
    <t>技能労務職給料表</t>
    <rPh sb="0" eb="2">
      <t>ギノウ</t>
    </rPh>
    <rPh sb="2" eb="4">
      <t>ロウム</t>
    </rPh>
    <rPh sb="4" eb="5">
      <t>ショク</t>
    </rPh>
    <rPh sb="5" eb="8">
      <t>キュウリョウヒョウ</t>
    </rPh>
    <phoneticPr fontId="6"/>
  </si>
  <si>
    <t>給　料　表</t>
    <rPh sb="0" eb="1">
      <t>キュウ</t>
    </rPh>
    <rPh sb="2" eb="3">
      <t>リョウ</t>
    </rPh>
    <rPh sb="4" eb="5">
      <t>オモテ</t>
    </rPh>
    <phoneticPr fontId="6"/>
  </si>
  <si>
    <t>H18.4.1</t>
    <phoneticPr fontId="6"/>
  </si>
  <si>
    <t>H25.4.1以後</t>
    <rPh sb="7" eb="9">
      <t>イゴ</t>
    </rPh>
    <phoneticPr fontId="6"/>
  </si>
  <si>
    <t>前</t>
    <rPh sb="0" eb="1">
      <t>マエ</t>
    </rPh>
    <phoneticPr fontId="6"/>
  </si>
  <si>
    <t>以後</t>
    <rPh sb="0" eb="2">
      <t>イゴ</t>
    </rPh>
    <phoneticPr fontId="6"/>
  </si>
  <si>
    <t>以　　　後</t>
    <rPh sb="0" eb="1">
      <t>イ</t>
    </rPh>
    <rPh sb="4" eb="5">
      <t>アト</t>
    </rPh>
    <phoneticPr fontId="6"/>
  </si>
  <si>
    <t>区 分</t>
    <rPh sb="0" eb="1">
      <t>ク</t>
    </rPh>
    <rPh sb="2" eb="3">
      <t>ブン</t>
    </rPh>
    <phoneticPr fontId="6"/>
  </si>
  <si>
    <t>調整月額</t>
    <rPh sb="0" eb="2">
      <t>チョウセイ</t>
    </rPh>
    <rPh sb="2" eb="4">
      <t>ゲツガク</t>
    </rPh>
    <phoneticPr fontId="6"/>
  </si>
  <si>
    <t>級</t>
    <rPh sb="0" eb="1">
      <t>キュウ</t>
    </rPh>
    <phoneticPr fontId="6"/>
  </si>
  <si>
    <t>適用範囲</t>
    <rPh sb="0" eb="2">
      <t>テキヨウ</t>
    </rPh>
    <rPh sb="2" eb="4">
      <t>ハンイ</t>
    </rPh>
    <phoneticPr fontId="6"/>
  </si>
  <si>
    <t>号給</t>
    <rPh sb="0" eb="1">
      <t>ゴウ</t>
    </rPh>
    <phoneticPr fontId="6"/>
  </si>
  <si>
    <t>職務段階
加算20％</t>
    <rPh sb="0" eb="2">
      <t>ショクム</t>
    </rPh>
    <rPh sb="2" eb="4">
      <t>ダンカイ</t>
    </rPh>
    <rPh sb="5" eb="7">
      <t>カサン</t>
    </rPh>
    <phoneticPr fontId="6"/>
  </si>
  <si>
    <t>上記以
外の者</t>
    <rPh sb="0" eb="2">
      <t>ジョウキ</t>
    </rPh>
    <rPh sb="2" eb="3">
      <t>イ</t>
    </rPh>
    <rPh sb="4" eb="5">
      <t>ガイ</t>
    </rPh>
    <rPh sb="6" eb="7">
      <t>モノ</t>
    </rPh>
    <phoneticPr fontId="6"/>
  </si>
  <si>
    <t>９号給以上</t>
    <rPh sb="1" eb="2">
      <t>ゴウ</t>
    </rPh>
    <rPh sb="2" eb="3">
      <t>キュウ</t>
    </rPh>
    <rPh sb="3" eb="5">
      <t>イジョウ</t>
    </rPh>
    <phoneticPr fontId="6"/>
  </si>
  <si>
    <t>33号給以上</t>
    <rPh sb="2" eb="3">
      <t>ゴウ</t>
    </rPh>
    <rPh sb="3" eb="4">
      <t>キュウ</t>
    </rPh>
    <rPh sb="4" eb="6">
      <t>イジョウ</t>
    </rPh>
    <phoneticPr fontId="6"/>
  </si>
  <si>
    <t>８号給以下</t>
    <rPh sb="1" eb="2">
      <t>ゴウ</t>
    </rPh>
    <rPh sb="2" eb="3">
      <t>キュウ</t>
    </rPh>
    <rPh sb="3" eb="5">
      <t>イカ</t>
    </rPh>
    <phoneticPr fontId="6"/>
  </si>
  <si>
    <t>32号給以下</t>
    <rPh sb="2" eb="3">
      <t>ゴウ</t>
    </rPh>
    <rPh sb="4" eb="6">
      <t>イカ</t>
    </rPh>
    <phoneticPr fontId="6"/>
  </si>
  <si>
    <t>７号給以下</t>
    <rPh sb="1" eb="2">
      <t>ゴウ</t>
    </rPh>
    <rPh sb="2" eb="3">
      <t>キュウ</t>
    </rPh>
    <rPh sb="3" eb="5">
      <t>イカ</t>
    </rPh>
    <phoneticPr fontId="6"/>
  </si>
  <si>
    <t>53号給以上</t>
    <rPh sb="2" eb="3">
      <t>ゴウ</t>
    </rPh>
    <rPh sb="4" eb="6">
      <t>イジョウ</t>
    </rPh>
    <phoneticPr fontId="6"/>
  </si>
  <si>
    <t>４号給以上
６号給以下</t>
    <rPh sb="1" eb="2">
      <t>ゴウ</t>
    </rPh>
    <rPh sb="2" eb="3">
      <t>キュウ</t>
    </rPh>
    <rPh sb="3" eb="5">
      <t>イジョウ</t>
    </rPh>
    <rPh sb="7" eb="8">
      <t>ゴウ</t>
    </rPh>
    <rPh sb="8" eb="9">
      <t>キュウ</t>
    </rPh>
    <rPh sb="9" eb="11">
      <t>イカ</t>
    </rPh>
    <phoneticPr fontId="6"/>
  </si>
  <si>
    <t>17号給以上
52号給以下</t>
    <rPh sb="2" eb="3">
      <t>ゴウ</t>
    </rPh>
    <rPh sb="4" eb="6">
      <t>イジョウ</t>
    </rPh>
    <rPh sb="9" eb="11">
      <t>ゴウキュウ</t>
    </rPh>
    <rPh sb="11" eb="13">
      <t>イカ</t>
    </rPh>
    <phoneticPr fontId="6"/>
  </si>
  <si>
    <t>(3)</t>
    <phoneticPr fontId="6"/>
  </si>
  <si>
    <t>14号給以上</t>
    <rPh sb="2" eb="3">
      <t>ゴウ</t>
    </rPh>
    <rPh sb="4" eb="6">
      <t>イジョウ</t>
    </rPh>
    <phoneticPr fontId="6"/>
  </si>
  <si>
    <t>57号給以上</t>
    <rPh sb="2" eb="3">
      <t>ゴウ</t>
    </rPh>
    <rPh sb="4" eb="6">
      <t>イジョウ</t>
    </rPh>
    <phoneticPr fontId="6"/>
  </si>
  <si>
    <t>14号給以上</t>
    <rPh sb="2" eb="3">
      <t>ゴウ</t>
    </rPh>
    <rPh sb="3" eb="4">
      <t>キュウ</t>
    </rPh>
    <rPh sb="4" eb="6">
      <t>イジョウ</t>
    </rPh>
    <phoneticPr fontId="6"/>
  </si>
  <si>
    <t>57号給以上</t>
    <rPh sb="2" eb="3">
      <t>ゴウ</t>
    </rPh>
    <rPh sb="3" eb="4">
      <t>キュウ</t>
    </rPh>
    <rPh sb="4" eb="6">
      <t>イジョウ</t>
    </rPh>
    <phoneticPr fontId="6"/>
  </si>
  <si>
    <t>13号給以下</t>
    <rPh sb="2" eb="3">
      <t>ゴウ</t>
    </rPh>
    <rPh sb="3" eb="4">
      <t>キュウ</t>
    </rPh>
    <rPh sb="4" eb="6">
      <t>イカ</t>
    </rPh>
    <phoneticPr fontId="6"/>
  </si>
  <si>
    <t>56号給以下</t>
    <rPh sb="2" eb="3">
      <t>ゴウ</t>
    </rPh>
    <rPh sb="3" eb="4">
      <t>キュウ</t>
    </rPh>
    <rPh sb="4" eb="6">
      <t>イカ</t>
    </rPh>
    <phoneticPr fontId="6"/>
  </si>
  <si>
    <t>※経験年数は大学４卒を基準とし、短大２卒の場合は基準の経験年数に２年加え、高校卒の場合は基準の経験年数に４年を加える。</t>
    <rPh sb="1" eb="3">
      <t>ケイケン</t>
    </rPh>
    <rPh sb="3" eb="5">
      <t>ネンスウ</t>
    </rPh>
    <rPh sb="6" eb="8">
      <t>ダイガク</t>
    </rPh>
    <rPh sb="9" eb="10">
      <t>ソツ</t>
    </rPh>
    <rPh sb="11" eb="13">
      <t>キジュン</t>
    </rPh>
    <rPh sb="16" eb="18">
      <t>タンダイ</t>
    </rPh>
    <rPh sb="19" eb="20">
      <t>ソツ</t>
    </rPh>
    <rPh sb="21" eb="23">
      <t>バアイ</t>
    </rPh>
    <rPh sb="24" eb="26">
      <t>キジュン</t>
    </rPh>
    <rPh sb="27" eb="29">
      <t>ケイケン</t>
    </rPh>
    <rPh sb="29" eb="31">
      <t>ネンスウ</t>
    </rPh>
    <rPh sb="33" eb="34">
      <t>ネン</t>
    </rPh>
    <rPh sb="34" eb="35">
      <t>クワ</t>
    </rPh>
    <rPh sb="37" eb="40">
      <t>コウコウソツ</t>
    </rPh>
    <rPh sb="41" eb="43">
      <t>バアイ</t>
    </rPh>
    <rPh sb="44" eb="46">
      <t>キジュン</t>
    </rPh>
    <rPh sb="47" eb="49">
      <t>ケイケン</t>
    </rPh>
    <rPh sb="49" eb="51">
      <t>ネンスウ</t>
    </rPh>
    <rPh sb="53" eb="54">
      <t>ネン</t>
    </rPh>
    <rPh sb="55" eb="56">
      <t>クワ</t>
    </rPh>
    <phoneticPr fontId="6"/>
  </si>
  <si>
    <t>特別調整額20%
(２種)</t>
    <rPh sb="0" eb="2">
      <t>トクベツ</t>
    </rPh>
    <rPh sb="2" eb="5">
      <t>チョウセイガク</t>
    </rPh>
    <phoneticPr fontId="6"/>
  </si>
  <si>
    <t>特別調整額16%
(３種)</t>
    <rPh sb="2" eb="5">
      <t>チョウセイガク</t>
    </rPh>
    <phoneticPr fontId="6"/>
  </si>
  <si>
    <t>上記以外の者</t>
  </si>
  <si>
    <t>上記以外の者</t>
    <rPh sb="5" eb="6">
      <t>モノ</t>
    </rPh>
    <phoneticPr fontId="6"/>
  </si>
  <si>
    <t>職務段階加算15％</t>
    <rPh sb="0" eb="2">
      <t>ショクム</t>
    </rPh>
    <rPh sb="2" eb="4">
      <t>ダンカイ</t>
    </rPh>
    <phoneticPr fontId="6"/>
  </si>
  <si>
    <t>上記以外の者</t>
    <rPh sb="0" eb="2">
      <t>ジョウキ</t>
    </rPh>
    <rPh sb="2" eb="3">
      <t>イ</t>
    </rPh>
    <rPh sb="3" eb="4">
      <t>ガイ</t>
    </rPh>
    <rPh sb="5" eb="6">
      <t>モノ</t>
    </rPh>
    <phoneticPr fontId="6"/>
  </si>
  <si>
    <t>職務段階加算15％かつ
特別調整額14％以上
(3種又は4種)</t>
    <rPh sb="12" eb="14">
      <t>トクベツ</t>
    </rPh>
    <phoneticPr fontId="6"/>
  </si>
  <si>
    <t>上記以外の者</t>
    <rPh sb="0" eb="2">
      <t>ジョウキ</t>
    </rPh>
    <rPh sb="2" eb="4">
      <t>イガイ</t>
    </rPh>
    <phoneticPr fontId="6"/>
  </si>
  <si>
    <t>特2</t>
    <rPh sb="0" eb="1">
      <t>トク</t>
    </rPh>
    <phoneticPr fontId="6"/>
  </si>
  <si>
    <t>経験年数26年以上</t>
    <rPh sb="0" eb="2">
      <t>ケイケン</t>
    </rPh>
    <rPh sb="2" eb="4">
      <t>ネンスウ</t>
    </rPh>
    <phoneticPr fontId="6"/>
  </si>
  <si>
    <t>特別調整額12％
(５種)以上</t>
    <phoneticPr fontId="2"/>
  </si>
  <si>
    <t>職務段階加算10％かつ※経験年数35年以上
(大学4卒)</t>
    <rPh sb="0" eb="2">
      <t>ショクム</t>
    </rPh>
    <rPh sb="2" eb="4">
      <t>ダンカイ</t>
    </rPh>
    <phoneticPr fontId="6"/>
  </si>
  <si>
    <t>職務段階加算10％(※経験年数26年以上35年未満(大学4卒))</t>
    <rPh sb="0" eb="2">
      <t>ショクム</t>
    </rPh>
    <rPh sb="2" eb="4">
      <t>ダンカイ</t>
    </rPh>
    <phoneticPr fontId="6"/>
  </si>
  <si>
    <t>上記以外の者</t>
    <rPh sb="0" eb="2">
      <t>ジョウキ</t>
    </rPh>
    <rPh sb="2" eb="3">
      <t>イ</t>
    </rPh>
    <phoneticPr fontId="6"/>
  </si>
  <si>
    <t>職務段階加算５％(※経験年数９年以上26年未満(大学4卒))</t>
    <rPh sb="0" eb="2">
      <t>ショクム</t>
    </rPh>
    <rPh sb="2" eb="4">
      <t>ダンカイ</t>
    </rPh>
    <phoneticPr fontId="6"/>
  </si>
  <si>
    <t>当該号給の在級期間120月超</t>
    <phoneticPr fontId="2"/>
  </si>
  <si>
    <t>職務段階加算５％(※経験年数14年以上(大学4卒))</t>
    <rPh sb="4" eb="6">
      <t>カサン</t>
    </rPh>
    <phoneticPr fontId="6"/>
  </si>
  <si>
    <t>４号給以上６号給以下</t>
    <rPh sb="6" eb="7">
      <t>ゴウ</t>
    </rPh>
    <rPh sb="7" eb="8">
      <t>キュウ</t>
    </rPh>
    <rPh sb="8" eb="10">
      <t>イカ</t>
    </rPh>
    <phoneticPr fontId="6"/>
  </si>
  <si>
    <t>上記以外の者</t>
    <rPh sb="3" eb="4">
      <t>ソト</t>
    </rPh>
    <rPh sb="5" eb="6">
      <t>モノ</t>
    </rPh>
    <phoneticPr fontId="6"/>
  </si>
  <si>
    <t>17号給以上52号給以下</t>
    <rPh sb="8" eb="9">
      <t>ゴウ</t>
    </rPh>
    <rPh sb="9" eb="10">
      <t>キュウ</t>
    </rPh>
    <rPh sb="10" eb="12">
      <t>イカ</t>
    </rPh>
    <phoneticPr fontId="6"/>
  </si>
  <si>
    <t>３号給以下</t>
    <phoneticPr fontId="2"/>
  </si>
  <si>
    <t>16号給以下</t>
    <phoneticPr fontId="2"/>
  </si>
  <si>
    <t>上記以外の者</t>
    <phoneticPr fontId="2"/>
  </si>
  <si>
    <t>調整月額（区分）</t>
    <rPh sb="0" eb="2">
      <t>チョウセイ</t>
    </rPh>
    <rPh sb="2" eb="4">
      <t>ゲツガク</t>
    </rPh>
    <rPh sb="5" eb="7">
      <t>クブン</t>
    </rPh>
    <phoneticPr fontId="2"/>
  </si>
  <si>
    <t>月数</t>
    <rPh sb="0" eb="2">
      <t>ツキスウ</t>
    </rPh>
    <phoneticPr fontId="2"/>
  </si>
  <si>
    <t>円</t>
    <rPh sb="0" eb="1">
      <t>エン</t>
    </rPh>
    <phoneticPr fontId="2"/>
  </si>
  <si>
    <t>月</t>
    <rPh sb="0" eb="1">
      <t>ツキ</t>
    </rPh>
    <phoneticPr fontId="2"/>
  </si>
  <si>
    <t>調整額（１）</t>
    <rPh sb="0" eb="3">
      <t>チョウセイガク</t>
    </rPh>
    <phoneticPr fontId="2"/>
  </si>
  <si>
    <t>調整額（２）</t>
    <rPh sb="0" eb="3">
      <t>チョウセイガク</t>
    </rPh>
    <phoneticPr fontId="2"/>
  </si>
  <si>
    <t>調整額（３）</t>
    <rPh sb="0" eb="3">
      <t>チョウセイガク</t>
    </rPh>
    <phoneticPr fontId="2"/>
  </si>
  <si>
    <t>月分適用</t>
    <rPh sb="0" eb="1">
      <t>ツキ</t>
    </rPh>
    <rPh sb="1" eb="2">
      <t>ブン</t>
    </rPh>
    <rPh sb="2" eb="4">
      <t>テキヨウ</t>
    </rPh>
    <phoneticPr fontId="2"/>
  </si>
  <si>
    <t>＋</t>
    <phoneticPr fontId="2"/>
  </si>
  <si>
    <t>＝</t>
    <phoneticPr fontId="2"/>
  </si>
  <si>
    <t>（１）</t>
    <phoneticPr fontId="2"/>
  </si>
  <si>
    <t>（２）</t>
    <phoneticPr fontId="2"/>
  </si>
  <si>
    <t>（３）</t>
    <phoneticPr fontId="2"/>
  </si>
  <si>
    <t>簡易試算シートに戻る</t>
    <rPh sb="8" eb="9">
      <t>モド</t>
    </rPh>
    <phoneticPr fontId="2"/>
  </si>
  <si>
    <t>（↓上から金額の大きい区分順に入力してください）</t>
    <rPh sb="2" eb="3">
      <t>ウエ</t>
    </rPh>
    <rPh sb="5" eb="7">
      <t>キンガク</t>
    </rPh>
    <rPh sb="8" eb="9">
      <t>オオ</t>
    </rPh>
    <rPh sb="11" eb="13">
      <t>クブン</t>
    </rPh>
    <rPh sb="13" eb="14">
      <t>ジュン</t>
    </rPh>
    <rPh sb="15" eb="17">
      <t>ニュウリョク</t>
    </rPh>
    <phoneticPr fontId="2"/>
  </si>
  <si>
    <t>②調整額</t>
    <phoneticPr fontId="2"/>
  </si>
  <si>
    <t>退職手当額　＝</t>
    <rPh sb="0" eb="2">
      <t>タイショク</t>
    </rPh>
    <rPh sb="2" eb="4">
      <t>テアテ</t>
    </rPh>
    <rPh sb="4" eb="5">
      <t>ガク</t>
    </rPh>
    <phoneticPr fontId="2"/>
  </si>
  <si>
    <t>調整額（合計）</t>
    <rPh sb="0" eb="3">
      <t>チョウセイガク</t>
    </rPh>
    <rPh sb="4" eb="6">
      <t>ゴウケイ</t>
    </rPh>
    <phoneticPr fontId="2"/>
  </si>
  <si>
    <t>円　＝</t>
    <rPh sb="0" eb="1">
      <t>エン</t>
    </rPh>
    <phoneticPr fontId="2"/>
  </si>
  <si>
    <t>円　＋</t>
    <rPh sb="0" eb="1">
      <t>エン</t>
    </rPh>
    <phoneticPr fontId="2"/>
  </si>
  <si>
    <t>勤続年数</t>
    <rPh sb="0" eb="2">
      <t>キンゾク</t>
    </rPh>
    <rPh sb="2" eb="4">
      <t>ネンスウ</t>
    </rPh>
    <phoneticPr fontId="6"/>
  </si>
  <si>
    <t>✓勤続年数</t>
    <rPh sb="1" eb="3">
      <t>キンゾク</t>
    </rPh>
    <rPh sb="3" eb="5">
      <t>ネンスウ</t>
    </rPh>
    <phoneticPr fontId="2"/>
  </si>
  <si>
    <t>「調整額適用表シート」を参照して、ご自身の給料発令履歴と照合の上「調整月額（区分）」と在籍した「月数」を入力してください。</t>
    <rPh sb="12" eb="14">
      <t>サンショウ</t>
    </rPh>
    <rPh sb="18" eb="20">
      <t>ジシン</t>
    </rPh>
    <rPh sb="21" eb="23">
      <t>キュウリョウ</t>
    </rPh>
    <rPh sb="23" eb="25">
      <t>ハツレイ</t>
    </rPh>
    <rPh sb="25" eb="27">
      <t>リレキ</t>
    </rPh>
    <rPh sb="28" eb="30">
      <t>ショウゴウ</t>
    </rPh>
    <rPh sb="31" eb="32">
      <t>ウエ</t>
    </rPh>
    <rPh sb="33" eb="35">
      <t>チョウセイ</t>
    </rPh>
    <rPh sb="35" eb="37">
      <t>ゲツガク</t>
    </rPh>
    <rPh sb="38" eb="40">
      <t>クブン</t>
    </rPh>
    <rPh sb="43" eb="45">
      <t>ザイセキ</t>
    </rPh>
    <rPh sb="48" eb="50">
      <t>ツキスウ</t>
    </rPh>
    <rPh sb="52" eb="54">
      <t>ニュウリョク</t>
    </rPh>
    <phoneticPr fontId="2"/>
  </si>
  <si>
    <t>退職手当の試算シート（簡易版）</t>
    <rPh sb="0" eb="2">
      <t>タイショク</t>
    </rPh>
    <rPh sb="2" eb="4">
      <t>テアテ</t>
    </rPh>
    <rPh sb="5" eb="7">
      <t>シサン</t>
    </rPh>
    <rPh sb="11" eb="14">
      <t>カンイバン</t>
    </rPh>
    <phoneticPr fontId="2"/>
  </si>
  <si>
    <t>最大</t>
    <rPh sb="0" eb="2">
      <t>サイダイ</t>
    </rPh>
    <phoneticPr fontId="2"/>
  </si>
  <si>
    <t>（「教職員調整額」や「給料の調整額」を含む）</t>
    <rPh sb="2" eb="5">
      <t>キョウショクイン</t>
    </rPh>
    <rPh sb="11" eb="13">
      <t>キュウリョウ</t>
    </rPh>
    <rPh sb="14" eb="17">
      <t>チョウセイガク</t>
    </rPh>
    <rPh sb="19" eb="20">
      <t>フク</t>
    </rPh>
    <phoneticPr fontId="2"/>
  </si>
  <si>
    <t>教職員調整額
または 給料の調整額</t>
    <rPh sb="0" eb="3">
      <t>キョウショクイン</t>
    </rPh>
    <rPh sb="3" eb="6">
      <t>チョウセイガク</t>
    </rPh>
    <rPh sb="11" eb="13">
      <t>キュウリョウ</t>
    </rPh>
    <rPh sb="14" eb="17">
      <t>チョウセイガク</t>
    </rPh>
    <phoneticPr fontId="2"/>
  </si>
  <si>
    <t>３分の１除算</t>
    <rPh sb="1" eb="2">
      <t>ブン</t>
    </rPh>
    <rPh sb="4" eb="6">
      <t>ジョサン</t>
    </rPh>
    <phoneticPr fontId="2"/>
  </si>
  <si>
    <t>２分の１除算</t>
    <rPh sb="1" eb="2">
      <t>ブン</t>
    </rPh>
    <rPh sb="4" eb="6">
      <t>ジョサン</t>
    </rPh>
    <phoneticPr fontId="2"/>
  </si>
  <si>
    <t>全期間除算</t>
    <rPh sb="0" eb="3">
      <t>ゼンキカン</t>
    </rPh>
    <rPh sb="3" eb="5">
      <t>ジョサン</t>
    </rPh>
    <phoneticPr fontId="2"/>
  </si>
  <si>
    <t>※期間の始めと終わりの月で、１日でも勤務した日がある月は含みません。</t>
    <rPh sb="1" eb="3">
      <t>キカン</t>
    </rPh>
    <rPh sb="4" eb="5">
      <t>ハジ</t>
    </rPh>
    <rPh sb="7" eb="8">
      <t>オ</t>
    </rPh>
    <rPh sb="11" eb="12">
      <t>ツキ</t>
    </rPh>
    <rPh sb="15" eb="16">
      <t>ニチ</t>
    </rPh>
    <rPh sb="18" eb="20">
      <t>キンム</t>
    </rPh>
    <rPh sb="22" eb="23">
      <t>ヒ</t>
    </rPh>
    <rPh sb="26" eb="27">
      <t>ツキ</t>
    </rPh>
    <rPh sb="28" eb="29">
      <t>フク</t>
    </rPh>
    <phoneticPr fontId="2"/>
  </si>
  <si>
    <t>対象月数</t>
    <rPh sb="0" eb="2">
      <t>タイショウ</t>
    </rPh>
    <rPh sb="2" eb="4">
      <t>ツキスウ</t>
    </rPh>
    <phoneticPr fontId="2"/>
  </si>
  <si>
    <t>除算月数</t>
    <rPh sb="0" eb="2">
      <t>ジョサン</t>
    </rPh>
    <rPh sb="2" eb="4">
      <t>ツキスウ</t>
    </rPh>
    <phoneticPr fontId="2"/>
  </si>
  <si>
    <t>計</t>
    <rPh sb="0" eb="1">
      <t>ケイ</t>
    </rPh>
    <phoneticPr fontId="2"/>
  </si>
  <si>
    <t>年</t>
    <rPh sb="0" eb="1">
      <t>ネン</t>
    </rPh>
    <phoneticPr fontId="2"/>
  </si>
  <si>
    <t>除算後</t>
    <rPh sb="0" eb="2">
      <t>ジョサン</t>
    </rPh>
    <rPh sb="2" eb="3">
      <t>ゴ</t>
    </rPh>
    <phoneticPr fontId="2"/>
  </si>
  <si>
    <t>在職期間</t>
    <rPh sb="0" eb="2">
      <t>ザイショク</t>
    </rPh>
    <rPh sb="2" eb="4">
      <t>キカン</t>
    </rPh>
    <phoneticPr fontId="2"/>
  </si>
  <si>
    <t>除算期間</t>
    <rPh sb="0" eb="2">
      <t>ジョサン</t>
    </rPh>
    <rPh sb="2" eb="4">
      <t>キカン</t>
    </rPh>
    <phoneticPr fontId="2"/>
  </si>
  <si>
    <t>月　→</t>
    <rPh sb="0" eb="1">
      <t>ツキ</t>
    </rPh>
    <phoneticPr fontId="2"/>
  </si>
  <si>
    <t>【退職事由リスト】</t>
    <rPh sb="1" eb="3">
      <t>タイショク</t>
    </rPh>
    <rPh sb="3" eb="5">
      <t>ジユウ</t>
    </rPh>
    <phoneticPr fontId="2"/>
  </si>
  <si>
    <t>円</t>
    <rPh sb="0" eb="1">
      <t>エン</t>
    </rPh>
    <phoneticPr fontId="6"/>
  </si>
  <si>
    <t>＜㌽＞退職事由が定年等の場合で、勤続期間が35年以上の場合は、支給率は最高率で同率になります。（この意味で、基本額も変わらなくなります。）</t>
    <rPh sb="3" eb="5">
      <t>タイショク</t>
    </rPh>
    <rPh sb="5" eb="7">
      <t>ジユウ</t>
    </rPh>
    <rPh sb="8" eb="10">
      <t>テイネン</t>
    </rPh>
    <rPh sb="10" eb="11">
      <t>トウ</t>
    </rPh>
    <rPh sb="12" eb="14">
      <t>バアイ</t>
    </rPh>
    <rPh sb="16" eb="18">
      <t>キンゾク</t>
    </rPh>
    <rPh sb="18" eb="20">
      <t>キカン</t>
    </rPh>
    <rPh sb="23" eb="24">
      <t>ネン</t>
    </rPh>
    <rPh sb="24" eb="26">
      <t>イジョウ</t>
    </rPh>
    <rPh sb="27" eb="29">
      <t>バアイ</t>
    </rPh>
    <rPh sb="31" eb="34">
      <t>シキュウリツ</t>
    </rPh>
    <rPh sb="35" eb="38">
      <t>サイコウリツ</t>
    </rPh>
    <rPh sb="39" eb="41">
      <t>ドウリツ</t>
    </rPh>
    <rPh sb="50" eb="52">
      <t>イミ</t>
    </rPh>
    <rPh sb="54" eb="57">
      <t>キホンガク</t>
    </rPh>
    <rPh sb="58" eb="59">
      <t>カ</t>
    </rPh>
    <phoneticPr fontId="6"/>
  </si>
  <si>
    <t>＜㌽＞退職事由が定年等の場合で、勤続期間が35年以上の場合は、支給率は最高率で同率になります。</t>
    <rPh sb="3" eb="5">
      <t>タイショク</t>
    </rPh>
    <rPh sb="5" eb="7">
      <t>ジユウ</t>
    </rPh>
    <rPh sb="8" eb="10">
      <t>テイネン</t>
    </rPh>
    <rPh sb="10" eb="11">
      <t>トウ</t>
    </rPh>
    <rPh sb="12" eb="14">
      <t>バアイ</t>
    </rPh>
    <rPh sb="16" eb="18">
      <t>キンゾク</t>
    </rPh>
    <rPh sb="18" eb="20">
      <t>キカン</t>
    </rPh>
    <rPh sb="23" eb="24">
      <t>ネン</t>
    </rPh>
    <rPh sb="24" eb="26">
      <t>イジョウ</t>
    </rPh>
    <rPh sb="27" eb="29">
      <t>バアイ</t>
    </rPh>
    <rPh sb="31" eb="34">
      <t>シキュウリツ</t>
    </rPh>
    <rPh sb="35" eb="38">
      <t>サイコウリツ</t>
    </rPh>
    <rPh sb="39" eb="41">
      <t>ドウリツ</t>
    </rPh>
    <phoneticPr fontId="6"/>
  </si>
  <si>
    <t>（H25.1.1以降）</t>
    <rPh sb="8" eb="10">
      <t>イコウ</t>
    </rPh>
    <phoneticPr fontId="24"/>
  </si>
  <si>
    <t>勤続年数</t>
    <rPh sb="0" eb="2">
      <t>キンゾク</t>
    </rPh>
    <rPh sb="2" eb="4">
      <t>ネンスウ</t>
    </rPh>
    <phoneticPr fontId="24"/>
  </si>
  <si>
    <t>税額計算基本情報</t>
    <rPh sb="0" eb="2">
      <t>ゼイガク</t>
    </rPh>
    <rPh sb="2" eb="4">
      <t>ケイサン</t>
    </rPh>
    <rPh sb="4" eb="6">
      <t>キホン</t>
    </rPh>
    <rPh sb="6" eb="8">
      <t>ジョウホウ</t>
    </rPh>
    <phoneticPr fontId="24"/>
  </si>
  <si>
    <t>退職手当額</t>
    <rPh sb="0" eb="2">
      <t>タイショク</t>
    </rPh>
    <rPh sb="2" eb="4">
      <t>テアテ</t>
    </rPh>
    <rPh sb="4" eb="5">
      <t>ガク</t>
    </rPh>
    <phoneticPr fontId="24"/>
  </si>
  <si>
    <t>円</t>
    <rPh sb="0" eb="1">
      <t>エン</t>
    </rPh>
    <phoneticPr fontId="7"/>
  </si>
  <si>
    <t>円</t>
    <rPh sb="0" eb="1">
      <t>エン</t>
    </rPh>
    <phoneticPr fontId="24"/>
  </si>
  <si>
    <t>(1)</t>
    <phoneticPr fontId="24"/>
  </si>
  <si>
    <t>退職所得控除額</t>
    <rPh sb="0" eb="2">
      <t>タイショク</t>
    </rPh>
    <rPh sb="2" eb="4">
      <t>ショトク</t>
    </rPh>
    <rPh sb="4" eb="7">
      <t>コウジョガク</t>
    </rPh>
    <phoneticPr fontId="24"/>
  </si>
  <si>
    <t>(2)</t>
    <phoneticPr fontId="24"/>
  </si>
  <si>
    <t>（単位：千円）</t>
    <rPh sb="1" eb="3">
      <t>タンイ</t>
    </rPh>
    <rPh sb="4" eb="6">
      <t>センエン</t>
    </rPh>
    <phoneticPr fontId="24"/>
  </si>
  <si>
    <t>1年</t>
    <rPh sb="1" eb="2">
      <t>ネン</t>
    </rPh>
    <phoneticPr fontId="24"/>
  </si>
  <si>
    <t>11年</t>
    <rPh sb="2" eb="3">
      <t>ネン</t>
    </rPh>
    <phoneticPr fontId="24"/>
  </si>
  <si>
    <t>21年</t>
    <rPh sb="2" eb="3">
      <t>ネン</t>
    </rPh>
    <phoneticPr fontId="24"/>
  </si>
  <si>
    <t>31年</t>
    <rPh sb="2" eb="3">
      <t>ネン</t>
    </rPh>
    <phoneticPr fontId="24"/>
  </si>
  <si>
    <t>2年</t>
    <rPh sb="1" eb="2">
      <t>ネン</t>
    </rPh>
    <phoneticPr fontId="24"/>
  </si>
  <si>
    <t>12年</t>
    <rPh sb="2" eb="3">
      <t>ネン</t>
    </rPh>
    <phoneticPr fontId="24"/>
  </si>
  <si>
    <t>22年</t>
    <rPh sb="2" eb="3">
      <t>ネン</t>
    </rPh>
    <phoneticPr fontId="24"/>
  </si>
  <si>
    <t>32年</t>
    <rPh sb="2" eb="3">
      <t>ネン</t>
    </rPh>
    <phoneticPr fontId="24"/>
  </si>
  <si>
    <t>3年</t>
    <rPh sb="1" eb="2">
      <t>ネン</t>
    </rPh>
    <phoneticPr fontId="24"/>
  </si>
  <si>
    <t>13年</t>
    <rPh sb="2" eb="3">
      <t>ネン</t>
    </rPh>
    <phoneticPr fontId="24"/>
  </si>
  <si>
    <t>23年</t>
    <rPh sb="2" eb="3">
      <t>ネン</t>
    </rPh>
    <phoneticPr fontId="24"/>
  </si>
  <si>
    <t>33年</t>
    <rPh sb="2" eb="3">
      <t>ネン</t>
    </rPh>
    <phoneticPr fontId="24"/>
  </si>
  <si>
    <t>4年</t>
    <rPh sb="1" eb="2">
      <t>ネン</t>
    </rPh>
    <phoneticPr fontId="24"/>
  </si>
  <si>
    <t>14年</t>
    <rPh sb="2" eb="3">
      <t>ネン</t>
    </rPh>
    <phoneticPr fontId="24"/>
  </si>
  <si>
    <t>24年</t>
    <rPh sb="2" eb="3">
      <t>ネン</t>
    </rPh>
    <phoneticPr fontId="24"/>
  </si>
  <si>
    <t>34年</t>
    <rPh sb="2" eb="3">
      <t>ネン</t>
    </rPh>
    <phoneticPr fontId="24"/>
  </si>
  <si>
    <t>5年</t>
    <rPh sb="1" eb="2">
      <t>ネン</t>
    </rPh>
    <phoneticPr fontId="24"/>
  </si>
  <si>
    <t>15年</t>
    <rPh sb="2" eb="3">
      <t>ネン</t>
    </rPh>
    <phoneticPr fontId="24"/>
  </si>
  <si>
    <t>25年</t>
    <rPh sb="2" eb="3">
      <t>ネン</t>
    </rPh>
    <phoneticPr fontId="24"/>
  </si>
  <si>
    <t>35年</t>
    <rPh sb="2" eb="3">
      <t>ネン</t>
    </rPh>
    <phoneticPr fontId="24"/>
  </si>
  <si>
    <t>6年</t>
    <rPh sb="1" eb="2">
      <t>ネン</t>
    </rPh>
    <phoneticPr fontId="24"/>
  </si>
  <si>
    <t>16年</t>
    <rPh sb="2" eb="3">
      <t>ネン</t>
    </rPh>
    <phoneticPr fontId="24"/>
  </si>
  <si>
    <t>26年</t>
    <rPh sb="2" eb="3">
      <t>ネン</t>
    </rPh>
    <phoneticPr fontId="24"/>
  </si>
  <si>
    <t>36年</t>
    <rPh sb="2" eb="3">
      <t>ネン</t>
    </rPh>
    <phoneticPr fontId="24"/>
  </si>
  <si>
    <t>7年</t>
    <rPh sb="1" eb="2">
      <t>ネン</t>
    </rPh>
    <phoneticPr fontId="24"/>
  </si>
  <si>
    <t>17年</t>
    <rPh sb="2" eb="3">
      <t>ネン</t>
    </rPh>
    <phoneticPr fontId="24"/>
  </si>
  <si>
    <t>27年</t>
    <rPh sb="2" eb="3">
      <t>ネン</t>
    </rPh>
    <phoneticPr fontId="24"/>
  </si>
  <si>
    <t>37年</t>
    <rPh sb="2" eb="3">
      <t>ネン</t>
    </rPh>
    <phoneticPr fontId="24"/>
  </si>
  <si>
    <t>8年</t>
    <rPh sb="1" eb="2">
      <t>ネン</t>
    </rPh>
    <phoneticPr fontId="24"/>
  </si>
  <si>
    <t>18年</t>
    <rPh sb="2" eb="3">
      <t>ネン</t>
    </rPh>
    <phoneticPr fontId="24"/>
  </si>
  <si>
    <t>28年</t>
    <rPh sb="2" eb="3">
      <t>ネン</t>
    </rPh>
    <phoneticPr fontId="24"/>
  </si>
  <si>
    <t>38年</t>
    <rPh sb="2" eb="3">
      <t>ネン</t>
    </rPh>
    <phoneticPr fontId="24"/>
  </si>
  <si>
    <t>9年</t>
    <rPh sb="1" eb="2">
      <t>ネン</t>
    </rPh>
    <phoneticPr fontId="24"/>
  </si>
  <si>
    <t>19年</t>
    <rPh sb="2" eb="3">
      <t>ネン</t>
    </rPh>
    <phoneticPr fontId="24"/>
  </si>
  <si>
    <t>29年</t>
    <rPh sb="2" eb="3">
      <t>ネン</t>
    </rPh>
    <phoneticPr fontId="24"/>
  </si>
  <si>
    <t>39年</t>
    <rPh sb="2" eb="3">
      <t>ネン</t>
    </rPh>
    <phoneticPr fontId="24"/>
  </si>
  <si>
    <t>10年</t>
    <rPh sb="2" eb="3">
      <t>ネン</t>
    </rPh>
    <phoneticPr fontId="24"/>
  </si>
  <si>
    <t>20年</t>
    <rPh sb="2" eb="3">
      <t>ネン</t>
    </rPh>
    <phoneticPr fontId="24"/>
  </si>
  <si>
    <t>30年</t>
    <rPh sb="2" eb="3">
      <t>ネン</t>
    </rPh>
    <phoneticPr fontId="24"/>
  </si>
  <si>
    <t>40年</t>
    <rPh sb="2" eb="3">
      <t>ネン</t>
    </rPh>
    <phoneticPr fontId="24"/>
  </si>
  <si>
    <t>※障害退職は上記金額に1,000千円を加算</t>
    <rPh sb="1" eb="3">
      <t>ショウガイ</t>
    </rPh>
    <rPh sb="3" eb="5">
      <t>タイショク</t>
    </rPh>
    <rPh sb="6" eb="8">
      <t>ジョウキ</t>
    </rPh>
    <rPh sb="8" eb="10">
      <t>キンガク</t>
    </rPh>
    <rPh sb="16" eb="18">
      <t>センエン</t>
    </rPh>
    <rPh sb="19" eb="21">
      <t>カサン</t>
    </rPh>
    <phoneticPr fontId="24"/>
  </si>
  <si>
    <t>41年</t>
    <rPh sb="2" eb="3">
      <t>ネン</t>
    </rPh>
    <phoneticPr fontId="24"/>
  </si>
  <si>
    <t>※41年以上は1年につき700千円を加算</t>
    <rPh sb="3" eb="6">
      <t>ネンイジョウ</t>
    </rPh>
    <rPh sb="8" eb="9">
      <t>ネン</t>
    </rPh>
    <rPh sb="15" eb="17">
      <t>センエン</t>
    </rPh>
    <rPh sb="18" eb="20">
      <t>カサン</t>
    </rPh>
    <phoneticPr fontId="24"/>
  </si>
  <si>
    <t>42年</t>
    <rPh sb="2" eb="3">
      <t>ネン</t>
    </rPh>
    <phoneticPr fontId="24"/>
  </si>
  <si>
    <t>退職所得控除額控除後の退職手当額 (1)-(2)</t>
    <rPh sb="0" eb="2">
      <t>タイショク</t>
    </rPh>
    <rPh sb="2" eb="4">
      <t>ショトク</t>
    </rPh>
    <rPh sb="4" eb="6">
      <t>コウジョ</t>
    </rPh>
    <rPh sb="6" eb="7">
      <t>ガク</t>
    </rPh>
    <rPh sb="7" eb="9">
      <t>コウジョ</t>
    </rPh>
    <rPh sb="9" eb="10">
      <t>ゴ</t>
    </rPh>
    <rPh sb="11" eb="13">
      <t>タイショク</t>
    </rPh>
    <rPh sb="13" eb="15">
      <t>テアテ</t>
    </rPh>
    <rPh sb="15" eb="16">
      <t>ガク</t>
    </rPh>
    <phoneticPr fontId="24"/>
  </si>
  <si>
    <t>(3)</t>
    <phoneticPr fontId="24"/>
  </si>
  <si>
    <t>課税退職所得金額　(3)×１／２（千円未満切り捨て）</t>
    <rPh sb="0" eb="2">
      <t>カゼイ</t>
    </rPh>
    <rPh sb="2" eb="4">
      <t>タイショク</t>
    </rPh>
    <rPh sb="4" eb="6">
      <t>ショトク</t>
    </rPh>
    <rPh sb="6" eb="8">
      <t>キンガク</t>
    </rPh>
    <rPh sb="17" eb="18">
      <t>セン</t>
    </rPh>
    <rPh sb="18" eb="21">
      <t>エンミマン</t>
    </rPh>
    <rPh sb="21" eb="22">
      <t>キ</t>
    </rPh>
    <rPh sb="23" eb="24">
      <t>ス</t>
    </rPh>
    <phoneticPr fontId="24"/>
  </si>
  <si>
    <t>(4)</t>
    <phoneticPr fontId="24"/>
  </si>
  <si>
    <t>所得税</t>
    <rPh sb="0" eb="3">
      <t>ショトクゼイ</t>
    </rPh>
    <phoneticPr fontId="24"/>
  </si>
  <si>
    <t>課税退職所得金額(4)</t>
    <rPh sb="0" eb="2">
      <t>カゼイ</t>
    </rPh>
    <rPh sb="2" eb="4">
      <t>タイショク</t>
    </rPh>
    <rPh sb="4" eb="6">
      <t>ショトク</t>
    </rPh>
    <rPh sb="6" eb="8">
      <t>キンガク</t>
    </rPh>
    <phoneticPr fontId="24"/>
  </si>
  <si>
    <t>税率</t>
    <rPh sb="0" eb="1">
      <t>ゼイ</t>
    </rPh>
    <rPh sb="1" eb="2">
      <t>リツ</t>
    </rPh>
    <phoneticPr fontId="24"/>
  </si>
  <si>
    <t>控除額</t>
    <rPh sb="0" eb="3">
      <t>コウジョガク</t>
    </rPh>
    <phoneticPr fontId="24"/>
  </si>
  <si>
    <t>復興特別消費税</t>
    <rPh sb="0" eb="2">
      <t>フッコウ</t>
    </rPh>
    <rPh sb="2" eb="4">
      <t>トクベツ</t>
    </rPh>
    <rPh sb="4" eb="6">
      <t>ショウヒ</t>
    </rPh>
    <rPh sb="6" eb="7">
      <t>ゼイ</t>
    </rPh>
    <phoneticPr fontId="24"/>
  </si>
  <si>
    <t>所得税額</t>
    <rPh sb="0" eb="3">
      <t>ショトクゼイ</t>
    </rPh>
    <rPh sb="3" eb="4">
      <t>ガク</t>
    </rPh>
    <phoneticPr fontId="24"/>
  </si>
  <si>
    <t>（</t>
    <phoneticPr fontId="24"/>
  </si>
  <si>
    <t>円　×</t>
    <rPh sb="0" eb="1">
      <t>エン</t>
    </rPh>
    <phoneticPr fontId="24"/>
  </si>
  <si>
    <t>％　－</t>
    <phoneticPr fontId="24"/>
  </si>
  <si>
    <t>）</t>
  </si>
  <si>
    <t xml:space="preserve"> ×</t>
    <phoneticPr fontId="24"/>
  </si>
  <si>
    <t>％</t>
    <phoneticPr fontId="24"/>
  </si>
  <si>
    <t>＝</t>
    <phoneticPr fontId="24"/>
  </si>
  <si>
    <t>（一円未満切り捨て）</t>
    <rPh sb="1" eb="2">
      <t>イチ</t>
    </rPh>
    <rPh sb="2" eb="5">
      <t>エンミマン</t>
    </rPh>
    <rPh sb="5" eb="6">
      <t>キ</t>
    </rPh>
    <rPh sb="7" eb="8">
      <t>ス</t>
    </rPh>
    <phoneticPr fontId="24"/>
  </si>
  <si>
    <t>課税退職所得金額　(4)</t>
    <rPh sb="0" eb="2">
      <t>カゼイ</t>
    </rPh>
    <rPh sb="2" eb="4">
      <t>タイショク</t>
    </rPh>
    <rPh sb="4" eb="6">
      <t>ショトク</t>
    </rPh>
    <rPh sb="6" eb="8">
      <t>キンガク</t>
    </rPh>
    <phoneticPr fontId="24"/>
  </si>
  <si>
    <t>税率</t>
    <rPh sb="0" eb="2">
      <t>ゼイリツ</t>
    </rPh>
    <phoneticPr fontId="24"/>
  </si>
  <si>
    <t>円超</t>
    <rPh sb="0" eb="1">
      <t>エン</t>
    </rPh>
    <rPh sb="1" eb="2">
      <t>チョウ</t>
    </rPh>
    <phoneticPr fontId="24"/>
  </si>
  <si>
    <t>円以下</t>
    <rPh sb="0" eb="1">
      <t>エン</t>
    </rPh>
    <rPh sb="1" eb="3">
      <t>イカ</t>
    </rPh>
    <phoneticPr fontId="24"/>
  </si>
  <si>
    <t>-</t>
    <phoneticPr fontId="24"/>
  </si>
  <si>
    <t>市町村民税</t>
    <rPh sb="0" eb="5">
      <t>シチョウソンミンゼイ</t>
    </rPh>
    <phoneticPr fontId="24"/>
  </si>
  <si>
    <t>市町村民税額</t>
    <rPh sb="0" eb="3">
      <t>シチョウソン</t>
    </rPh>
    <rPh sb="3" eb="4">
      <t>ミン</t>
    </rPh>
    <rPh sb="4" eb="5">
      <t>ゼイ</t>
    </rPh>
    <rPh sb="5" eb="6">
      <t>ガク</t>
    </rPh>
    <phoneticPr fontId="24"/>
  </si>
  <si>
    <t>％　</t>
    <phoneticPr fontId="24"/>
  </si>
  <si>
    <t>（百円未満切り捨て）</t>
    <rPh sb="1" eb="2">
      <t>ヒャク</t>
    </rPh>
    <rPh sb="2" eb="5">
      <t>エンミマン</t>
    </rPh>
    <rPh sb="5" eb="6">
      <t>キ</t>
    </rPh>
    <rPh sb="7" eb="8">
      <t>ス</t>
    </rPh>
    <phoneticPr fontId="24"/>
  </si>
  <si>
    <t>県民税</t>
    <rPh sb="0" eb="3">
      <t>ケンミンゼイ</t>
    </rPh>
    <phoneticPr fontId="24"/>
  </si>
  <si>
    <t>県民税額</t>
    <rPh sb="0" eb="1">
      <t>ケン</t>
    </rPh>
    <rPh sb="1" eb="2">
      <t>ミン</t>
    </rPh>
    <rPh sb="2" eb="3">
      <t>ゼイ</t>
    </rPh>
    <rPh sb="3" eb="4">
      <t>ガク</t>
    </rPh>
    <phoneticPr fontId="24"/>
  </si>
  <si>
    <t>計</t>
    <rPh sb="0" eb="1">
      <t>ケイ</t>
    </rPh>
    <phoneticPr fontId="24"/>
  </si>
  <si>
    <t>退職手当の税額計算</t>
    <rPh sb="0" eb="2">
      <t>タイショク</t>
    </rPh>
    <rPh sb="2" eb="4">
      <t>テアテ</t>
    </rPh>
    <rPh sb="5" eb="7">
      <t>ゼイガク</t>
    </rPh>
    <rPh sb="7" eb="9">
      <t>ケイサン</t>
    </rPh>
    <phoneticPr fontId="24"/>
  </si>
  <si>
    <t>所得税及び
復興特別所得税</t>
    <rPh sb="3" eb="4">
      <t>オヨ</t>
    </rPh>
    <rPh sb="6" eb="8">
      <t>フッコウ</t>
    </rPh>
    <rPh sb="8" eb="10">
      <t>トクベツ</t>
    </rPh>
    <rPh sb="10" eb="13">
      <t>ショトクゼイ</t>
    </rPh>
    <phoneticPr fontId="7"/>
  </si>
  <si>
    <t>市町村民税</t>
  </si>
  <si>
    <t>県民税</t>
  </si>
  <si>
    <t>合計</t>
    <rPh sb="0" eb="2">
      <t>ゴウケイ</t>
    </rPh>
    <phoneticPr fontId="6"/>
  </si>
  <si>
    <t>「税額計算」シート参照</t>
    <rPh sb="1" eb="3">
      <t>ゼイガク</t>
    </rPh>
    <rPh sb="3" eb="5">
      <t>ケイサン</t>
    </rPh>
    <rPh sb="9" eb="11">
      <t>サンショウ</t>
    </rPh>
    <phoneticPr fontId="6"/>
  </si>
  <si>
    <t>※共済組合等からの貸付金で未弁済金がある場合は、退職手当から一括償還されます。</t>
    <rPh sb="1" eb="3">
      <t>キョウサイ</t>
    </rPh>
    <rPh sb="3" eb="5">
      <t>クミアイ</t>
    </rPh>
    <rPh sb="5" eb="6">
      <t>トウ</t>
    </rPh>
    <rPh sb="9" eb="12">
      <t>カシツケキン</t>
    </rPh>
    <rPh sb="13" eb="14">
      <t>ミ</t>
    </rPh>
    <rPh sb="14" eb="16">
      <t>ベンサイ</t>
    </rPh>
    <rPh sb="16" eb="17">
      <t>カネ</t>
    </rPh>
    <rPh sb="20" eb="22">
      <t>バアイ</t>
    </rPh>
    <rPh sb="24" eb="26">
      <t>タイショク</t>
    </rPh>
    <rPh sb="26" eb="28">
      <t>テアテ</t>
    </rPh>
    <rPh sb="30" eb="32">
      <t>イッカツ</t>
    </rPh>
    <rPh sb="32" eb="34">
      <t>ショウカン</t>
    </rPh>
    <phoneticPr fontId="7"/>
  </si>
  <si>
    <t>共済弁済金（※注）</t>
    <phoneticPr fontId="6"/>
  </si>
  <si>
    <t>ピーク時特例</t>
    <rPh sb="3" eb="6">
      <t>ジトクレイ</t>
    </rPh>
    <phoneticPr fontId="2"/>
  </si>
  <si>
    <t>定年引上げ(R5.4.1)後、60歳に達した職員の退職手当について</t>
    <rPh sb="0" eb="2">
      <t>テイネン</t>
    </rPh>
    <rPh sb="2" eb="3">
      <t>ヒ</t>
    </rPh>
    <rPh sb="3" eb="4">
      <t>ア</t>
    </rPh>
    <rPh sb="13" eb="14">
      <t>ゴ</t>
    </rPh>
    <rPh sb="17" eb="18">
      <t>サイ</t>
    </rPh>
    <rPh sb="19" eb="20">
      <t>タッ</t>
    </rPh>
    <rPh sb="22" eb="24">
      <t>ショクイン</t>
    </rPh>
    <rPh sb="25" eb="27">
      <t>タイショク</t>
    </rPh>
    <rPh sb="27" eb="29">
      <t>テアテ</t>
    </rPh>
    <phoneticPr fontId="2"/>
  </si>
  <si>
    <t>　60歳に達した日以後、その者の非違によることなく退職した者の退職手当の基本額については、当分の間、退職事由を「定年退職」として算定されます。</t>
    <phoneticPr fontId="2"/>
  </si>
  <si>
    <t>〇退職事由は「定年退職」</t>
    <phoneticPr fontId="2"/>
  </si>
  <si>
    <t>〇「ピーク時特例」の適用</t>
    <rPh sb="5" eb="8">
      <t>ジトクレイ</t>
    </rPh>
    <rPh sb="10" eb="12">
      <t>テキヨウ</t>
    </rPh>
    <phoneticPr fontId="2"/>
  </si>
  <si>
    <t>(1)年齢</t>
    <rPh sb="3" eb="5">
      <t>ネンレイ</t>
    </rPh>
    <phoneticPr fontId="2"/>
  </si>
  <si>
    <t>(2)勤続年数</t>
    <rPh sb="3" eb="5">
      <t>キンゾク</t>
    </rPh>
    <rPh sb="5" eb="7">
      <t>ネンスウ</t>
    </rPh>
    <phoneticPr fontId="2"/>
  </si>
  <si>
    <t>(3)支給率（「定年」）</t>
    <rPh sb="3" eb="6">
      <t>シキュウリツ</t>
    </rPh>
    <rPh sb="8" eb="10">
      <t>テイネン</t>
    </rPh>
    <phoneticPr fontId="2"/>
  </si>
  <si>
    <t>(4)給料月額</t>
    <rPh sb="3" eb="5">
      <t>キュウリョウ</t>
    </rPh>
    <rPh sb="5" eb="7">
      <t>ゲツガク</t>
    </rPh>
    <phoneticPr fontId="2"/>
  </si>
  <si>
    <t>58歳</t>
    <rPh sb="2" eb="3">
      <t>サイ</t>
    </rPh>
    <phoneticPr fontId="2"/>
  </si>
  <si>
    <t>59歳</t>
    <rPh sb="2" eb="3">
      <t>サイ</t>
    </rPh>
    <phoneticPr fontId="2"/>
  </si>
  <si>
    <t>60歳</t>
    <rPh sb="2" eb="3">
      <t>サイ</t>
    </rPh>
    <phoneticPr fontId="2"/>
  </si>
  <si>
    <t>61歳</t>
    <rPh sb="2" eb="3">
      <t>サイ</t>
    </rPh>
    <phoneticPr fontId="2"/>
  </si>
  <si>
    <t>62歳</t>
    <rPh sb="2" eb="3">
      <t>サイ</t>
    </rPh>
    <phoneticPr fontId="2"/>
  </si>
  <si>
    <t>63歳</t>
    <rPh sb="2" eb="3">
      <t>サイ</t>
    </rPh>
    <phoneticPr fontId="2"/>
  </si>
  <si>
    <t>64歳</t>
    <rPh sb="2" eb="3">
      <t>サイ</t>
    </rPh>
    <phoneticPr fontId="2"/>
  </si>
  <si>
    <t>65歳</t>
    <rPh sb="2" eb="3">
      <t>サイ</t>
    </rPh>
    <phoneticPr fontId="2"/>
  </si>
  <si>
    <t>31年</t>
    <rPh sb="2" eb="3">
      <t>ネン</t>
    </rPh>
    <phoneticPr fontId="2"/>
  </si>
  <si>
    <t>32年</t>
    <rPh sb="2" eb="3">
      <t>ネン</t>
    </rPh>
    <phoneticPr fontId="2"/>
  </si>
  <si>
    <t>33年</t>
    <rPh sb="2" eb="3">
      <t>ネン</t>
    </rPh>
    <phoneticPr fontId="2"/>
  </si>
  <si>
    <t>34年</t>
    <rPh sb="2" eb="3">
      <t>ネン</t>
    </rPh>
    <phoneticPr fontId="2"/>
  </si>
  <si>
    <t>35年</t>
    <rPh sb="2" eb="3">
      <t>ネン</t>
    </rPh>
    <phoneticPr fontId="2"/>
  </si>
  <si>
    <t>　60歳に達した日後の最初の４月１日（特定日）以後、７割水準の給料月額となる場合、退職手当の基本額の計算方法の特例（いわゆる「ピーク時特例」）が適用されます。</t>
    <rPh sb="11" eb="13">
      <t>サイショ</t>
    </rPh>
    <rPh sb="15" eb="16">
      <t>ガツ</t>
    </rPh>
    <rPh sb="17" eb="18">
      <t>ニチ</t>
    </rPh>
    <rPh sb="19" eb="22">
      <t>トクテイビ</t>
    </rPh>
    <rPh sb="23" eb="25">
      <t>イゴ</t>
    </rPh>
    <rPh sb="27" eb="28">
      <t>ワリ</t>
    </rPh>
    <rPh sb="28" eb="30">
      <t>スイジュン</t>
    </rPh>
    <rPh sb="31" eb="33">
      <t>キュウリョウ</t>
    </rPh>
    <rPh sb="33" eb="35">
      <t>ゲツガク</t>
    </rPh>
    <rPh sb="38" eb="40">
      <t>バアイ</t>
    </rPh>
    <rPh sb="41" eb="43">
      <t>タイショク</t>
    </rPh>
    <rPh sb="43" eb="45">
      <t>テアテ</t>
    </rPh>
    <rPh sb="46" eb="49">
      <t>キホンガク</t>
    </rPh>
    <rPh sb="50" eb="54">
      <t>ケイサンホウホウ</t>
    </rPh>
    <rPh sb="55" eb="57">
      <t>トクレイ</t>
    </rPh>
    <rPh sb="66" eb="69">
      <t>ジトクレイ</t>
    </rPh>
    <rPh sb="72" eb="74">
      <t>テキヨウ</t>
    </rPh>
    <phoneticPr fontId="2"/>
  </si>
  <si>
    <t>特定日前
給料月額</t>
    <phoneticPr fontId="2"/>
  </si>
  <si>
    <t>退職日
給料月額</t>
    <phoneticPr fontId="2"/>
  </si>
  <si>
    <t>特定日前日
(満60歳)</t>
    <rPh sb="0" eb="3">
      <t>トクテイビ</t>
    </rPh>
    <rPh sb="3" eb="5">
      <t>ゼンジツ</t>
    </rPh>
    <rPh sb="7" eb="8">
      <t>マン</t>
    </rPh>
    <rPh sb="10" eb="11">
      <t>サイ</t>
    </rPh>
    <phoneticPr fontId="2"/>
  </si>
  <si>
    <t>退職日
(満61歳)</t>
    <rPh sb="0" eb="3">
      <t>タイショクビ</t>
    </rPh>
    <rPh sb="5" eb="6">
      <t>マン</t>
    </rPh>
    <rPh sb="8" eb="9">
      <t>サイ</t>
    </rPh>
    <phoneticPr fontId="2"/>
  </si>
  <si>
    <t>～3/31</t>
    <phoneticPr fontId="2"/>
  </si>
  <si>
    <t>4/1～</t>
    <phoneticPr fontId="2"/>
  </si>
  <si>
    <t>36年</t>
    <rPh sb="2" eb="3">
      <t>ネン</t>
    </rPh>
    <phoneticPr fontId="2"/>
  </si>
  <si>
    <t>37年</t>
    <rPh sb="2" eb="3">
      <t>ネン</t>
    </rPh>
    <phoneticPr fontId="2"/>
  </si>
  <si>
    <t>38年</t>
    <rPh sb="2" eb="3">
      <t>ネン</t>
    </rPh>
    <phoneticPr fontId="2"/>
  </si>
  <si>
    <t>【例３】給料表異動等（ベースダウンは除く）により給料月額が減額になったことがある場合</t>
    <rPh sb="1" eb="2">
      <t>レイ</t>
    </rPh>
    <rPh sb="4" eb="6">
      <t>キュウリョウ</t>
    </rPh>
    <rPh sb="6" eb="7">
      <t>ヒョウ</t>
    </rPh>
    <rPh sb="18" eb="19">
      <t>ノゾ</t>
    </rPh>
    <rPh sb="24" eb="26">
      <t>キュウリョウ</t>
    </rPh>
    <phoneticPr fontId="2"/>
  </si>
  <si>
    <t>退職前に、退職時の給料月額より高い給料月額が発令されていたことがある場合、退職手当の基本額の計算方法の特例（いわゆる「ピーク時特例」）が適用されます。</t>
    <rPh sb="0" eb="3">
      <t>タイショクマエ</t>
    </rPh>
    <rPh sb="5" eb="8">
      <t>タイショクジ</t>
    </rPh>
    <rPh sb="9" eb="13">
      <t>キュウリョウゲツガク</t>
    </rPh>
    <rPh sb="15" eb="16">
      <t>タカ</t>
    </rPh>
    <rPh sb="17" eb="19">
      <t>キュウリョウ</t>
    </rPh>
    <rPh sb="19" eb="21">
      <t>ゲツガク</t>
    </rPh>
    <rPh sb="22" eb="24">
      <t>ハツレイ</t>
    </rPh>
    <rPh sb="34" eb="36">
      <t>バアイ</t>
    </rPh>
    <rPh sb="37" eb="39">
      <t>タイショク</t>
    </rPh>
    <rPh sb="39" eb="41">
      <t>テアテ</t>
    </rPh>
    <rPh sb="42" eb="45">
      <t>キホンガク</t>
    </rPh>
    <rPh sb="46" eb="48">
      <t>ケイサン</t>
    </rPh>
    <rPh sb="48" eb="50">
      <t>ホウホウ</t>
    </rPh>
    <rPh sb="51" eb="53">
      <t>トクレイ</t>
    </rPh>
    <rPh sb="62" eb="63">
      <t>ジ</t>
    </rPh>
    <rPh sb="63" eb="65">
      <t>トクレイ</t>
    </rPh>
    <rPh sb="68" eb="70">
      <t>テキヨウ</t>
    </rPh>
    <phoneticPr fontId="2"/>
  </si>
  <si>
    <t>①基本額＝  a ピーク時の給料月額 × b ピーク時の勤続年数に対応する支給率</t>
    <rPh sb="1" eb="4">
      <t>キホンガク</t>
    </rPh>
    <rPh sb="26" eb="27">
      <t>ジ</t>
    </rPh>
    <rPh sb="28" eb="30">
      <t>キンゾク</t>
    </rPh>
    <rPh sb="30" eb="32">
      <t>ネンスウ</t>
    </rPh>
    <rPh sb="33" eb="35">
      <t>タイオウ</t>
    </rPh>
    <phoneticPr fontId="2"/>
  </si>
  <si>
    <t>a ピーク時の給料月額</t>
    <phoneticPr fontId="2"/>
  </si>
  <si>
    <t>b ピーク時の勤続年数に対応する支給率</t>
    <phoneticPr fontId="2"/>
  </si>
  <si>
    <t>c 退職時の給料月額</t>
    <phoneticPr fontId="2"/>
  </si>
  <si>
    <t>d 退職時の勤続年数に対応する支給率</t>
    <phoneticPr fontId="2"/>
  </si>
  <si>
    <t>a ピーク時の給料月額</t>
    <rPh sb="5" eb="6">
      <t>ジ</t>
    </rPh>
    <rPh sb="7" eb="9">
      <t>キュウリョウ</t>
    </rPh>
    <rPh sb="9" eb="11">
      <t>ゲツガク</t>
    </rPh>
    <phoneticPr fontId="2"/>
  </si>
  <si>
    <t>　　　　　＋　c 退職時の給料月額 ×（ d 退職時の勤続年数に対応する支給率　ー　b ）</t>
    <rPh sb="23" eb="25">
      <t>タイショク</t>
    </rPh>
    <phoneticPr fontId="2"/>
  </si>
  <si>
    <t>※ピーク時特例に該当する方も、ここにいったん入力してください。</t>
    <rPh sb="4" eb="5">
      <t>ジ</t>
    </rPh>
    <rPh sb="5" eb="7">
      <t>トクレイ</t>
    </rPh>
    <rPh sb="8" eb="10">
      <t>ガイトウ</t>
    </rPh>
    <rPh sb="12" eb="13">
      <t>カタ</t>
    </rPh>
    <rPh sb="22" eb="24">
      <t>ニュウリョク</t>
    </rPh>
    <phoneticPr fontId="2"/>
  </si>
  <si>
    <t>※ピーク時特例に該当しない方は入力不要です。</t>
    <rPh sb="4" eb="5">
      <t>ジ</t>
    </rPh>
    <rPh sb="5" eb="7">
      <t>トクレイ</t>
    </rPh>
    <rPh sb="8" eb="10">
      <t>ガイトウ</t>
    </rPh>
    <rPh sb="13" eb="14">
      <t>カタ</t>
    </rPh>
    <rPh sb="15" eb="17">
      <t>ニュウリョク</t>
    </rPh>
    <rPh sb="17" eb="19">
      <t>フヨウ</t>
    </rPh>
    <phoneticPr fontId="2"/>
  </si>
  <si>
    <r>
      <rPr>
        <sz val="11"/>
        <color theme="1"/>
        <rFont val="Yu Gothic"/>
        <family val="3"/>
        <charset val="128"/>
      </rPr>
      <t>✓</t>
    </r>
    <r>
      <rPr>
        <sz val="11"/>
        <color theme="1"/>
        <rFont val="Yu Gothic"/>
        <family val="3"/>
        <charset val="128"/>
        <scheme val="minor"/>
      </rPr>
      <t>退職事由</t>
    </r>
    <rPh sb="1" eb="3">
      <t>タイショク</t>
    </rPh>
    <rPh sb="3" eb="5">
      <t>ジユウ</t>
    </rPh>
    <phoneticPr fontId="2"/>
  </si>
  <si>
    <t>上記に入力した除算期間のうち、ピーク時までに該当する期間</t>
    <rPh sb="0" eb="2">
      <t>ジョウキ</t>
    </rPh>
    <rPh sb="3" eb="5">
      <t>ニュウリョク</t>
    </rPh>
    <rPh sb="7" eb="9">
      <t>ジョサン</t>
    </rPh>
    <rPh sb="9" eb="11">
      <t>キカン</t>
    </rPh>
    <rPh sb="18" eb="19">
      <t>ジ</t>
    </rPh>
    <rPh sb="22" eb="24">
      <t>ガイトウ</t>
    </rPh>
    <rPh sb="26" eb="28">
      <t>キカン</t>
    </rPh>
    <phoneticPr fontId="2"/>
  </si>
  <si>
    <t>①基本額（ A 退職時の給料月額 × B 支給率）</t>
    <rPh sb="1" eb="4">
      <t>キホンガク</t>
    </rPh>
    <rPh sb="8" eb="11">
      <t>タイショクジ</t>
    </rPh>
    <rPh sb="12" eb="14">
      <t>キュウリョウ</t>
    </rPh>
    <rPh sb="14" eb="16">
      <t>ゲツガク</t>
    </rPh>
    <rPh sb="21" eb="24">
      <t>シキュウリツ</t>
    </rPh>
    <phoneticPr fontId="2"/>
  </si>
  <si>
    <t>A 退職時の給料月額</t>
    <rPh sb="2" eb="5">
      <t>タイショクジ</t>
    </rPh>
    <rPh sb="6" eb="8">
      <t>キュウリョウ</t>
    </rPh>
    <rPh sb="8" eb="10">
      <t>ゲツガク</t>
    </rPh>
    <phoneticPr fontId="2"/>
  </si>
  <si>
    <t>B 支給率</t>
    <rPh sb="2" eb="5">
      <t>シキュウリツ</t>
    </rPh>
    <phoneticPr fontId="2"/>
  </si>
  <si>
    <t>　b 支給率</t>
    <rPh sb="3" eb="6">
      <t>シキュウリツ</t>
    </rPh>
    <phoneticPr fontId="2"/>
  </si>
  <si>
    <t xml:space="preserve">①基本額＝ </t>
    <rPh sb="1" eb="4">
      <t>キホンガク</t>
    </rPh>
    <phoneticPr fontId="2"/>
  </si>
  <si>
    <t>ー</t>
    <phoneticPr fontId="2"/>
  </si>
  <si>
    <t>）</t>
    <phoneticPr fontId="2"/>
  </si>
  <si>
    <t>=</t>
    <phoneticPr fontId="2"/>
  </si>
  <si>
    <t>円　×</t>
    <rPh sb="0" eb="1">
      <t>エン</t>
    </rPh>
    <phoneticPr fontId="2"/>
  </si>
  <si>
    <t xml:space="preserve">円　×　（ </t>
    <rPh sb="0" eb="1">
      <t>エン</t>
    </rPh>
    <phoneticPr fontId="2"/>
  </si>
  <si>
    <t>a×b ＋ c×(dーb)</t>
    <phoneticPr fontId="2"/>
  </si>
  <si>
    <t>月分適用＝</t>
    <rPh sb="0" eb="1">
      <t>ツキ</t>
    </rPh>
    <rPh sb="1" eb="2">
      <t>ブン</t>
    </rPh>
    <rPh sb="2" eb="4">
      <t>テキヨウ</t>
    </rPh>
    <phoneticPr fontId="2"/>
  </si>
  <si>
    <t>ピーク時特例の</t>
    <rPh sb="3" eb="6">
      <t>ジトクレイ</t>
    </rPh>
    <phoneticPr fontId="2"/>
  </si>
  <si>
    <t>①基本額＝  a ピーク時の給料月額 ×  b ピーク時の勤続年数に対応する支給率</t>
    <rPh sb="1" eb="4">
      <t>キホンガク</t>
    </rPh>
    <rPh sb="27" eb="28">
      <t>ジ</t>
    </rPh>
    <rPh sb="29" eb="31">
      <t>キンゾク</t>
    </rPh>
    <rPh sb="31" eb="33">
      <t>ネンスウ</t>
    </rPh>
    <rPh sb="34" eb="36">
      <t>タイオウ</t>
    </rPh>
    <phoneticPr fontId="2"/>
  </si>
  <si>
    <t>×</t>
    <phoneticPr fontId="2"/>
  </si>
  <si>
    <t>ー</t>
    <phoneticPr fontId="2"/>
  </si>
  <si>
    <t>）</t>
    <phoneticPr fontId="2"/>
  </si>
  <si>
    <t>　　×　（</t>
    <phoneticPr fontId="2"/>
  </si>
  <si>
    <t>＝</t>
    <phoneticPr fontId="2"/>
  </si>
  <si>
    <r>
      <t>【例１】ピーク時の勤続年数が</t>
    </r>
    <r>
      <rPr>
        <b/>
        <sz val="11"/>
        <color rgb="FFFF0000"/>
        <rFont val="Yu Gothic"/>
        <family val="3"/>
        <charset val="128"/>
        <scheme val="minor"/>
      </rPr>
      <t>３４年以下</t>
    </r>
    <r>
      <rPr>
        <b/>
        <sz val="11"/>
        <color theme="1"/>
        <rFont val="Yu Gothic"/>
        <family val="3"/>
        <charset val="128"/>
        <scheme val="minor"/>
      </rPr>
      <t>の場合（年数ごとに支給率が異なる＝基本額が定年引上げ前より増額）</t>
    </r>
    <rPh sb="1" eb="2">
      <t>レイ</t>
    </rPh>
    <rPh sb="7" eb="8">
      <t>ジ</t>
    </rPh>
    <rPh sb="9" eb="11">
      <t>キンゾク</t>
    </rPh>
    <rPh sb="11" eb="13">
      <t>ネンスウ</t>
    </rPh>
    <rPh sb="16" eb="17">
      <t>ネン</t>
    </rPh>
    <rPh sb="17" eb="19">
      <t>イカ</t>
    </rPh>
    <rPh sb="20" eb="22">
      <t>バアイ</t>
    </rPh>
    <rPh sb="23" eb="25">
      <t>ネンスウ</t>
    </rPh>
    <rPh sb="28" eb="31">
      <t>シキュウリツ</t>
    </rPh>
    <rPh sb="32" eb="33">
      <t>コト</t>
    </rPh>
    <rPh sb="36" eb="39">
      <t>キホンガク</t>
    </rPh>
    <rPh sb="40" eb="42">
      <t>テイネン</t>
    </rPh>
    <rPh sb="42" eb="43">
      <t>ヒ</t>
    </rPh>
    <rPh sb="43" eb="44">
      <t>ア</t>
    </rPh>
    <rPh sb="45" eb="46">
      <t>マエ</t>
    </rPh>
    <rPh sb="48" eb="50">
      <t>ゾウガク</t>
    </rPh>
    <phoneticPr fontId="2"/>
  </si>
  <si>
    <t>　　　　　＋　c 退職時の給料月額 ×（  d 退職時の勤続年数に対応する支給率 ー　b  ）</t>
    <rPh sb="24" eb="26">
      <t>タイショク</t>
    </rPh>
    <phoneticPr fontId="2"/>
  </si>
  <si>
    <r>
      <t>【例２】ピーク時の勤続年数が</t>
    </r>
    <r>
      <rPr>
        <b/>
        <sz val="11"/>
        <color rgb="FFFF0000"/>
        <rFont val="Yu Gothic"/>
        <family val="3"/>
        <charset val="128"/>
        <scheme val="minor"/>
      </rPr>
      <t>３５年以上</t>
    </r>
    <r>
      <rPr>
        <b/>
        <sz val="11"/>
        <color theme="1"/>
        <rFont val="Yu Gothic"/>
        <family val="3"/>
        <charset val="128"/>
        <scheme val="minor"/>
      </rPr>
      <t>の場合（支給率は最大で変わらない＝基本額は定年引上げ前と変わらない）</t>
    </r>
    <rPh sb="1" eb="2">
      <t>レイ</t>
    </rPh>
    <rPh sb="7" eb="8">
      <t>ジ</t>
    </rPh>
    <rPh sb="9" eb="11">
      <t>キンゾク</t>
    </rPh>
    <rPh sb="11" eb="13">
      <t>ネンスウ</t>
    </rPh>
    <rPh sb="16" eb="17">
      <t>ネン</t>
    </rPh>
    <rPh sb="17" eb="19">
      <t>イジョウ</t>
    </rPh>
    <rPh sb="20" eb="22">
      <t>バアイ</t>
    </rPh>
    <rPh sb="23" eb="26">
      <t>シキュウリツ</t>
    </rPh>
    <rPh sb="27" eb="29">
      <t>サイダイ</t>
    </rPh>
    <rPh sb="30" eb="31">
      <t>カ</t>
    </rPh>
    <rPh sb="36" eb="39">
      <t>キホンガク</t>
    </rPh>
    <rPh sb="40" eb="42">
      <t>テイネン</t>
    </rPh>
    <rPh sb="42" eb="43">
      <t>ヒ</t>
    </rPh>
    <rPh sb="43" eb="44">
      <t>ア</t>
    </rPh>
    <rPh sb="45" eb="46">
      <t>マエ</t>
    </rPh>
    <rPh sb="47" eb="48">
      <t>カ</t>
    </rPh>
    <phoneticPr fontId="2"/>
  </si>
  <si>
    <t>39年</t>
    <rPh sb="2" eb="3">
      <t>ネン</t>
    </rPh>
    <phoneticPr fontId="2"/>
  </si>
  <si>
    <t>40年</t>
    <rPh sb="2" eb="3">
      <t>ネン</t>
    </rPh>
    <phoneticPr fontId="2"/>
  </si>
  <si>
    <t>特定減額日の前日</t>
    <rPh sb="0" eb="2">
      <t>トクテイ</t>
    </rPh>
    <rPh sb="2" eb="4">
      <t>ゲンガク</t>
    </rPh>
    <rPh sb="4" eb="5">
      <t>ビ</t>
    </rPh>
    <rPh sb="6" eb="8">
      <t>ゼンジツ</t>
    </rPh>
    <phoneticPr fontId="2"/>
  </si>
  <si>
    <t>"=0"なので、基本額は定年引上げ前と変わらない結果となる</t>
    <rPh sb="8" eb="11">
      <t>キホンガク</t>
    </rPh>
    <rPh sb="24" eb="26">
      <t>ケッカ</t>
    </rPh>
    <phoneticPr fontId="2"/>
  </si>
  <si>
    <t>特定減額日
給料月額</t>
    <rPh sb="2" eb="4">
      <t>ゲンガク</t>
    </rPh>
    <phoneticPr fontId="2"/>
  </si>
  <si>
    <r>
      <t>特定減額</t>
    </r>
    <r>
      <rPr>
        <b/>
        <sz val="8"/>
        <color theme="1"/>
        <rFont val="Yu Gothic"/>
        <family val="3"/>
        <charset val="128"/>
        <scheme val="minor"/>
      </rPr>
      <t>前</t>
    </r>
    <r>
      <rPr>
        <sz val="8"/>
        <color theme="1"/>
        <rFont val="Yu Gothic"/>
        <family val="2"/>
        <scheme val="minor"/>
      </rPr>
      <t xml:space="preserve">
給料月額</t>
    </r>
    <rPh sb="2" eb="4">
      <t>ゲンガク</t>
    </rPh>
    <phoneticPr fontId="2"/>
  </si>
  <si>
    <t>参考「支給率」シート</t>
    <rPh sb="0" eb="2">
      <t>サンコウ</t>
    </rPh>
    <rPh sb="3" eb="6">
      <t>シキュウリツ</t>
    </rPh>
    <phoneticPr fontId="2"/>
  </si>
  <si>
    <t>参考「ピーク時特例」シート</t>
    <rPh sb="0" eb="2">
      <t>サンコウ</t>
    </rPh>
    <rPh sb="6" eb="7">
      <t>ジ</t>
    </rPh>
    <rPh sb="7" eb="9">
      <t>トクレイ</t>
    </rPh>
    <phoneticPr fontId="2"/>
  </si>
  <si>
    <t>(満60歳)</t>
    <phoneticPr fontId="2"/>
  </si>
  <si>
    <t>〇除算する期間</t>
    <rPh sb="1" eb="3">
      <t>ジョサン</t>
    </rPh>
    <rPh sb="5" eb="7">
      <t>キカン</t>
    </rPh>
    <phoneticPr fontId="2"/>
  </si>
  <si>
    <t>事由</t>
    <rPh sb="0" eb="2">
      <t>ジユウ</t>
    </rPh>
    <phoneticPr fontId="2"/>
  </si>
  <si>
    <t>自己啓発等休業</t>
    <rPh sb="0" eb="2">
      <t>ジコ</t>
    </rPh>
    <rPh sb="2" eb="4">
      <t>ケイハツ</t>
    </rPh>
    <rPh sb="4" eb="5">
      <t>トウ</t>
    </rPh>
    <rPh sb="5" eb="7">
      <t>キュウギョウ</t>
    </rPh>
    <phoneticPr fontId="2"/>
  </si>
  <si>
    <t>育児休業</t>
    <rPh sb="0" eb="2">
      <t>イクジ</t>
    </rPh>
    <rPh sb="2" eb="4">
      <t>キュウギョウ</t>
    </rPh>
    <phoneticPr fontId="2"/>
  </si>
  <si>
    <t>育児短時間勤務</t>
    <rPh sb="0" eb="2">
      <t>イクジ</t>
    </rPh>
    <rPh sb="2" eb="5">
      <t>タンジカン</t>
    </rPh>
    <rPh sb="5" eb="7">
      <t>キンム</t>
    </rPh>
    <phoneticPr fontId="2"/>
  </si>
  <si>
    <t>〇</t>
    <phoneticPr fontId="2"/>
  </si>
  <si>
    <t>全期間除算</t>
    <rPh sb="0" eb="1">
      <t>ゼン</t>
    </rPh>
    <rPh sb="1" eb="3">
      <t>キカン</t>
    </rPh>
    <rPh sb="3" eb="5">
      <t>ジョサン</t>
    </rPh>
    <phoneticPr fontId="2"/>
  </si>
  <si>
    <r>
      <t>大学院修学休業</t>
    </r>
    <r>
      <rPr>
        <sz val="8"/>
        <color theme="1"/>
        <rFont val="Yu Gothic"/>
        <family val="3"/>
        <charset val="128"/>
        <scheme val="minor"/>
      </rPr>
      <t>（教育公務員特例法第26条第１項の規定による休業）</t>
    </r>
    <rPh sb="0" eb="3">
      <t>ダイガクイン</t>
    </rPh>
    <rPh sb="3" eb="5">
      <t>シュウガク</t>
    </rPh>
    <rPh sb="5" eb="7">
      <t>キュウギョウ</t>
    </rPh>
    <rPh sb="8" eb="10">
      <t>キョウイク</t>
    </rPh>
    <rPh sb="10" eb="13">
      <t>コウムイン</t>
    </rPh>
    <rPh sb="13" eb="16">
      <t>トクレイホウ</t>
    </rPh>
    <rPh sb="29" eb="31">
      <t>キュウギョウ</t>
    </rPh>
    <phoneticPr fontId="2"/>
  </si>
  <si>
    <r>
      <rPr>
        <b/>
        <sz val="11"/>
        <color theme="1"/>
        <rFont val="Yu Gothic"/>
        <family val="3"/>
        <charset val="128"/>
        <scheme val="minor"/>
      </rPr>
      <t>停職</t>
    </r>
    <r>
      <rPr>
        <sz val="8"/>
        <color theme="1"/>
        <rFont val="Yu Gothic"/>
        <family val="3"/>
        <charset val="128"/>
        <scheme val="minor"/>
      </rPr>
      <t>（地方公務員法第29条の規定による停職）</t>
    </r>
    <rPh sb="0" eb="2">
      <t>テイショク</t>
    </rPh>
    <rPh sb="19" eb="21">
      <t>テイショク</t>
    </rPh>
    <phoneticPr fontId="2"/>
  </si>
  <si>
    <r>
      <rPr>
        <b/>
        <sz val="11"/>
        <color theme="1"/>
        <rFont val="Yu Gothic"/>
        <family val="3"/>
        <charset val="128"/>
        <scheme val="minor"/>
      </rPr>
      <t>分限休職</t>
    </r>
    <r>
      <rPr>
        <sz val="8"/>
        <color theme="1"/>
        <rFont val="Yu Gothic"/>
        <family val="3"/>
        <charset val="128"/>
        <scheme val="minor"/>
      </rPr>
      <t>（地方公務員法第28条第２項の規定による分限休職（公務上場合を除く））</t>
    </r>
    <rPh sb="0" eb="2">
      <t>ブンゲン</t>
    </rPh>
    <rPh sb="2" eb="4">
      <t>キュウショク</t>
    </rPh>
    <rPh sb="24" eb="26">
      <t>ブンゲン</t>
    </rPh>
    <rPh sb="26" eb="28">
      <t>キュウショク</t>
    </rPh>
    <rPh sb="29" eb="32">
      <t>コウムジョウ</t>
    </rPh>
    <rPh sb="32" eb="34">
      <t>バアイ</t>
    </rPh>
    <rPh sb="35" eb="36">
      <t>ノゾ</t>
    </rPh>
    <phoneticPr fontId="2"/>
  </si>
  <si>
    <r>
      <rPr>
        <b/>
        <sz val="11"/>
        <color theme="1"/>
        <rFont val="Yu Gothic"/>
        <family val="3"/>
        <charset val="128"/>
        <scheme val="minor"/>
      </rPr>
      <t>専従休職</t>
    </r>
    <r>
      <rPr>
        <sz val="8"/>
        <color theme="1"/>
        <rFont val="Yu Gothic"/>
        <family val="3"/>
        <charset val="128"/>
        <scheme val="minor"/>
      </rPr>
      <t>（地方公務員法第55条の２の規定による専従休職）</t>
    </r>
    <rPh sb="5" eb="7">
      <t>チホウ</t>
    </rPh>
    <rPh sb="7" eb="11">
      <t>コウムインホウ</t>
    </rPh>
    <rPh sb="11" eb="12">
      <t>ダイ</t>
    </rPh>
    <rPh sb="14" eb="15">
      <t>ジョウ</t>
    </rPh>
    <rPh sb="18" eb="20">
      <t>キテイ</t>
    </rPh>
    <rPh sb="23" eb="25">
      <t>センジュウ</t>
    </rPh>
    <rPh sb="25" eb="27">
      <t>キュウショク</t>
    </rPh>
    <phoneticPr fontId="2"/>
  </si>
  <si>
    <t>配偶者同行休業</t>
    <rPh sb="0" eb="3">
      <t>ハイグウシャ</t>
    </rPh>
    <rPh sb="3" eb="5">
      <t>ドウコウ</t>
    </rPh>
    <rPh sb="5" eb="7">
      <t>キュウギョウ</t>
    </rPh>
    <phoneticPr fontId="2"/>
  </si>
  <si>
    <r>
      <t>〇</t>
    </r>
    <r>
      <rPr>
        <sz val="9"/>
        <color theme="1"/>
        <rFont val="Yu Gothic"/>
        <family val="3"/>
        <charset val="128"/>
        <scheme val="minor"/>
      </rPr>
      <t>（子が１歳に達した日の属する月まで）</t>
    </r>
    <rPh sb="2" eb="3">
      <t>コ</t>
    </rPh>
    <rPh sb="5" eb="6">
      <t>サイ</t>
    </rPh>
    <rPh sb="7" eb="8">
      <t>タッ</t>
    </rPh>
    <rPh sb="10" eb="11">
      <t>ヒ</t>
    </rPh>
    <rPh sb="12" eb="13">
      <t>ゾク</t>
    </rPh>
    <rPh sb="15" eb="16">
      <t>ツキ</t>
    </rPh>
    <phoneticPr fontId="2"/>
  </si>
  <si>
    <r>
      <t>〇</t>
    </r>
    <r>
      <rPr>
        <sz val="9"/>
        <color theme="1"/>
        <rFont val="Yu Gothic"/>
        <family val="3"/>
        <charset val="128"/>
        <scheme val="minor"/>
      </rPr>
      <t>（子が１歳に達した日の属する月の翌月から）</t>
    </r>
    <rPh sb="2" eb="3">
      <t>コ</t>
    </rPh>
    <rPh sb="5" eb="6">
      <t>サイ</t>
    </rPh>
    <rPh sb="7" eb="8">
      <t>タッ</t>
    </rPh>
    <rPh sb="10" eb="11">
      <t>ヒ</t>
    </rPh>
    <rPh sb="12" eb="13">
      <t>ゾク</t>
    </rPh>
    <rPh sb="15" eb="16">
      <t>ツキ</t>
    </rPh>
    <rPh sb="17" eb="18">
      <t>ヨク</t>
    </rPh>
    <rPh sb="18" eb="19">
      <t>ツキ</t>
    </rPh>
    <phoneticPr fontId="2"/>
  </si>
  <si>
    <t>↓以下の例は典型的な例として掲載しています。個別の履歴によって様々なケースがありますのでご留意ください。</t>
    <rPh sb="1" eb="3">
      <t>イカ</t>
    </rPh>
    <rPh sb="4" eb="5">
      <t>レイ</t>
    </rPh>
    <rPh sb="6" eb="9">
      <t>テンケイテキ</t>
    </rPh>
    <rPh sb="10" eb="11">
      <t>レイ</t>
    </rPh>
    <rPh sb="14" eb="16">
      <t>ケイサイ</t>
    </rPh>
    <rPh sb="22" eb="24">
      <t>コベツ</t>
    </rPh>
    <rPh sb="25" eb="27">
      <t>リレキ</t>
    </rPh>
    <rPh sb="31" eb="33">
      <t>サマザマ</t>
    </rPh>
    <rPh sb="45" eb="47">
      <t>リュウイ</t>
    </rPh>
    <phoneticPr fontId="2"/>
  </si>
  <si>
    <r>
      <t>(5)退職手当</t>
    </r>
    <r>
      <rPr>
        <b/>
        <sz val="11"/>
        <color theme="1"/>
        <rFont val="Yu Gothic"/>
        <family val="3"/>
        <charset val="128"/>
        <scheme val="minor"/>
      </rPr>
      <t>「基本額」</t>
    </r>
    <r>
      <rPr>
        <sz val="11"/>
        <color theme="1"/>
        <rFont val="Yu Gothic"/>
        <family val="2"/>
        <scheme val="minor"/>
      </rPr>
      <t>＝</t>
    </r>
    <rPh sb="3" eb="5">
      <t>タイショク</t>
    </rPh>
    <rPh sb="5" eb="7">
      <t>テアテ</t>
    </rPh>
    <rPh sb="8" eb="11">
      <t>キホンガク</t>
    </rPh>
    <phoneticPr fontId="2"/>
  </si>
  <si>
    <t>（入力欄）</t>
    <rPh sb="1" eb="4">
      <t>ニュウリョクラン</t>
    </rPh>
    <phoneticPr fontId="2"/>
  </si>
  <si>
    <t>：下の薄緑、太枠のセルが入力欄です。</t>
    <rPh sb="1" eb="2">
      <t>シタ</t>
    </rPh>
    <rPh sb="3" eb="5">
      <t>ウスミドリ</t>
    </rPh>
    <rPh sb="6" eb="8">
      <t>フトワク</t>
    </rPh>
    <rPh sb="12" eb="14">
      <t>ニュウリョク</t>
    </rPh>
    <rPh sb="14" eb="15">
      <t>ラン</t>
    </rPh>
    <phoneticPr fontId="2"/>
  </si>
  <si>
    <r>
      <t>・以上を踏まえて、ご自身の退職手当額の規模感を掴むなど、</t>
    </r>
    <r>
      <rPr>
        <sz val="11"/>
        <color rgb="FFFF0000"/>
        <rFont val="HG丸ｺﾞｼｯｸM-PRO"/>
        <family val="3"/>
        <charset val="128"/>
      </rPr>
      <t>参考程度でご活用ください。</t>
    </r>
    <rPh sb="1" eb="3">
      <t>イジョウ</t>
    </rPh>
    <rPh sb="4" eb="5">
      <t>フ</t>
    </rPh>
    <rPh sb="10" eb="12">
      <t>ジシン</t>
    </rPh>
    <rPh sb="13" eb="15">
      <t>タイショク</t>
    </rPh>
    <rPh sb="15" eb="17">
      <t>テアテ</t>
    </rPh>
    <rPh sb="17" eb="18">
      <t>ガク</t>
    </rPh>
    <rPh sb="19" eb="22">
      <t>キボカン</t>
    </rPh>
    <rPh sb="23" eb="24">
      <t>ツカ</t>
    </rPh>
    <rPh sb="28" eb="30">
      <t>サンコウ</t>
    </rPh>
    <rPh sb="30" eb="32">
      <t>テイド</t>
    </rPh>
    <rPh sb="34" eb="36">
      <t>カツヨウ</t>
    </rPh>
    <phoneticPr fontId="2"/>
  </si>
  <si>
    <t>※退職手当額が退職所得控除額に満たない場合は、徴収税額はありません。</t>
    <rPh sb="1" eb="3">
      <t>タイショク</t>
    </rPh>
    <rPh sb="3" eb="5">
      <t>テアテ</t>
    </rPh>
    <rPh sb="5" eb="6">
      <t>ガク</t>
    </rPh>
    <rPh sb="7" eb="9">
      <t>タイショク</t>
    </rPh>
    <rPh sb="9" eb="11">
      <t>ショトク</t>
    </rPh>
    <rPh sb="11" eb="14">
      <t>コウジョガク</t>
    </rPh>
    <rPh sb="15" eb="16">
      <t>ミ</t>
    </rPh>
    <rPh sb="19" eb="21">
      <t>バアイ</t>
    </rPh>
    <rPh sb="23" eb="25">
      <t>チョウシュウ</t>
    </rPh>
    <rPh sb="25" eb="27">
      <t>ゼイガク</t>
    </rPh>
    <phoneticPr fontId="2"/>
  </si>
  <si>
    <t>控除額</t>
    <rPh sb="0" eb="2">
      <t>コウジョ</t>
    </rPh>
    <rPh sb="2" eb="3">
      <t>ガク</t>
    </rPh>
    <phoneticPr fontId="6"/>
  </si>
  <si>
    <t>・この簡易試算シートでは、ざっくりと金額の規模感を把握することができます。（当然ながら詳細な計算結果と異なることがあります。）</t>
    <rPh sb="3" eb="5">
      <t>カンイ</t>
    </rPh>
    <rPh sb="5" eb="7">
      <t>シサン</t>
    </rPh>
    <rPh sb="25" eb="27">
      <t>ハアク</t>
    </rPh>
    <rPh sb="38" eb="40">
      <t>トウゼン</t>
    </rPh>
    <rPh sb="43" eb="45">
      <t>ショウサイ</t>
    </rPh>
    <rPh sb="46" eb="48">
      <t>ケイサン</t>
    </rPh>
    <rPh sb="48" eb="50">
      <t>ケッカ</t>
    </rPh>
    <rPh sb="51" eb="52">
      <t>コト</t>
    </rPh>
    <phoneticPr fontId="2"/>
  </si>
  <si>
    <t>　　除算期間（ピーク時まで）</t>
    <rPh sb="2" eb="4">
      <t>ジョサン</t>
    </rPh>
    <rPh sb="4" eb="6">
      <t>キカン</t>
    </rPh>
    <rPh sb="10" eb="11">
      <t>ジ</t>
    </rPh>
    <phoneticPr fontId="2"/>
  </si>
  <si>
    <t>・正確な金額を算出するには、履歴等の詳細な確認を要し、個々人によりパターンもより多岐に渡ります。</t>
    <rPh sb="1" eb="3">
      <t>セイカク</t>
    </rPh>
    <rPh sb="4" eb="6">
      <t>キンガク</t>
    </rPh>
    <rPh sb="7" eb="9">
      <t>サンシュツ</t>
    </rPh>
    <rPh sb="14" eb="16">
      <t>リレキ</t>
    </rPh>
    <rPh sb="16" eb="17">
      <t>トウ</t>
    </rPh>
    <rPh sb="18" eb="20">
      <t>ショウサイ</t>
    </rPh>
    <rPh sb="21" eb="23">
      <t>カクニン</t>
    </rPh>
    <rPh sb="24" eb="25">
      <t>ヨウ</t>
    </rPh>
    <rPh sb="27" eb="30">
      <t>ココジン</t>
    </rPh>
    <rPh sb="40" eb="42">
      <t>タキ</t>
    </rPh>
    <rPh sb="43" eb="44">
      <t>ワタ</t>
    </rPh>
    <phoneticPr fontId="2"/>
  </si>
  <si>
    <t>減額日前日</t>
    <rPh sb="0" eb="2">
      <t>ゲンガク</t>
    </rPh>
    <rPh sb="2" eb="3">
      <t>ビ</t>
    </rPh>
    <rPh sb="3" eb="5">
      <t>ゼンジツ</t>
    </rPh>
    <phoneticPr fontId="2"/>
  </si>
  <si>
    <t>行 政 職
給 料 表</t>
    <rPh sb="0" eb="1">
      <t>ギョウ</t>
    </rPh>
    <rPh sb="2" eb="3">
      <t>セイ</t>
    </rPh>
    <rPh sb="4" eb="5">
      <t>ショク</t>
    </rPh>
    <phoneticPr fontId="6"/>
  </si>
  <si>
    <t>円　（円未満切り捨て）</t>
    <rPh sb="0" eb="1">
      <t>エン</t>
    </rPh>
    <phoneticPr fontId="2"/>
  </si>
  <si>
    <t>年</t>
    <rPh sb="0" eb="1">
      <t>ネン</t>
    </rPh>
    <phoneticPr fontId="2"/>
  </si>
  <si>
    <t>税法上の勤続年数</t>
    <rPh sb="0" eb="3">
      <t>ゼイホウジョウ</t>
    </rPh>
    <rPh sb="4" eb="6">
      <t>キンゾク</t>
    </rPh>
    <rPh sb="6" eb="8">
      <t>ネンスウ</t>
    </rPh>
    <phoneticPr fontId="2"/>
  </si>
  <si>
    <t>勤続期間</t>
    <rPh sb="0" eb="2">
      <t>キンゾク</t>
    </rPh>
    <rPh sb="2" eb="4">
      <t>キカン</t>
    </rPh>
    <phoneticPr fontId="2"/>
  </si>
  <si>
    <t>自己都合退職</t>
    <rPh sb="0" eb="2">
      <t>ジコ</t>
    </rPh>
    <rPh sb="2" eb="4">
      <t>ツゴウ</t>
    </rPh>
    <rPh sb="4" eb="6">
      <t>タイショク</t>
    </rPh>
    <phoneticPr fontId="2"/>
  </si>
  <si>
    <t>自己都合以外の退職</t>
    <rPh sb="0" eb="2">
      <t>ジコ</t>
    </rPh>
    <rPh sb="2" eb="4">
      <t>ツゴウ</t>
    </rPh>
    <rPh sb="4" eb="6">
      <t>イガイ</t>
    </rPh>
    <rPh sb="7" eb="9">
      <t>タイショク</t>
    </rPh>
    <phoneticPr fontId="2"/>
  </si>
  <si>
    <t>４年以下</t>
    <rPh sb="1" eb="2">
      <t>ネン</t>
    </rPh>
    <rPh sb="2" eb="4">
      <t>イカ</t>
    </rPh>
    <phoneticPr fontId="2"/>
  </si>
  <si>
    <t>５年以上９年以下</t>
    <rPh sb="1" eb="2">
      <t>ネン</t>
    </rPh>
    <rPh sb="2" eb="4">
      <t>イジョウ</t>
    </rPh>
    <rPh sb="5" eb="6">
      <t>ネン</t>
    </rPh>
    <rPh sb="6" eb="8">
      <t>イカ</t>
    </rPh>
    <phoneticPr fontId="2"/>
  </si>
  <si>
    <t>１０年以上２４年以下</t>
    <rPh sb="2" eb="3">
      <t>ネン</t>
    </rPh>
    <rPh sb="3" eb="5">
      <t>イジョウ</t>
    </rPh>
    <rPh sb="7" eb="8">
      <t>ネン</t>
    </rPh>
    <rPh sb="8" eb="10">
      <t>イカ</t>
    </rPh>
    <phoneticPr fontId="2"/>
  </si>
  <si>
    <t>２５年以上</t>
    <rPh sb="2" eb="3">
      <t>ネン</t>
    </rPh>
    <rPh sb="3" eb="5">
      <t>イジョウ</t>
    </rPh>
    <phoneticPr fontId="2"/>
  </si>
  <si>
    <t>ゼロ</t>
    <phoneticPr fontId="2"/>
  </si>
  <si>
    <t>２分の１加算</t>
    <rPh sb="1" eb="2">
      <t>ブン</t>
    </rPh>
    <rPh sb="4" eb="6">
      <t>カサン</t>
    </rPh>
    <phoneticPr fontId="2"/>
  </si>
  <si>
    <t>※勤続年数及び退職事由によって調整額が一部制限されます。</t>
    <phoneticPr fontId="2"/>
  </si>
  <si>
    <t>　　　　　　　　　全額加算</t>
    <phoneticPr fontId="2"/>
  </si>
  <si>
    <r>
      <t>月　</t>
    </r>
    <r>
      <rPr>
        <sz val="8"/>
        <color rgb="FFFF0000"/>
        <rFont val="Yu Gothic"/>
        <family val="3"/>
        <charset val="128"/>
        <scheme val="minor"/>
      </rPr>
      <t>区分ごとに端数切り上げ</t>
    </r>
    <rPh sb="0" eb="1">
      <t>ツキ</t>
    </rPh>
    <rPh sb="2" eb="4">
      <t>クブン</t>
    </rPh>
    <rPh sb="7" eb="9">
      <t>ハスウ</t>
    </rPh>
    <rPh sb="9" eb="10">
      <t>キ</t>
    </rPh>
    <rPh sb="11" eb="12">
      <t>ア</t>
    </rPh>
    <phoneticPr fontId="2"/>
  </si>
  <si>
    <t>年(税法上)</t>
    <rPh sb="0" eb="1">
      <t>ネン</t>
    </rPh>
    <rPh sb="2" eb="5">
      <t>ゼイホウジョウ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</si>
</sst>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0000_ "/>
    <numFmt numFmtId="177" formatCode="#,##0_ ;[Red]\-#,##0\ "/>
    <numFmt numFmtId="178" formatCode="#,##0_ "/>
    <numFmt numFmtId="179" formatCode="&quot;第&quot;0&quot;号区分&quot;"/>
    <numFmt numFmtId="180" formatCode="&quot;第&quot;0&quot;号区分:70,400円&quot;"/>
    <numFmt numFmtId="181" formatCode="&quot;第&quot;0&quot;号区分:65,000円&quot;"/>
    <numFmt numFmtId="182" formatCode="&quot;第&quot;0&quot;号区分:59,550円&quot;"/>
    <numFmt numFmtId="183" formatCode="&quot;第&quot;0&quot;号区分:54,150円&quot;"/>
    <numFmt numFmtId="184" formatCode="&quot;第&quot;0&quot;号区分:43,350円&quot;"/>
    <numFmt numFmtId="185" formatCode="&quot;第&quot;0&quot;号区分:32,500円&quot;"/>
    <numFmt numFmtId="186" formatCode="&quot;第&quot;0&quot;号区分:27,100円&quot;"/>
    <numFmt numFmtId="187" formatCode="&quot;第&quot;0&quot;号区分:21,700円&quot;"/>
    <numFmt numFmtId="188" formatCode="&quot;第&quot;0&quot;号区分:        0円&quot;"/>
    <numFmt numFmtId="189" formatCode="#,##0;&quot;△ &quot;#,##0"/>
    <numFmt numFmtId="190" formatCode="0.0_ "/>
    <numFmt numFmtId="191" formatCode="0&quot;年&quot;"/>
    <numFmt numFmtId="192" formatCode="#,##0&quot;円&quot;"/>
  </numFmts>
  <fonts count="56">
    <font>
      <sz val="11"/>
      <color theme="1"/>
      <name val="Yu Gothic"/>
      <family val="2"/>
      <scheme val="minor"/>
    </font>
    <font>
      <sz val="11"/>
      <color theme="1"/>
      <name val="Yu Gothic"/>
      <family val="2"/>
      <scheme val="minor"/>
    </font>
    <font>
      <sz val="6"/>
      <name val="Yu Gothic"/>
      <family val="3"/>
      <charset val="128"/>
      <scheme val="minor"/>
    </font>
    <font>
      <sz val="11"/>
      <color theme="0" tint="-0.34998626667073579"/>
      <name val="Yu Gothic"/>
      <family val="2"/>
      <scheme val="minor"/>
    </font>
    <font>
      <sz val="11"/>
      <color theme="0" tint="-0.34998626667073579"/>
      <name val="Yu Gothic"/>
      <family val="3"/>
      <charset val="128"/>
      <scheme val="minor"/>
    </font>
    <font>
      <b/>
      <sz val="16"/>
      <color theme="1"/>
      <name val="Yu Gothic"/>
      <family val="3"/>
      <charset val="128"/>
      <scheme val="minor"/>
    </font>
    <font>
      <sz val="6"/>
      <name val="Yu Gothic"/>
      <family val="2"/>
      <charset val="128"/>
      <scheme val="minor"/>
    </font>
    <font>
      <sz val="11"/>
      <color theme="5"/>
      <name val="Yu Gothic"/>
      <family val="2"/>
      <scheme val="minor"/>
    </font>
    <font>
      <b/>
      <sz val="18"/>
      <color theme="1"/>
      <name val="Yu Gothic"/>
      <family val="3"/>
      <charset val="128"/>
      <scheme val="minor"/>
    </font>
    <font>
      <sz val="10"/>
      <color theme="1"/>
      <name val="Yu Gothic"/>
      <family val="2"/>
      <charset val="128"/>
      <scheme val="minor"/>
    </font>
    <font>
      <b/>
      <sz val="11"/>
      <color theme="1"/>
      <name val="Yu Gothic"/>
      <family val="3"/>
      <charset val="128"/>
      <scheme val="minor"/>
    </font>
    <font>
      <u/>
      <sz val="11"/>
      <color theme="10"/>
      <name val="Yu Gothic"/>
      <family val="2"/>
      <scheme val="minor"/>
    </font>
    <font>
      <b/>
      <sz val="14"/>
      <color theme="1"/>
      <name val="Yu Gothic"/>
      <family val="3"/>
      <charset val="128"/>
      <scheme val="minor"/>
    </font>
    <font>
      <b/>
      <sz val="12"/>
      <color theme="1"/>
      <name val="Yu Gothic"/>
      <family val="3"/>
      <charset val="128"/>
      <scheme val="minor"/>
    </font>
    <font>
      <sz val="11"/>
      <color rgb="FFFF0000"/>
      <name val="Yu Gothic"/>
      <family val="2"/>
      <scheme val="minor"/>
    </font>
    <font>
      <b/>
      <sz val="20"/>
      <color theme="1"/>
      <name val="Yu Gothic"/>
      <family val="3"/>
      <charset val="128"/>
      <scheme val="minor"/>
    </font>
    <font>
      <sz val="11"/>
      <color theme="1"/>
      <name val="Yu Gothic"/>
      <family val="3"/>
      <charset val="128"/>
      <scheme val="minor"/>
    </font>
    <font>
      <sz val="7"/>
      <color theme="1"/>
      <name val="Yu Gothic"/>
      <family val="2"/>
      <scheme val="minor"/>
    </font>
    <font>
      <sz val="11"/>
      <name val="Yu Gothic"/>
      <family val="2"/>
      <scheme val="minor"/>
    </font>
    <font>
      <sz val="11"/>
      <color theme="8"/>
      <name val="Yu Gothic"/>
      <family val="2"/>
      <scheme val="minor"/>
    </font>
    <font>
      <sz val="11"/>
      <color rgb="FFFF0000"/>
      <name val="Yu Gothic"/>
      <family val="3"/>
      <charset val="128"/>
      <scheme val="minor"/>
    </font>
    <font>
      <b/>
      <sz val="11"/>
      <color rgb="FFFF0000"/>
      <name val="Yu Gothic"/>
      <family val="3"/>
      <charset val="128"/>
      <scheme val="minor"/>
    </font>
    <font>
      <sz val="9"/>
      <color indexed="81"/>
      <name val="MS P 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u/>
      <sz val="11"/>
      <color theme="1"/>
      <name val="Yu Gothic"/>
      <family val="3"/>
      <charset val="128"/>
      <scheme val="minor"/>
    </font>
    <font>
      <b/>
      <u/>
      <sz val="12"/>
      <color theme="1"/>
      <name val="Yu Gothic"/>
      <family val="3"/>
      <charset val="128"/>
      <scheme val="minor"/>
    </font>
    <font>
      <sz val="9"/>
      <color theme="1"/>
      <name val="Yu Gothic"/>
      <family val="2"/>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b/>
      <sz val="11"/>
      <color theme="5"/>
      <name val="Yu Gothic"/>
      <family val="3"/>
      <charset val="128"/>
      <scheme val="minor"/>
    </font>
    <font>
      <b/>
      <sz val="11"/>
      <color rgb="FF00B050"/>
      <name val="Yu Gothic"/>
      <family val="3"/>
      <charset val="128"/>
      <scheme val="minor"/>
    </font>
    <font>
      <b/>
      <sz val="11"/>
      <color theme="9" tint="-0.249977111117893"/>
      <name val="Yu Gothic"/>
      <family val="3"/>
      <charset val="128"/>
      <scheme val="minor"/>
    </font>
    <font>
      <b/>
      <sz val="11"/>
      <color theme="7" tint="-0.499984740745262"/>
      <name val="Yu Gothic"/>
      <family val="3"/>
      <charset val="128"/>
      <scheme val="minor"/>
    </font>
    <font>
      <sz val="11"/>
      <color theme="0" tint="-0.249977111117893"/>
      <name val="Yu Gothic"/>
      <family val="2"/>
      <scheme val="minor"/>
    </font>
    <font>
      <sz val="11"/>
      <color theme="0" tint="-0.249977111117893"/>
      <name val="Yu Gothic"/>
      <family val="3"/>
      <charset val="128"/>
      <scheme val="minor"/>
    </font>
    <font>
      <b/>
      <sz val="9"/>
      <color theme="1"/>
      <name val="Yu Gothic"/>
      <family val="3"/>
      <charset val="128"/>
      <scheme val="minor"/>
    </font>
    <font>
      <sz val="11"/>
      <color rgb="FF0070C0"/>
      <name val="HG丸ｺﾞｼｯｸM-PRO"/>
      <family val="3"/>
      <charset val="128"/>
    </font>
    <font>
      <u/>
      <sz val="11"/>
      <color theme="10"/>
      <name val="HG丸ｺﾞｼｯｸM-PRO"/>
      <family val="3"/>
      <charset val="128"/>
    </font>
    <font>
      <sz val="11"/>
      <color theme="1"/>
      <name val="Yu Gothic"/>
      <family val="3"/>
      <charset val="128"/>
    </font>
    <font>
      <b/>
      <sz val="11"/>
      <name val="Yu Gothic"/>
      <family val="3"/>
      <charset val="128"/>
      <scheme val="minor"/>
    </font>
    <font>
      <sz val="9"/>
      <color theme="8"/>
      <name val="Yu Gothic"/>
      <family val="2"/>
      <scheme val="minor"/>
    </font>
    <font>
      <sz val="8"/>
      <color indexed="81"/>
      <name val="MS P ゴシック"/>
      <family val="3"/>
      <charset val="128"/>
    </font>
    <font>
      <b/>
      <sz val="8"/>
      <color theme="1"/>
      <name val="Yu Gothic"/>
      <family val="3"/>
      <charset val="128"/>
      <scheme val="minor"/>
    </font>
    <font>
      <sz val="11"/>
      <name val="Yu Gothic"/>
      <family val="3"/>
      <charset val="128"/>
      <scheme val="minor"/>
    </font>
    <font>
      <sz val="11"/>
      <color theme="1"/>
      <name val="HG丸ｺﾞｼｯｸM-PRO"/>
      <family val="3"/>
      <charset val="128"/>
    </font>
    <font>
      <sz val="11"/>
      <color rgb="FFFF0000"/>
      <name val="HG丸ｺﾞｼｯｸM-PRO"/>
      <family val="3"/>
      <charset val="128"/>
    </font>
    <font>
      <sz val="8"/>
      <color rgb="FFFF0000"/>
      <name val="Yu Gothic"/>
      <family val="2"/>
      <scheme val="minor"/>
    </font>
    <font>
      <sz val="10"/>
      <color theme="8"/>
      <name val="Yu Gothic"/>
      <family val="3"/>
      <charset val="128"/>
      <scheme val="minor"/>
    </font>
    <font>
      <b/>
      <u/>
      <sz val="20"/>
      <color theme="10"/>
      <name val="Yu Gothic"/>
      <family val="3"/>
      <charset val="128"/>
      <scheme val="minor"/>
    </font>
    <font>
      <sz val="10"/>
      <color rgb="FFFF0000"/>
      <name val="Yu Gothic"/>
      <family val="2"/>
      <scheme val="minor"/>
    </font>
    <font>
      <sz val="8"/>
      <color rgb="FFFF0000"/>
      <name val="Yu Gothic"/>
      <family val="3"/>
      <charset val="128"/>
      <scheme val="minor"/>
    </font>
  </fonts>
  <fills count="1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39997558519241921"/>
        <bgColor indexed="64"/>
      </patternFill>
    </fill>
  </fills>
  <borders count="112">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bottom/>
      <diagonal/>
    </border>
    <border>
      <left style="thick">
        <color auto="1"/>
      </left>
      <right style="thick">
        <color auto="1"/>
      </right>
      <top style="thick">
        <color auto="1"/>
      </top>
      <bottom style="thick">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ck">
        <color auto="1"/>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bottom/>
      <diagonal/>
    </border>
    <border>
      <left style="thick">
        <color auto="1"/>
      </left>
      <right/>
      <top style="thick">
        <color auto="1"/>
      </top>
      <bottom/>
      <diagonal/>
    </border>
    <border>
      <left/>
      <right style="thick">
        <color auto="1"/>
      </right>
      <top/>
      <bottom style="thick">
        <color auto="1"/>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dotted">
        <color auto="1"/>
      </right>
      <top/>
      <bottom style="thick">
        <color auto="1"/>
      </bottom>
      <diagonal/>
    </border>
    <border>
      <left style="dotted">
        <color auto="1"/>
      </left>
      <right style="thick">
        <color auto="1"/>
      </right>
      <top style="thick">
        <color auto="1"/>
      </top>
      <bottom style="thick">
        <color auto="1"/>
      </bottom>
      <diagonal/>
    </border>
    <border>
      <left style="thick">
        <color auto="1"/>
      </left>
      <right/>
      <top/>
      <bottom style="thin">
        <color auto="1"/>
      </bottom>
      <diagonal/>
    </border>
    <border>
      <left style="thick">
        <color auto="1"/>
      </left>
      <right/>
      <top/>
      <bottom/>
      <diagonal/>
    </border>
    <border>
      <left style="dotted">
        <color auto="1"/>
      </left>
      <right/>
      <top/>
      <bottom style="thick">
        <color auto="1"/>
      </bottom>
      <diagonal/>
    </border>
    <border>
      <left style="dotted">
        <color auto="1"/>
      </left>
      <right style="thick">
        <color auto="1"/>
      </right>
      <top style="thick">
        <color auto="1"/>
      </top>
      <bottom/>
      <diagonal/>
    </border>
    <border>
      <left style="thin">
        <color theme="0"/>
      </left>
      <right style="thin">
        <color theme="0"/>
      </right>
      <top/>
      <bottom/>
      <diagonal/>
    </border>
    <border>
      <left/>
      <right style="thin">
        <color auto="1"/>
      </right>
      <top style="dotted">
        <color auto="1"/>
      </top>
      <bottom style="thin">
        <color indexed="64"/>
      </bottom>
      <diagonal/>
    </border>
    <border>
      <left/>
      <right style="thin">
        <color auto="1"/>
      </right>
      <top style="dotted">
        <color auto="1"/>
      </top>
      <bottom/>
      <diagonal/>
    </border>
    <border>
      <left/>
      <right style="thin">
        <color auto="1"/>
      </right>
      <top/>
      <bottom style="dotted">
        <color auto="1"/>
      </bottom>
      <diagonal/>
    </border>
    <border>
      <left style="double">
        <color auto="1"/>
      </left>
      <right/>
      <top style="thin">
        <color auto="1"/>
      </top>
      <bottom/>
      <diagonal/>
    </border>
    <border>
      <left style="double">
        <color auto="1"/>
      </left>
      <right/>
      <top/>
      <bottom style="thin">
        <color auto="1"/>
      </bottom>
      <diagonal/>
    </border>
    <border>
      <left/>
      <right style="thick">
        <color auto="1"/>
      </right>
      <top/>
      <bottom style="thin">
        <color auto="1"/>
      </bottom>
      <diagonal/>
    </border>
    <border>
      <left style="double">
        <color auto="1"/>
      </left>
      <right style="thin">
        <color auto="1"/>
      </right>
      <top style="dotted">
        <color auto="1"/>
      </top>
      <bottom style="thin">
        <color indexed="64"/>
      </bottom>
      <diagonal/>
    </border>
    <border>
      <left style="thin">
        <color auto="1"/>
      </left>
      <right style="double">
        <color auto="1"/>
      </right>
      <top style="dotted">
        <color auto="1"/>
      </top>
      <bottom style="thin">
        <color indexed="64"/>
      </bottom>
      <diagonal/>
    </border>
    <border>
      <left style="double">
        <color auto="1"/>
      </left>
      <right style="thin">
        <color auto="1"/>
      </right>
      <top style="thin">
        <color auto="1"/>
      </top>
      <bottom style="dotted">
        <color auto="1"/>
      </bottom>
      <diagonal/>
    </border>
    <border>
      <left style="thin">
        <color auto="1"/>
      </left>
      <right style="double">
        <color auto="1"/>
      </right>
      <top style="thin">
        <color auto="1"/>
      </top>
      <bottom style="dotted">
        <color auto="1"/>
      </bottom>
      <diagonal/>
    </border>
    <border>
      <left style="double">
        <color auto="1"/>
      </left>
      <right style="thin">
        <color auto="1"/>
      </right>
      <top style="dotted">
        <color auto="1"/>
      </top>
      <bottom style="dotted">
        <color auto="1"/>
      </bottom>
      <diagonal/>
    </border>
    <border>
      <left style="thin">
        <color auto="1"/>
      </left>
      <right style="double">
        <color auto="1"/>
      </right>
      <top style="dotted">
        <color auto="1"/>
      </top>
      <bottom style="dotted">
        <color auto="1"/>
      </bottom>
      <diagonal/>
    </border>
    <border>
      <left style="double">
        <color auto="1"/>
      </left>
      <right style="thin">
        <color auto="1"/>
      </right>
      <top style="dotted">
        <color auto="1"/>
      </top>
      <bottom/>
      <diagonal/>
    </border>
    <border>
      <left style="thin">
        <color auto="1"/>
      </left>
      <right style="double">
        <color auto="1"/>
      </right>
      <top style="dotted">
        <color auto="1"/>
      </top>
      <bottom/>
      <diagonal/>
    </border>
    <border>
      <left style="double">
        <color auto="1"/>
      </left>
      <right style="thin">
        <color auto="1"/>
      </right>
      <top/>
      <bottom style="dotted">
        <color auto="1"/>
      </bottom>
      <diagonal/>
    </border>
    <border>
      <left style="thin">
        <color auto="1"/>
      </left>
      <right style="double">
        <color auto="1"/>
      </right>
      <top/>
      <bottom style="dotted">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diagonal/>
    </border>
    <border>
      <left style="thin">
        <color auto="1"/>
      </left>
      <right style="thick">
        <color auto="1"/>
      </right>
      <top style="thin">
        <color auto="1"/>
      </top>
      <bottom/>
      <diagonal/>
    </border>
    <border>
      <left style="thick">
        <color auto="1"/>
      </left>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indexed="64"/>
      </top>
      <bottom style="double">
        <color indexed="64"/>
      </bottom>
      <diagonal/>
    </border>
    <border>
      <left/>
      <right style="double">
        <color auto="1"/>
      </right>
      <top style="thin">
        <color auto="1"/>
      </top>
      <bottom style="thin">
        <color auto="1"/>
      </bottom>
      <diagonal/>
    </border>
    <border>
      <left/>
      <right/>
      <top style="thin">
        <color auto="1"/>
      </top>
      <bottom style="thin">
        <color theme="0"/>
      </bottom>
      <diagonal/>
    </border>
    <border>
      <left/>
      <right/>
      <top style="thin">
        <color theme="0"/>
      </top>
      <bottom style="thin">
        <color theme="0"/>
      </bottom>
      <diagonal/>
    </border>
    <border>
      <left/>
      <right/>
      <top style="thin">
        <color theme="0"/>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s>
  <cellStyleXfs count="3">
    <xf numFmtId="0" fontId="0" fillId="0" borderId="0"/>
    <xf numFmtId="38" fontId="1" fillId="0" borderId="0" applyFont="0" applyFill="0" applyBorder="0" applyAlignment="0" applyProtection="0">
      <alignment vertical="center"/>
    </xf>
    <xf numFmtId="0" fontId="11" fillId="0" borderId="0" applyNumberFormat="0" applyFill="0" applyBorder="0" applyAlignment="0" applyProtection="0"/>
  </cellStyleXfs>
  <cellXfs count="475">
    <xf numFmtId="0" fontId="0" fillId="0" borderId="0" xfId="0"/>
    <xf numFmtId="0" fontId="3" fillId="0" borderId="0" xfId="0" applyFont="1"/>
    <xf numFmtId="0" fontId="4" fillId="0" borderId="0" xfId="0" applyFont="1"/>
    <xf numFmtId="0" fontId="0" fillId="0" borderId="0" xfId="0" applyAlignment="1">
      <alignment vertical="center"/>
    </xf>
    <xf numFmtId="0" fontId="0" fillId="3" borderId="12" xfId="0" applyFill="1" applyBorder="1" applyAlignment="1">
      <alignment horizontal="center" vertical="center"/>
    </xf>
    <xf numFmtId="176" fontId="0" fillId="0" borderId="12" xfId="0" applyNumberFormat="1" applyBorder="1" applyAlignment="1">
      <alignment vertical="center"/>
    </xf>
    <xf numFmtId="0" fontId="5" fillId="0" borderId="0" xfId="0" applyFont="1" applyAlignment="1">
      <alignment vertical="center"/>
    </xf>
    <xf numFmtId="0" fontId="7" fillId="0" borderId="0" xfId="0" applyFont="1" applyAlignment="1">
      <alignment horizontal="center"/>
    </xf>
    <xf numFmtId="0" fontId="0" fillId="3" borderId="1" xfId="0" applyFill="1" applyBorder="1" applyAlignment="1">
      <alignment vertical="center"/>
    </xf>
    <xf numFmtId="38" fontId="0" fillId="0" borderId="0" xfId="1" applyFont="1" applyAlignment="1"/>
    <xf numFmtId="0" fontId="0" fillId="3" borderId="6" xfId="0" applyFill="1" applyBorder="1" applyAlignment="1">
      <alignment horizontal="center" vertical="center"/>
    </xf>
    <xf numFmtId="0" fontId="0" fillId="0" borderId="1"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8" fillId="0" borderId="13" xfId="0" applyFont="1"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15" xfId="0" applyBorder="1" applyAlignment="1">
      <alignment vertical="center" wrapText="1"/>
    </xf>
    <xf numFmtId="0" fontId="0" fillId="0" borderId="20" xfId="0" applyBorder="1" applyAlignment="1">
      <alignment vertical="center" wrapText="1" shrinkToFit="1"/>
    </xf>
    <xf numFmtId="0" fontId="0" fillId="0" borderId="18" xfId="0" applyBorder="1" applyAlignment="1">
      <alignment vertical="center" wrapText="1" shrinkToFit="1"/>
    </xf>
    <xf numFmtId="0" fontId="0" fillId="0" borderId="15" xfId="0" applyBorder="1" applyAlignment="1">
      <alignment vertical="center" wrapText="1" shrinkToFit="1"/>
    </xf>
    <xf numFmtId="0" fontId="0" fillId="0" borderId="19" xfId="0" applyBorder="1" applyAlignment="1">
      <alignment vertical="center"/>
    </xf>
    <xf numFmtId="0" fontId="9" fillId="0" borderId="19" xfId="0" applyFont="1" applyBorder="1" applyAlignment="1">
      <alignment vertical="center" wrapText="1" shrinkToFit="1"/>
    </xf>
    <xf numFmtId="0" fontId="9" fillId="0" borderId="16" xfId="0" applyFont="1" applyBorder="1" applyAlignment="1">
      <alignment vertical="center" wrapText="1" shrinkToFit="1"/>
    </xf>
    <xf numFmtId="0" fontId="0" fillId="0" borderId="22" xfId="0" applyBorder="1" applyAlignment="1">
      <alignment vertical="center" wrapText="1" shrinkToFit="1"/>
    </xf>
    <xf numFmtId="0" fontId="0" fillId="0" borderId="23" xfId="0" applyBorder="1" applyAlignment="1">
      <alignment vertical="center"/>
    </xf>
    <xf numFmtId="0" fontId="0" fillId="0" borderId="17" xfId="0" applyBorder="1" applyAlignment="1">
      <alignment vertical="center" wrapText="1" shrinkToFit="1"/>
    </xf>
    <xf numFmtId="0" fontId="0" fillId="0" borderId="18" xfId="0" applyBorder="1" applyAlignment="1">
      <alignment horizontal="center" vertical="center" wrapText="1"/>
    </xf>
    <xf numFmtId="0" fontId="0" fillId="0" borderId="19" xfId="0" applyBorder="1" applyAlignment="1">
      <alignment vertical="center" wrapText="1" shrinkToFit="1"/>
    </xf>
    <xf numFmtId="0" fontId="10" fillId="0" borderId="12" xfId="0" applyFont="1" applyBorder="1" applyAlignment="1">
      <alignment horizontal="center" vertical="center"/>
    </xf>
    <xf numFmtId="0" fontId="0" fillId="0" borderId="3" xfId="0" applyBorder="1" applyAlignment="1">
      <alignment vertical="center"/>
    </xf>
    <xf numFmtId="0" fontId="10" fillId="0" borderId="24" xfId="0" applyFont="1" applyBorder="1" applyAlignment="1">
      <alignment horizontal="center" vertical="center"/>
    </xf>
    <xf numFmtId="0" fontId="0" fillId="0" borderId="0" xfId="0" applyAlignment="1">
      <alignment horizontal="right"/>
    </xf>
    <xf numFmtId="0" fontId="11" fillId="0" borderId="0" xfId="2"/>
    <xf numFmtId="0" fontId="0" fillId="0" borderId="0" xfId="0" applyAlignment="1">
      <alignment horizontal="center"/>
    </xf>
    <xf numFmtId="0" fontId="13" fillId="0" borderId="0" xfId="0" applyFont="1" applyAlignment="1">
      <alignment horizontal="center"/>
    </xf>
    <xf numFmtId="0" fontId="13" fillId="0" borderId="0" xfId="0" applyFont="1" applyAlignment="1">
      <alignment horizontal="center" vertical="center" textRotation="255"/>
    </xf>
    <xf numFmtId="0" fontId="0" fillId="0" borderId="0" xfId="0" quotePrefix="1" applyAlignment="1">
      <alignment horizontal="right"/>
    </xf>
    <xf numFmtId="0" fontId="14" fillId="0" borderId="0" xfId="0" applyFont="1"/>
    <xf numFmtId="180" fontId="3" fillId="0" borderId="0" xfId="0" applyNumberFormat="1" applyFont="1"/>
    <xf numFmtId="181" fontId="3" fillId="0" borderId="0" xfId="0" applyNumberFormat="1" applyFont="1"/>
    <xf numFmtId="182" fontId="3" fillId="0" borderId="0" xfId="0" applyNumberFormat="1" applyFont="1"/>
    <xf numFmtId="183" fontId="3" fillId="0" borderId="0" xfId="0" applyNumberFormat="1" applyFont="1"/>
    <xf numFmtId="184" fontId="3" fillId="0" borderId="0" xfId="0" applyNumberFormat="1" applyFont="1"/>
    <xf numFmtId="185" fontId="3" fillId="0" borderId="0" xfId="0" applyNumberFormat="1" applyFont="1"/>
    <xf numFmtId="186" fontId="3" fillId="0" borderId="0" xfId="0" applyNumberFormat="1" applyFont="1"/>
    <xf numFmtId="187" fontId="3" fillId="0" borderId="0" xfId="0" applyNumberFormat="1" applyFont="1"/>
    <xf numFmtId="0" fontId="3" fillId="0" borderId="0" xfId="0" applyFont="1"/>
    <xf numFmtId="188" fontId="3" fillId="0" borderId="0" xfId="0" applyNumberFormat="1" applyFont="1"/>
    <xf numFmtId="0" fontId="15" fillId="0" borderId="0" xfId="0" applyFont="1"/>
    <xf numFmtId="0" fontId="0" fillId="4" borderId="0" xfId="0" applyFill="1"/>
    <xf numFmtId="0" fontId="8" fillId="4" borderId="0" xfId="0" applyFont="1" applyFill="1"/>
    <xf numFmtId="0" fontId="8" fillId="5" borderId="0" xfId="0" applyFont="1" applyFill="1"/>
    <xf numFmtId="0" fontId="0" fillId="5" borderId="0" xfId="0" applyFill="1"/>
    <xf numFmtId="0" fontId="15" fillId="5" borderId="0" xfId="0" applyFont="1" applyFill="1"/>
    <xf numFmtId="0" fontId="15" fillId="0" borderId="0" xfId="0" quotePrefix="1" applyFont="1" applyAlignment="1">
      <alignment horizontal="center"/>
    </xf>
    <xf numFmtId="0" fontId="10" fillId="5" borderId="0" xfId="0" applyFont="1" applyFill="1"/>
    <xf numFmtId="38" fontId="10" fillId="5" borderId="0" xfId="1" applyFont="1" applyFill="1" applyAlignment="1"/>
    <xf numFmtId="0" fontId="10" fillId="6" borderId="0" xfId="0" applyFont="1" applyFill="1"/>
    <xf numFmtId="38" fontId="10" fillId="6" borderId="0" xfId="1" applyFont="1" applyFill="1" applyAlignment="1"/>
    <xf numFmtId="0" fontId="10" fillId="0" borderId="0" xfId="0" applyFont="1"/>
    <xf numFmtId="0" fontId="0" fillId="3" borderId="34" xfId="0" applyFill="1" applyBorder="1" applyAlignment="1">
      <alignment vertical="center"/>
    </xf>
    <xf numFmtId="0" fontId="0" fillId="3" borderId="35" xfId="0" applyFill="1" applyBorder="1" applyAlignment="1">
      <alignment vertical="center"/>
    </xf>
    <xf numFmtId="0" fontId="0" fillId="0" borderId="24" xfId="0" applyBorder="1" applyAlignment="1">
      <alignment horizontal="center" vertical="center"/>
    </xf>
    <xf numFmtId="176" fontId="0" fillId="0" borderId="32" xfId="0" applyNumberFormat="1" applyBorder="1" applyAlignment="1">
      <alignment vertical="center"/>
    </xf>
    <xf numFmtId="0" fontId="0" fillId="3" borderId="5" xfId="0" applyFill="1" applyBorder="1" applyAlignment="1">
      <alignment vertical="center"/>
    </xf>
    <xf numFmtId="0" fontId="0" fillId="3" borderId="11" xfId="0" applyFill="1" applyBorder="1" applyAlignment="1">
      <alignment vertical="center"/>
    </xf>
    <xf numFmtId="0" fontId="0" fillId="3" borderId="33" xfId="0" applyFill="1" applyBorder="1" applyAlignment="1">
      <alignment horizontal="center" vertical="center"/>
    </xf>
    <xf numFmtId="0" fontId="0" fillId="7" borderId="0" xfId="0" applyFill="1"/>
    <xf numFmtId="0" fontId="10" fillId="7" borderId="0" xfId="0" applyFont="1" applyFill="1"/>
    <xf numFmtId="0" fontId="3" fillId="7" borderId="0" xfId="0" applyFont="1" applyFill="1"/>
    <xf numFmtId="57" fontId="3" fillId="7" borderId="0" xfId="0" applyNumberFormat="1" applyFont="1" applyFill="1"/>
    <xf numFmtId="38" fontId="10" fillId="7" borderId="0" xfId="1" applyFont="1" applyFill="1" applyAlignment="1"/>
    <xf numFmtId="0" fontId="0" fillId="7" borderId="0" xfId="0" applyFill="1" applyAlignment="1"/>
    <xf numFmtId="38" fontId="10" fillId="7" borderId="0" xfId="0" applyNumberFormat="1" applyFont="1" applyFill="1"/>
    <xf numFmtId="0" fontId="0" fillId="7" borderId="0" xfId="0" applyFill="1" applyAlignment="1">
      <alignment horizontal="center"/>
    </xf>
    <xf numFmtId="0" fontId="10" fillId="7" borderId="0" xfId="0" applyFont="1" applyFill="1" applyAlignment="1">
      <alignment horizontal="center"/>
    </xf>
    <xf numFmtId="0" fontId="10" fillId="7" borderId="0" xfId="0" applyFont="1" applyFill="1" applyAlignment="1">
      <alignment horizontal="right"/>
    </xf>
    <xf numFmtId="0" fontId="0" fillId="0" borderId="0" xfId="0" applyFill="1"/>
    <xf numFmtId="0" fontId="0" fillId="0" borderId="0" xfId="0" applyBorder="1"/>
    <xf numFmtId="0" fontId="12" fillId="7" borderId="0" xfId="0" applyFont="1" applyFill="1"/>
    <xf numFmtId="0" fontId="12" fillId="7" borderId="0" xfId="0" applyFont="1" applyFill="1" applyAlignment="1"/>
    <xf numFmtId="0" fontId="17" fillId="7" borderId="0" xfId="0" applyFont="1" applyFill="1" applyAlignment="1">
      <alignment wrapText="1"/>
    </xf>
    <xf numFmtId="0" fontId="18" fillId="7" borderId="0" xfId="0" applyFont="1" applyFill="1" applyAlignment="1">
      <alignment horizontal="center"/>
    </xf>
    <xf numFmtId="0" fontId="0" fillId="8" borderId="0" xfId="0" applyFill="1" applyAlignment="1">
      <alignment horizontal="right"/>
    </xf>
    <xf numFmtId="0" fontId="0" fillId="8" borderId="0" xfId="0" applyFill="1"/>
    <xf numFmtId="0" fontId="3" fillId="8" borderId="0" xfId="0" applyFont="1" applyFill="1"/>
    <xf numFmtId="0" fontId="10" fillId="8" borderId="0" xfId="0" applyFont="1" applyFill="1" applyAlignment="1">
      <alignment horizontal="center"/>
    </xf>
    <xf numFmtId="0" fontId="0" fillId="8" borderId="0" xfId="0" applyFill="1" applyBorder="1" applyAlignment="1">
      <alignment horizontal="right"/>
    </xf>
    <xf numFmtId="0" fontId="19" fillId="8" borderId="0" xfId="0" applyFont="1" applyFill="1"/>
    <xf numFmtId="0" fontId="20" fillId="8" borderId="0" xfId="0" applyFont="1" applyFill="1"/>
    <xf numFmtId="0" fontId="21" fillId="8" borderId="0" xfId="0" applyFont="1" applyFill="1"/>
    <xf numFmtId="0" fontId="14" fillId="8" borderId="0" xfId="0" applyFont="1" applyFill="1" applyAlignment="1">
      <alignment horizontal="right"/>
    </xf>
    <xf numFmtId="0" fontId="20" fillId="8" borderId="0" xfId="0" applyFont="1" applyFill="1" applyAlignment="1">
      <alignment horizontal="right"/>
    </xf>
    <xf numFmtId="0" fontId="20" fillId="8" borderId="0" xfId="0" applyFont="1" applyFill="1" applyBorder="1" applyAlignment="1">
      <alignment horizontal="right"/>
    </xf>
    <xf numFmtId="176" fontId="0" fillId="9" borderId="12" xfId="0" applyNumberFormat="1" applyFill="1" applyBorder="1" applyAlignment="1">
      <alignment vertical="center"/>
    </xf>
    <xf numFmtId="0" fontId="0" fillId="9" borderId="24" xfId="0" applyFill="1" applyBorder="1" applyAlignment="1">
      <alignment horizontal="center" vertical="center"/>
    </xf>
    <xf numFmtId="176" fontId="0" fillId="10" borderId="32" xfId="0" applyNumberFormat="1" applyFill="1" applyBorder="1" applyAlignment="1">
      <alignment vertical="center"/>
    </xf>
    <xf numFmtId="176" fontId="0" fillId="7" borderId="12" xfId="0" applyNumberFormat="1" applyFill="1" applyBorder="1" applyAlignment="1">
      <alignment vertical="center"/>
    </xf>
    <xf numFmtId="0" fontId="15" fillId="0" borderId="39" xfId="0" applyFont="1" applyBorder="1"/>
    <xf numFmtId="0" fontId="0" fillId="0" borderId="42" xfId="0" applyBorder="1" applyAlignment="1">
      <alignment vertical="center"/>
    </xf>
    <xf numFmtId="0" fontId="0" fillId="0" borderId="43" xfId="0" applyBorder="1" applyAlignment="1">
      <alignment vertical="center"/>
    </xf>
    <xf numFmtId="0" fontId="0" fillId="0" borderId="47" xfId="0" applyBorder="1" applyAlignment="1">
      <alignment vertical="center" shrinkToFit="1"/>
    </xf>
    <xf numFmtId="0" fontId="0" fillId="0" borderId="48" xfId="0" quotePrefix="1" applyBorder="1" applyAlignment="1">
      <alignment vertical="center"/>
    </xf>
    <xf numFmtId="0" fontId="0" fillId="0" borderId="48" xfId="0" applyBorder="1" applyAlignment="1">
      <alignment vertical="center"/>
    </xf>
    <xf numFmtId="189" fontId="0" fillId="0" borderId="0" xfId="0" applyNumberFormat="1" applyAlignment="1">
      <alignment horizontal="right" vertical="center"/>
    </xf>
    <xf numFmtId="0" fontId="0" fillId="0" borderId="0" xfId="0" applyAlignment="1">
      <alignment horizontal="right" vertical="center"/>
    </xf>
    <xf numFmtId="189" fontId="0" fillId="0" borderId="0" xfId="0" applyNumberFormat="1" applyAlignment="1">
      <alignment vertical="center"/>
    </xf>
    <xf numFmtId="0" fontId="0" fillId="0" borderId="0" xfId="0" applyAlignment="1">
      <alignment vertical="center" wrapText="1"/>
    </xf>
    <xf numFmtId="0" fontId="0" fillId="0" borderId="51" xfId="0" applyBorder="1" applyAlignment="1">
      <alignment vertical="center"/>
    </xf>
    <xf numFmtId="0" fontId="0" fillId="0" borderId="52" xfId="0" applyBorder="1" applyAlignment="1">
      <alignment vertical="center"/>
    </xf>
    <xf numFmtId="0" fontId="27" fillId="0" borderId="0" xfId="0" applyFont="1" applyAlignment="1">
      <alignment vertical="center"/>
    </xf>
    <xf numFmtId="190" fontId="0" fillId="0" borderId="0" xfId="0" applyNumberFormat="1" applyAlignment="1">
      <alignment vertical="center"/>
    </xf>
    <xf numFmtId="0" fontId="0" fillId="0" borderId="2" xfId="0" applyBorder="1" applyAlignment="1">
      <alignment horizontal="right" vertical="center" shrinkToFit="1"/>
    </xf>
    <xf numFmtId="189" fontId="0" fillId="0" borderId="3" xfId="0" applyNumberFormat="1" applyBorder="1" applyAlignment="1">
      <alignment vertical="center"/>
    </xf>
    <xf numFmtId="178" fontId="0" fillId="0" borderId="0" xfId="0" applyNumberFormat="1" applyAlignment="1">
      <alignment vertical="center"/>
    </xf>
    <xf numFmtId="178" fontId="0" fillId="0" borderId="0" xfId="0" applyNumberFormat="1" applyAlignment="1">
      <alignment horizontal="center" vertical="center"/>
    </xf>
    <xf numFmtId="0" fontId="0" fillId="0" borderId="2"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189" fontId="0" fillId="0" borderId="0" xfId="0" quotePrefix="1" applyNumberFormat="1" applyAlignment="1">
      <alignment vertical="center"/>
    </xf>
    <xf numFmtId="191" fontId="0" fillId="0" borderId="0" xfId="0" applyNumberFormat="1" applyAlignment="1">
      <alignment vertical="center"/>
    </xf>
    <xf numFmtId="38" fontId="0" fillId="0" borderId="0" xfId="1" applyFont="1" applyAlignment="1">
      <alignment vertical="center"/>
    </xf>
    <xf numFmtId="0" fontId="10" fillId="3" borderId="0" xfId="0" applyFont="1" applyFill="1"/>
    <xf numFmtId="0" fontId="0" fillId="3" borderId="0" xfId="0" applyFill="1"/>
    <xf numFmtId="0" fontId="0" fillId="3" borderId="0" xfId="0" applyFill="1" applyAlignment="1">
      <alignment horizontal="right"/>
    </xf>
    <xf numFmtId="0" fontId="28" fillId="3" borderId="0" xfId="0" applyFont="1" applyFill="1" applyAlignment="1">
      <alignment horizontal="right"/>
    </xf>
    <xf numFmtId="0" fontId="28" fillId="3" borderId="0" xfId="0" applyFont="1" applyFill="1"/>
    <xf numFmtId="38" fontId="29" fillId="3" borderId="0" xfId="1" applyFont="1" applyFill="1" applyAlignment="1"/>
    <xf numFmtId="0" fontId="23" fillId="0" borderId="0" xfId="0" applyFont="1" applyAlignment="1">
      <alignment vertical="center"/>
    </xf>
    <xf numFmtId="0" fontId="30" fillId="0" borderId="0" xfId="0" applyFont="1" applyAlignment="1">
      <alignment horizontal="right" wrapText="1"/>
    </xf>
    <xf numFmtId="0" fontId="31" fillId="0" borderId="0" xfId="0" applyFont="1" applyBorder="1" applyAlignment="1">
      <alignment horizontal="right" wrapText="1"/>
    </xf>
    <xf numFmtId="0" fontId="33" fillId="0" borderId="0" xfId="0" applyFont="1" applyBorder="1" applyAlignment="1">
      <alignment horizontal="right"/>
    </xf>
    <xf numFmtId="0" fontId="33" fillId="0" borderId="0" xfId="0" applyFont="1" applyAlignment="1">
      <alignment horizontal="right" wrapText="1"/>
    </xf>
    <xf numFmtId="0" fontId="0" fillId="0" borderId="58" xfId="0" applyBorder="1"/>
    <xf numFmtId="0" fontId="0" fillId="0" borderId="59" xfId="0" applyBorder="1"/>
    <xf numFmtId="0" fontId="0" fillId="0" borderId="62" xfId="0" applyBorder="1"/>
    <xf numFmtId="0" fontId="0" fillId="0" borderId="63" xfId="0" applyBorder="1" applyAlignment="1">
      <alignment horizontal="right"/>
    </xf>
    <xf numFmtId="0" fontId="0" fillId="0" borderId="66" xfId="0" applyBorder="1"/>
    <xf numFmtId="0" fontId="0" fillId="0" borderId="13" xfId="0" applyBorder="1"/>
    <xf numFmtId="192" fontId="0" fillId="0" borderId="0" xfId="1" applyNumberFormat="1" applyFont="1" applyAlignment="1"/>
    <xf numFmtId="0" fontId="0" fillId="0" borderId="26" xfId="0" applyBorder="1" applyAlignment="1">
      <alignment horizontal="right"/>
    </xf>
    <xf numFmtId="0" fontId="0" fillId="0" borderId="57" xfId="0" applyBorder="1" applyAlignment="1">
      <alignment horizontal="right"/>
    </xf>
    <xf numFmtId="56" fontId="30" fillId="0" borderId="26" xfId="0" quotePrefix="1" applyNumberFormat="1" applyFont="1" applyBorder="1" applyAlignment="1">
      <alignment horizontal="right"/>
    </xf>
    <xf numFmtId="0" fontId="31" fillId="0" borderId="57" xfId="0" applyFont="1" applyBorder="1"/>
    <xf numFmtId="0" fontId="34" fillId="0" borderId="0" xfId="0" applyFont="1" applyBorder="1"/>
    <xf numFmtId="0" fontId="34" fillId="0" borderId="57" xfId="0" applyFont="1" applyBorder="1"/>
    <xf numFmtId="0" fontId="35" fillId="0" borderId="0" xfId="0" applyFont="1" applyBorder="1"/>
    <xf numFmtId="0" fontId="35" fillId="0" borderId="26" xfId="0" applyFont="1" applyBorder="1"/>
    <xf numFmtId="192" fontId="36" fillId="0" borderId="26" xfId="1" applyNumberFormat="1" applyFont="1" applyBorder="1" applyAlignment="1"/>
    <xf numFmtId="192" fontId="37" fillId="3" borderId="65" xfId="1" applyNumberFormat="1" applyFont="1" applyFill="1" applyBorder="1" applyAlignment="1">
      <alignment vertical="top"/>
    </xf>
    <xf numFmtId="192" fontId="37" fillId="0" borderId="57" xfId="1" applyNumberFormat="1" applyFont="1" applyBorder="1" applyAlignment="1"/>
    <xf numFmtId="0" fontId="38" fillId="0" borderId="0" xfId="0" applyFont="1" applyAlignment="1">
      <alignment horizontal="right"/>
    </xf>
    <xf numFmtId="0" fontId="39" fillId="0" borderId="0" xfId="0" applyFont="1" applyAlignment="1">
      <alignment horizontal="right"/>
    </xf>
    <xf numFmtId="0" fontId="39" fillId="0" borderId="0" xfId="0" applyFont="1"/>
    <xf numFmtId="192" fontId="39" fillId="0" borderId="0" xfId="1" applyNumberFormat="1" applyFont="1" applyAlignment="1"/>
    <xf numFmtId="0" fontId="40" fillId="0" borderId="0" xfId="0" applyFont="1" applyBorder="1" applyAlignment="1">
      <alignment horizontal="right" wrapText="1"/>
    </xf>
    <xf numFmtId="0" fontId="13" fillId="0" borderId="0" xfId="0" applyFont="1"/>
    <xf numFmtId="0" fontId="15" fillId="11" borderId="0" xfId="0" applyFont="1" applyFill="1" applyAlignment="1"/>
    <xf numFmtId="0" fontId="12" fillId="11" borderId="0" xfId="0" applyFont="1" applyFill="1"/>
    <xf numFmtId="57" fontId="0" fillId="0" borderId="0" xfId="0" applyNumberFormat="1" applyFill="1" applyBorder="1"/>
    <xf numFmtId="57" fontId="0" fillId="7" borderId="0" xfId="0" applyNumberFormat="1" applyFill="1" applyBorder="1"/>
    <xf numFmtId="0" fontId="41" fillId="0" borderId="0" xfId="0" applyFont="1"/>
    <xf numFmtId="0" fontId="42" fillId="7" borderId="0" xfId="2" applyFont="1" applyFill="1"/>
    <xf numFmtId="0" fontId="16" fillId="7" borderId="0" xfId="0" applyFont="1" applyFill="1"/>
    <xf numFmtId="38" fontId="10" fillId="0" borderId="0" xfId="1" applyFont="1" applyFill="1" applyAlignment="1"/>
    <xf numFmtId="0" fontId="0" fillId="0" borderId="0" xfId="0" applyFill="1" applyAlignment="1"/>
    <xf numFmtId="38" fontId="0" fillId="0" borderId="0" xfId="1" applyFont="1" applyFill="1" applyBorder="1" applyAlignment="1"/>
    <xf numFmtId="0" fontId="13" fillId="0" borderId="0" xfId="0" applyFont="1" applyFill="1"/>
    <xf numFmtId="0" fontId="11" fillId="8" borderId="0" xfId="2" applyFill="1"/>
    <xf numFmtId="38" fontId="13" fillId="0" borderId="0" xfId="0" applyNumberFormat="1" applyFont="1"/>
    <xf numFmtId="0" fontId="44" fillId="7" borderId="0" xfId="0" applyFont="1" applyFill="1"/>
    <xf numFmtId="0" fontId="10" fillId="0" borderId="0" xfId="0" applyFont="1" applyFill="1"/>
    <xf numFmtId="0" fontId="10" fillId="8" borderId="0" xfId="0" applyFont="1" applyFill="1" applyAlignment="1"/>
    <xf numFmtId="0" fontId="32" fillId="0" borderId="0" xfId="0" applyFont="1"/>
    <xf numFmtId="0" fontId="33" fillId="0" borderId="0" xfId="0" applyFont="1" applyAlignment="1">
      <alignment horizontal="right"/>
    </xf>
    <xf numFmtId="0" fontId="32" fillId="0" borderId="0" xfId="0" applyFont="1" applyAlignment="1">
      <alignment horizontal="right"/>
    </xf>
    <xf numFmtId="0" fontId="32" fillId="0" borderId="0" xfId="0" applyFont="1" applyAlignment="1">
      <alignment wrapText="1"/>
    </xf>
    <xf numFmtId="0" fontId="33" fillId="0" borderId="0" xfId="0" applyFont="1" applyAlignment="1">
      <alignment horizontal="center"/>
    </xf>
    <xf numFmtId="38" fontId="33" fillId="0" borderId="0" xfId="1" applyFont="1" applyAlignment="1">
      <alignment horizontal="right"/>
    </xf>
    <xf numFmtId="0" fontId="0" fillId="0" borderId="0" xfId="0" applyAlignment="1">
      <alignment horizontal="left"/>
    </xf>
    <xf numFmtId="38" fontId="10" fillId="0" borderId="0" xfId="1" applyFont="1" applyAlignment="1"/>
    <xf numFmtId="0" fontId="10" fillId="0" borderId="0" xfId="0" applyFont="1" applyAlignment="1">
      <alignment horizontal="left"/>
    </xf>
    <xf numFmtId="0" fontId="12" fillId="11" borderId="0" xfId="0" applyFont="1" applyFill="1" applyAlignment="1"/>
    <xf numFmtId="38" fontId="10" fillId="11" borderId="0" xfId="1" applyFont="1" applyFill="1" applyAlignment="1">
      <alignment horizontal="right"/>
    </xf>
    <xf numFmtId="0" fontId="0" fillId="11" borderId="0" xfId="0" applyFill="1"/>
    <xf numFmtId="0" fontId="10" fillId="0" borderId="0" xfId="0" applyFont="1" applyFill="1" applyAlignment="1">
      <alignment horizontal="right"/>
    </xf>
    <xf numFmtId="0" fontId="18" fillId="0" borderId="0" xfId="0" applyFont="1"/>
    <xf numFmtId="0" fontId="41" fillId="11" borderId="0" xfId="0" applyFont="1" applyFill="1"/>
    <xf numFmtId="0" fontId="0" fillId="11" borderId="0" xfId="0" applyFill="1" applyAlignment="1">
      <alignment horizontal="right"/>
    </xf>
    <xf numFmtId="0" fontId="33" fillId="11" borderId="0" xfId="0" applyFont="1" applyFill="1" applyAlignment="1">
      <alignment horizontal="center" shrinkToFit="1"/>
    </xf>
    <xf numFmtId="38" fontId="10" fillId="0" borderId="0" xfId="0" applyNumberFormat="1" applyFont="1"/>
    <xf numFmtId="38" fontId="0" fillId="0" borderId="0" xfId="1" applyFont="1" applyAlignment="1">
      <alignment horizontal="center"/>
    </xf>
    <xf numFmtId="0" fontId="14" fillId="0" borderId="26" xfId="0" applyFont="1" applyBorder="1" applyAlignment="1">
      <alignment horizontal="right"/>
    </xf>
    <xf numFmtId="38" fontId="0" fillId="12" borderId="64" xfId="0" applyNumberFormat="1" applyFill="1" applyBorder="1" applyAlignment="1">
      <alignment vertical="top"/>
    </xf>
    <xf numFmtId="192" fontId="0" fillId="0" borderId="0" xfId="1" applyNumberFormat="1" applyFont="1" applyFill="1" applyAlignment="1"/>
    <xf numFmtId="192" fontId="36" fillId="0" borderId="26" xfId="1" applyNumberFormat="1" applyFont="1" applyFill="1" applyBorder="1" applyAlignment="1"/>
    <xf numFmtId="0" fontId="45" fillId="0" borderId="0" xfId="0" applyFont="1"/>
    <xf numFmtId="0" fontId="10" fillId="13" borderId="0" xfId="0" applyFont="1" applyFill="1"/>
    <xf numFmtId="0" fontId="0" fillId="13" borderId="0" xfId="0" applyFill="1"/>
    <xf numFmtId="0" fontId="0" fillId="0" borderId="61" xfId="0" applyBorder="1"/>
    <xf numFmtId="38" fontId="0" fillId="12" borderId="63" xfId="0" applyNumberFormat="1" applyFill="1" applyBorder="1" applyAlignment="1">
      <alignment vertical="top"/>
    </xf>
    <xf numFmtId="0" fontId="0" fillId="12" borderId="58" xfId="0" applyFill="1" applyBorder="1"/>
    <xf numFmtId="0" fontId="0" fillId="12" borderId="67" xfId="0" applyFill="1" applyBorder="1"/>
    <xf numFmtId="0" fontId="0" fillId="12" borderId="62" xfId="0" applyFill="1" applyBorder="1" applyAlignment="1">
      <alignment horizontal="right"/>
    </xf>
    <xf numFmtId="0" fontId="40" fillId="0" borderId="0" xfId="0" applyFont="1" applyAlignment="1">
      <alignment horizontal="right" wrapText="1"/>
    </xf>
    <xf numFmtId="0" fontId="18" fillId="0" borderId="26" xfId="0" applyFont="1" applyBorder="1" applyAlignment="1">
      <alignment horizontal="right"/>
    </xf>
    <xf numFmtId="192" fontId="36" fillId="0" borderId="0" xfId="1" applyNumberFormat="1" applyFont="1" applyFill="1" applyBorder="1" applyAlignment="1"/>
    <xf numFmtId="0" fontId="48" fillId="0" borderId="26" xfId="0" applyFont="1" applyBorder="1"/>
    <xf numFmtId="192" fontId="48" fillId="0" borderId="26" xfId="1" applyNumberFormat="1" applyFont="1" applyFill="1" applyBorder="1" applyAlignment="1"/>
    <xf numFmtId="0" fontId="11" fillId="0" borderId="0" xfId="2" applyFill="1"/>
    <xf numFmtId="0" fontId="30" fillId="0" borderId="0" xfId="0" applyFont="1" applyAlignment="1">
      <alignment horizontal="right" vertical="top" wrapText="1"/>
    </xf>
    <xf numFmtId="0" fontId="0" fillId="14" borderId="12" xfId="0" applyFill="1" applyBorder="1" applyAlignment="1">
      <alignment horizontal="center" vertical="center" wrapText="1"/>
    </xf>
    <xf numFmtId="0" fontId="33" fillId="0" borderId="0" xfId="0" applyFont="1"/>
    <xf numFmtId="0" fontId="0" fillId="0" borderId="70" xfId="0" applyBorder="1"/>
    <xf numFmtId="0" fontId="0" fillId="15" borderId="70" xfId="0" applyFill="1" applyBorder="1"/>
    <xf numFmtId="0" fontId="0" fillId="15" borderId="12" xfId="0" applyFill="1" applyBorder="1" applyAlignment="1">
      <alignment horizontal="center" vertical="center"/>
    </xf>
    <xf numFmtId="0" fontId="10" fillId="15" borderId="12" xfId="0" applyFont="1" applyFill="1" applyBorder="1" applyAlignment="1">
      <alignment vertical="center" wrapText="1"/>
    </xf>
    <xf numFmtId="0" fontId="0" fillId="15" borderId="12" xfId="0" applyFill="1" applyBorder="1" applyAlignment="1">
      <alignment vertical="top" wrapText="1"/>
    </xf>
    <xf numFmtId="0" fontId="0" fillId="15" borderId="12" xfId="0" applyFill="1" applyBorder="1" applyAlignment="1">
      <alignment horizontal="center" vertical="center" wrapText="1"/>
    </xf>
    <xf numFmtId="0" fontId="16" fillId="15" borderId="12" xfId="0" applyFont="1" applyFill="1" applyBorder="1" applyAlignment="1">
      <alignment vertical="center" wrapText="1"/>
    </xf>
    <xf numFmtId="0" fontId="0" fillId="0" borderId="0" xfId="0" applyBorder="1" applyAlignment="1">
      <alignment horizontal="center"/>
    </xf>
    <xf numFmtId="38" fontId="0" fillId="0" borderId="0" xfId="1" applyFont="1" applyBorder="1" applyAlignment="1">
      <alignment horizontal="center"/>
    </xf>
    <xf numFmtId="38" fontId="0" fillId="0" borderId="0" xfId="1" applyFont="1" applyBorder="1" applyAlignment="1"/>
    <xf numFmtId="192" fontId="37" fillId="0" borderId="0" xfId="1" applyNumberFormat="1" applyFont="1" applyBorder="1" applyAlignment="1"/>
    <xf numFmtId="192" fontId="36" fillId="0" borderId="0" xfId="1" applyNumberFormat="1" applyFont="1" applyBorder="1" applyAlignment="1"/>
    <xf numFmtId="192" fontId="10" fillId="0" borderId="0" xfId="1" applyNumberFormat="1" applyFont="1" applyAlignment="1">
      <alignment shrinkToFit="1"/>
    </xf>
    <xf numFmtId="0" fontId="49" fillId="0" borderId="0" xfId="0" applyFont="1"/>
    <xf numFmtId="0" fontId="49" fillId="0" borderId="0" xfId="0" applyFont="1" applyBorder="1"/>
    <xf numFmtId="0" fontId="49" fillId="0" borderId="36" xfId="0" applyFont="1" applyBorder="1"/>
    <xf numFmtId="0" fontId="49" fillId="2" borderId="31" xfId="0" applyFont="1" applyFill="1" applyBorder="1" applyAlignment="1">
      <alignment horizontal="center"/>
    </xf>
    <xf numFmtId="0" fontId="12" fillId="0" borderId="0" xfId="0" applyFont="1"/>
    <xf numFmtId="0" fontId="51" fillId="0" borderId="0" xfId="0" applyFont="1" applyAlignment="1">
      <alignment vertical="top"/>
    </xf>
    <xf numFmtId="0" fontId="53" fillId="4" borderId="0" xfId="2" quotePrefix="1" applyFont="1" applyFill="1"/>
    <xf numFmtId="0" fontId="0" fillId="3" borderId="29" xfId="0" applyFill="1" applyBorder="1" applyAlignment="1">
      <alignment horizontal="center" vertical="center"/>
    </xf>
    <xf numFmtId="0" fontId="0" fillId="0" borderId="5" xfId="0" applyBorder="1" applyAlignment="1">
      <alignment vertical="center"/>
    </xf>
    <xf numFmtId="0" fontId="0" fillId="3" borderId="10" xfId="0" applyFill="1" applyBorder="1" applyAlignment="1">
      <alignment horizontal="center" vertical="center"/>
    </xf>
    <xf numFmtId="0" fontId="0" fillId="0" borderId="28" xfId="0" applyBorder="1" applyAlignment="1">
      <alignment vertical="center"/>
    </xf>
    <xf numFmtId="0" fontId="0" fillId="0" borderId="24" xfId="0" applyBorder="1" applyAlignment="1">
      <alignment vertical="center"/>
    </xf>
    <xf numFmtId="0" fontId="0" fillId="0" borderId="24" xfId="0" applyBorder="1" applyAlignment="1">
      <alignment vertical="center" wrapText="1"/>
    </xf>
    <xf numFmtId="0" fontId="0" fillId="0" borderId="24" xfId="0" applyBorder="1" applyAlignment="1">
      <alignment horizontal="center" vertical="center" wrapText="1"/>
    </xf>
    <xf numFmtId="0" fontId="0" fillId="0" borderId="30" xfId="0" applyBorder="1" applyAlignment="1">
      <alignment horizontal="center" vertical="center" wrapText="1"/>
    </xf>
    <xf numFmtId="0" fontId="0" fillId="0" borderId="78" xfId="0" applyBorder="1" applyAlignment="1">
      <alignment horizontal="center" vertical="center" wrapText="1"/>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wrapText="1"/>
    </xf>
    <xf numFmtId="0" fontId="0" fillId="0" borderId="30" xfId="0" applyBorder="1" applyAlignment="1">
      <alignment vertical="center"/>
    </xf>
    <xf numFmtId="0" fontId="0" fillId="0" borderId="29" xfId="0" applyBorder="1" applyAlignment="1">
      <alignment vertical="center"/>
    </xf>
    <xf numFmtId="0" fontId="10" fillId="0" borderId="33" xfId="0" applyFont="1" applyBorder="1" applyAlignment="1">
      <alignment horizontal="center" vertical="center"/>
    </xf>
    <xf numFmtId="0" fontId="10" fillId="0" borderId="32" xfId="0" applyFont="1" applyBorder="1" applyAlignment="1">
      <alignment horizontal="center" vertical="center"/>
    </xf>
    <xf numFmtId="0" fontId="10" fillId="0" borderId="34" xfId="0" applyFont="1" applyBorder="1" applyAlignment="1">
      <alignment horizontal="center" vertical="center"/>
    </xf>
    <xf numFmtId="0" fontId="10" fillId="0" borderId="77" xfId="0" applyFont="1" applyBorder="1" applyAlignment="1">
      <alignment horizontal="center" vertical="center"/>
    </xf>
    <xf numFmtId="0" fontId="10" fillId="0" borderId="79" xfId="0" applyFont="1" applyBorder="1" applyAlignment="1">
      <alignment horizontal="center" vertical="center"/>
    </xf>
    <xf numFmtId="0" fontId="10" fillId="0" borderId="81" xfId="0" applyFont="1" applyBorder="1" applyAlignment="1">
      <alignment horizontal="center" vertical="center"/>
    </xf>
    <xf numFmtId="0" fontId="10" fillId="0" borderId="83"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21" xfId="0" applyFont="1" applyBorder="1" applyAlignment="1">
      <alignment horizontal="center" vertical="center"/>
    </xf>
    <xf numFmtId="0" fontId="10" fillId="0" borderId="71"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8" fillId="0" borderId="0" xfId="0" applyFont="1" applyBorder="1" applyAlignment="1">
      <alignment vertical="center"/>
    </xf>
    <xf numFmtId="179" fontId="10" fillId="16" borderId="91" xfId="0" applyNumberFormat="1" applyFont="1" applyFill="1" applyBorder="1" applyAlignment="1">
      <alignment horizontal="center" vertical="center"/>
    </xf>
    <xf numFmtId="177" fontId="10" fillId="16" borderId="88" xfId="1" applyNumberFormat="1" applyFont="1" applyFill="1" applyBorder="1" applyAlignment="1">
      <alignment vertical="center"/>
    </xf>
    <xf numFmtId="179" fontId="10" fillId="16" borderId="87" xfId="0" applyNumberFormat="1" applyFont="1" applyFill="1" applyBorder="1" applyAlignment="1">
      <alignment horizontal="center" vertical="center"/>
    </xf>
    <xf numFmtId="179" fontId="10" fillId="16" borderId="67" xfId="0" applyNumberFormat="1" applyFont="1" applyFill="1" applyBorder="1" applyAlignment="1">
      <alignment horizontal="center" vertical="center"/>
    </xf>
    <xf numFmtId="177" fontId="10" fillId="16" borderId="96" xfId="1" applyNumberFormat="1" applyFont="1" applyFill="1" applyBorder="1" applyAlignment="1">
      <alignment vertical="center"/>
    </xf>
    <xf numFmtId="0" fontId="10" fillId="0" borderId="30" xfId="0" applyFont="1" applyBorder="1" applyAlignment="1">
      <alignment horizontal="center" vertical="center"/>
    </xf>
    <xf numFmtId="0" fontId="10" fillId="16" borderId="99" xfId="0" applyFont="1" applyFill="1" applyBorder="1" applyAlignment="1">
      <alignment horizontal="center" vertical="center"/>
    </xf>
    <xf numFmtId="0" fontId="10" fillId="16" borderId="100" xfId="0" applyFont="1" applyFill="1"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2" xfId="0" applyBorder="1" applyAlignment="1">
      <alignment horizontal="center" vertical="center" shrinkToFit="1"/>
    </xf>
    <xf numFmtId="0" fontId="0" fillId="0" borderId="104" xfId="0" applyBorder="1" applyAlignment="1">
      <alignment horizontal="center" vertical="center"/>
    </xf>
    <xf numFmtId="0" fontId="0" fillId="0" borderId="104" xfId="0" applyBorder="1" applyAlignment="1">
      <alignment horizontal="center" vertical="center" shrinkToFit="1"/>
    </xf>
    <xf numFmtId="0" fontId="53" fillId="0" borderId="0" xfId="2" applyFont="1"/>
    <xf numFmtId="0" fontId="3" fillId="0" borderId="0" xfId="0" applyFont="1" applyFill="1"/>
    <xf numFmtId="0" fontId="0" fillId="0" borderId="42" xfId="0" applyBorder="1" applyAlignment="1">
      <alignment horizontal="right" vertical="center"/>
    </xf>
    <xf numFmtId="0" fontId="0" fillId="15" borderId="0" xfId="0" applyFill="1"/>
    <xf numFmtId="0" fontId="0" fillId="15" borderId="3" xfId="0" applyFill="1" applyBorder="1" applyAlignment="1">
      <alignment horizontal="center" vertical="center"/>
    </xf>
    <xf numFmtId="0" fontId="0" fillId="15" borderId="2" xfId="0" applyFill="1" applyBorder="1" applyAlignment="1">
      <alignment horizontal="center" vertical="center"/>
    </xf>
    <xf numFmtId="0" fontId="54" fillId="15" borderId="0" xfId="0" applyFont="1" applyFill="1"/>
    <xf numFmtId="0" fontId="0" fillId="15" borderId="27" xfId="0" applyFill="1" applyBorder="1" applyAlignment="1">
      <alignment horizontal="center" vertical="center"/>
    </xf>
    <xf numFmtId="0" fontId="0" fillId="15" borderId="10" xfId="0" applyFill="1" applyBorder="1" applyAlignment="1">
      <alignment horizontal="center" vertical="center"/>
    </xf>
    <xf numFmtId="0" fontId="0" fillId="15" borderId="9" xfId="0" applyFill="1" applyBorder="1" applyAlignment="1">
      <alignment horizontal="center" vertical="center"/>
    </xf>
    <xf numFmtId="0" fontId="0" fillId="15" borderId="106" xfId="0" applyFill="1" applyBorder="1" applyAlignment="1">
      <alignment vertical="center"/>
    </xf>
    <xf numFmtId="0" fontId="0" fillId="15" borderId="107" xfId="0" applyFill="1" applyBorder="1" applyAlignment="1"/>
    <xf numFmtId="0" fontId="0" fillId="15" borderId="108" xfId="0" applyFill="1" applyBorder="1" applyAlignment="1"/>
    <xf numFmtId="0" fontId="0" fillId="15" borderId="25" xfId="0" applyFill="1" applyBorder="1" applyAlignment="1">
      <alignment vertical="center"/>
    </xf>
    <xf numFmtId="0" fontId="0" fillId="15" borderId="14" xfId="0" applyFill="1" applyBorder="1" applyAlignment="1">
      <alignment vertical="center"/>
    </xf>
    <xf numFmtId="0" fontId="0" fillId="15" borderId="109" xfId="0" applyFill="1" applyBorder="1" applyAlignment="1"/>
    <xf numFmtId="38" fontId="0" fillId="3" borderId="0" xfId="1" applyFont="1" applyFill="1" applyAlignment="1">
      <alignment horizontal="right"/>
    </xf>
    <xf numFmtId="38" fontId="0" fillId="2" borderId="31" xfId="1" applyFont="1" applyFill="1" applyBorder="1" applyAlignment="1" applyProtection="1">
      <protection locked="0"/>
    </xf>
    <xf numFmtId="0" fontId="10" fillId="2" borderId="31" xfId="0" applyFont="1" applyFill="1" applyBorder="1" applyAlignment="1" applyProtection="1">
      <alignment horizontal="right"/>
      <protection locked="0"/>
    </xf>
    <xf numFmtId="57" fontId="0" fillId="2" borderId="31" xfId="0" applyNumberFormat="1" applyFill="1" applyBorder="1" applyProtection="1">
      <protection locked="0"/>
    </xf>
    <xf numFmtId="0" fontId="16" fillId="2" borderId="31" xfId="0" applyFont="1" applyFill="1" applyBorder="1" applyProtection="1">
      <protection locked="0"/>
    </xf>
    <xf numFmtId="179" fontId="0" fillId="2" borderId="31" xfId="0" applyNumberFormat="1" applyFill="1" applyBorder="1" applyProtection="1">
      <protection locked="0"/>
    </xf>
    <xf numFmtId="0" fontId="0" fillId="2" borderId="31" xfId="0" applyFill="1" applyBorder="1" applyProtection="1">
      <protection locked="0"/>
    </xf>
    <xf numFmtId="0" fontId="0" fillId="8" borderId="0" xfId="0" applyFill="1" applyProtection="1">
      <protection locked="0"/>
    </xf>
    <xf numFmtId="0" fontId="0" fillId="15" borderId="111" xfId="0" applyFill="1" applyBorder="1" applyAlignment="1">
      <alignment horizontal="center" vertical="center"/>
    </xf>
    <xf numFmtId="0" fontId="0" fillId="14" borderId="111" xfId="0" applyFill="1" applyBorder="1" applyAlignment="1">
      <alignment horizontal="center" vertical="center" wrapText="1"/>
    </xf>
    <xf numFmtId="0" fontId="0" fillId="15" borderId="111" xfId="0" applyFill="1" applyBorder="1" applyAlignment="1">
      <alignment horizontal="center" vertical="center" wrapText="1"/>
    </xf>
    <xf numFmtId="0" fontId="10" fillId="15" borderId="104" xfId="0" applyFont="1" applyFill="1" applyBorder="1" applyAlignment="1">
      <alignment vertical="center" wrapText="1"/>
    </xf>
    <xf numFmtId="0" fontId="0" fillId="14" borderId="104" xfId="0" applyFill="1" applyBorder="1" applyAlignment="1">
      <alignment horizontal="center" vertical="center" wrapText="1"/>
    </xf>
    <xf numFmtId="0" fontId="0" fillId="15" borderId="110" xfId="0" applyFill="1" applyBorder="1" applyAlignment="1">
      <alignment horizontal="center" vertical="center" wrapText="1"/>
    </xf>
    <xf numFmtId="57" fontId="0" fillId="0" borderId="0" xfId="0" applyNumberFormat="1"/>
    <xf numFmtId="38" fontId="15" fillId="0" borderId="37" xfId="0" applyNumberFormat="1" applyFont="1" applyBorder="1" applyAlignment="1">
      <alignment horizontal="right"/>
    </xf>
    <xf numFmtId="38" fontId="15" fillId="0" borderId="38" xfId="0" applyNumberFormat="1" applyFont="1" applyBorder="1" applyAlignment="1">
      <alignment horizontal="right"/>
    </xf>
    <xf numFmtId="0" fontId="30" fillId="0" borderId="0" xfId="0" applyFont="1" applyAlignment="1">
      <alignment vertical="center" wrapText="1"/>
    </xf>
    <xf numFmtId="0" fontId="31" fillId="0" borderId="0" xfId="0" applyFont="1" applyAlignment="1">
      <alignment vertical="center" wrapText="1"/>
    </xf>
    <xf numFmtId="0" fontId="52" fillId="7" borderId="0" xfId="0" applyFont="1" applyFill="1" applyAlignment="1">
      <alignment wrapText="1"/>
    </xf>
    <xf numFmtId="0" fontId="0" fillId="3" borderId="28" xfId="0" applyFill="1" applyBorder="1" applyAlignment="1">
      <alignment horizontal="center" vertical="center"/>
    </xf>
    <xf numFmtId="0" fontId="0" fillId="3" borderId="30" xfId="0" applyFill="1" applyBorder="1" applyAlignment="1">
      <alignment horizontal="center" vertical="center"/>
    </xf>
    <xf numFmtId="0" fontId="0" fillId="3" borderId="29" xfId="0" applyFill="1" applyBorder="1" applyAlignment="1">
      <alignment horizontal="center" vertical="center"/>
    </xf>
    <xf numFmtId="192" fontId="36" fillId="12" borderId="60" xfId="0" applyNumberFormat="1" applyFont="1" applyFill="1" applyBorder="1" applyAlignment="1">
      <alignment horizontal="right" vertical="top" wrapText="1"/>
    </xf>
    <xf numFmtId="192" fontId="36" fillId="12" borderId="61" xfId="0" applyNumberFormat="1" applyFont="1" applyFill="1" applyBorder="1" applyAlignment="1">
      <alignment horizontal="right" vertical="top" wrapText="1"/>
    </xf>
    <xf numFmtId="192" fontId="36" fillId="12" borderId="0" xfId="0" applyNumberFormat="1" applyFont="1" applyFill="1" applyBorder="1" applyAlignment="1">
      <alignment horizontal="right" vertical="top" wrapText="1"/>
    </xf>
    <xf numFmtId="192" fontId="48" fillId="9" borderId="69" xfId="0" applyNumberFormat="1" applyFont="1" applyFill="1" applyBorder="1" applyAlignment="1">
      <alignment vertical="top" wrapText="1"/>
    </xf>
    <xf numFmtId="192" fontId="48" fillId="9" borderId="68" xfId="0" applyNumberFormat="1" applyFont="1" applyFill="1" applyBorder="1" applyAlignment="1">
      <alignment vertical="top" wrapText="1"/>
    </xf>
    <xf numFmtId="0" fontId="33" fillId="0" borderId="0" xfId="0" applyFont="1" applyAlignment="1">
      <alignment wrapText="1"/>
    </xf>
    <xf numFmtId="0" fontId="33" fillId="0" borderId="63" xfId="0" applyFont="1" applyBorder="1" applyAlignment="1">
      <alignment wrapText="1"/>
    </xf>
    <xf numFmtId="0" fontId="33" fillId="0" borderId="0" xfId="0" applyFont="1" applyBorder="1" applyAlignment="1">
      <alignment horizontal="right" wrapText="1"/>
    </xf>
    <xf numFmtId="0" fontId="32" fillId="0" borderId="0" xfId="0" applyFont="1" applyBorder="1" applyAlignment="1">
      <alignment horizontal="right"/>
    </xf>
    <xf numFmtId="0" fontId="0" fillId="3" borderId="6" xfId="0" quotePrefix="1"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10" fillId="16" borderId="58" xfId="0" applyFont="1" applyFill="1" applyBorder="1" applyAlignment="1">
      <alignment horizontal="center" vertical="center"/>
    </xf>
    <xf numFmtId="0" fontId="10" fillId="16" borderId="60" xfId="0" applyFont="1" applyFill="1" applyBorder="1" applyAlignment="1">
      <alignment horizontal="center" vertical="center"/>
    </xf>
    <xf numFmtId="0" fontId="10" fillId="16" borderId="67" xfId="0" applyFont="1" applyFill="1" applyBorder="1" applyAlignment="1">
      <alignment horizontal="center" vertical="center"/>
    </xf>
    <xf numFmtId="0" fontId="10" fillId="16" borderId="61" xfId="0" applyFont="1" applyFill="1" applyBorder="1" applyAlignment="1">
      <alignment horizontal="center" vertical="center"/>
    </xf>
    <xf numFmtId="0" fontId="10" fillId="16" borderId="66" xfId="0" applyFont="1" applyFill="1" applyBorder="1" applyAlignment="1">
      <alignment horizontal="center" vertical="center"/>
    </xf>
    <xf numFmtId="0" fontId="10" fillId="16" borderId="76" xfId="0" applyFont="1" applyFill="1" applyBorder="1" applyAlignment="1">
      <alignment horizontal="center" vertical="center"/>
    </xf>
    <xf numFmtId="0" fontId="0" fillId="3" borderId="74" xfId="0" applyFill="1" applyBorder="1" applyAlignment="1">
      <alignment horizontal="center" vertical="center"/>
    </xf>
    <xf numFmtId="0" fontId="0" fillId="3" borderId="25" xfId="0" applyFill="1" applyBorder="1" applyAlignment="1">
      <alignment horizontal="center" vertical="center"/>
    </xf>
    <xf numFmtId="0" fontId="0" fillId="3" borderId="57" xfId="0" applyFill="1" applyBorder="1" applyAlignment="1">
      <alignment horizontal="center" vertical="center"/>
    </xf>
    <xf numFmtId="0" fontId="0" fillId="3" borderId="26" xfId="0" applyFill="1" applyBorder="1" applyAlignment="1">
      <alignment horizontal="center" vertical="center"/>
    </xf>
    <xf numFmtId="0" fontId="0" fillId="3" borderId="7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5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75"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14" xfId="0" applyFill="1" applyBorder="1" applyAlignment="1">
      <alignment horizontal="distributed" vertical="center" indent="7"/>
    </xf>
    <xf numFmtId="0" fontId="0" fillId="3" borderId="7" xfId="0" applyFill="1" applyBorder="1" applyAlignment="1">
      <alignment horizontal="distributed" vertical="center" indent="7"/>
    </xf>
    <xf numFmtId="0" fontId="0" fillId="3" borderId="13" xfId="0" applyFill="1" applyBorder="1" applyAlignment="1">
      <alignment horizontal="distributed" vertical="center" indent="7"/>
    </xf>
    <xf numFmtId="0" fontId="0" fillId="3" borderId="10" xfId="0" applyFill="1" applyBorder="1" applyAlignment="1">
      <alignment horizontal="distributed" vertical="center" indent="7"/>
    </xf>
    <xf numFmtId="57" fontId="0" fillId="3" borderId="14" xfId="0" applyNumberFormat="1" applyFill="1" applyBorder="1" applyAlignment="1">
      <alignment horizontal="center" vertical="center"/>
    </xf>
    <xf numFmtId="0" fontId="0" fillId="3" borderId="57" xfId="0" applyFill="1" applyBorder="1" applyAlignment="1">
      <alignment horizontal="center" vertical="top"/>
    </xf>
    <xf numFmtId="0" fontId="0" fillId="3" borderId="26" xfId="0" applyFill="1" applyBorder="1" applyAlignment="1">
      <alignment horizontal="center" vertical="top"/>
    </xf>
    <xf numFmtId="0" fontId="0" fillId="3" borderId="75" xfId="0" applyFill="1" applyBorder="1" applyAlignment="1">
      <alignment horizontal="center" vertical="top"/>
    </xf>
    <xf numFmtId="0" fontId="0" fillId="3" borderId="27" xfId="0" applyFill="1" applyBorder="1" applyAlignment="1">
      <alignment horizontal="center" vertical="top"/>
    </xf>
    <xf numFmtId="0" fontId="0" fillId="3" borderId="89" xfId="0" applyFill="1" applyBorder="1" applyAlignment="1">
      <alignment horizontal="center" vertical="center" wrapText="1"/>
    </xf>
    <xf numFmtId="0" fontId="0" fillId="3" borderId="66" xfId="0" applyFill="1" applyBorder="1" applyAlignment="1">
      <alignment horizontal="center" vertical="center" wrapText="1"/>
    </xf>
    <xf numFmtId="0" fontId="10" fillId="0" borderId="33" xfId="0" applyFont="1" applyBorder="1" applyAlignment="1">
      <alignment horizontal="center" vertical="center"/>
    </xf>
    <xf numFmtId="0" fontId="10" fillId="0" borderId="35" xfId="0"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0" fillId="0" borderId="34" xfId="0" applyFont="1" applyBorder="1" applyAlignment="1">
      <alignment horizontal="center" vertical="center"/>
    </xf>
    <xf numFmtId="0" fontId="0" fillId="3" borderId="74" xfId="0" quotePrefix="1" applyFill="1" applyBorder="1" applyAlignment="1">
      <alignment horizontal="center" vertical="center"/>
    </xf>
    <xf numFmtId="0" fontId="0" fillId="3" borderId="14" xfId="0" applyFill="1" applyBorder="1" applyAlignment="1">
      <alignment horizontal="center" vertical="center"/>
    </xf>
    <xf numFmtId="0" fontId="0" fillId="0" borderId="30" xfId="0" applyBorder="1" applyAlignment="1">
      <alignment horizontal="center" vertical="center" wrapText="1"/>
    </xf>
    <xf numFmtId="179" fontId="10" fillId="16" borderId="92" xfId="0" applyNumberFormat="1" applyFont="1" applyFill="1" applyBorder="1" applyAlignment="1">
      <alignment horizontal="center" vertical="center"/>
    </xf>
    <xf numFmtId="179" fontId="10" fillId="16" borderId="93" xfId="0" applyNumberFormat="1" applyFont="1" applyFill="1" applyBorder="1" applyAlignment="1">
      <alignment horizontal="center" vertical="center"/>
    </xf>
    <xf numFmtId="177" fontId="10" fillId="16" borderId="90" xfId="1" applyNumberFormat="1" applyFont="1" applyFill="1" applyBorder="1" applyAlignment="1">
      <alignment vertical="center"/>
    </xf>
    <xf numFmtId="177" fontId="10" fillId="16" borderId="94" xfId="1" applyNumberFormat="1" applyFont="1" applyFill="1" applyBorder="1" applyAlignment="1">
      <alignment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179" fontId="10" fillId="16" borderId="95" xfId="0" applyNumberFormat="1" applyFont="1" applyFill="1" applyBorder="1" applyAlignment="1">
      <alignment horizontal="center" vertical="center"/>
    </xf>
    <xf numFmtId="177" fontId="10" fillId="16" borderId="96" xfId="1" applyNumberFormat="1" applyFont="1" applyFill="1" applyBorder="1" applyAlignment="1">
      <alignment vertical="center"/>
    </xf>
    <xf numFmtId="0" fontId="10" fillId="0" borderId="8" xfId="0" applyFont="1" applyBorder="1" applyAlignment="1">
      <alignment horizontal="center" vertical="center"/>
    </xf>
    <xf numFmtId="0" fontId="10" fillId="0" borderId="30" xfId="0" applyFont="1" applyBorder="1" applyAlignment="1">
      <alignment horizontal="center" vertical="center"/>
    </xf>
    <xf numFmtId="0" fontId="0" fillId="0" borderId="1" xfId="0" applyBorder="1" applyAlignment="1">
      <alignment horizontal="center" vertical="center" wrapText="1" shrinkToFit="1"/>
    </xf>
    <xf numFmtId="0" fontId="0" fillId="0" borderId="11" xfId="0" applyBorder="1" applyAlignment="1">
      <alignment horizontal="center" vertical="center" wrapText="1" shrinkToFit="1"/>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0" fillId="0" borderId="80" xfId="0" applyBorder="1" applyAlignment="1">
      <alignment horizontal="center" vertical="center" wrapText="1"/>
    </xf>
    <xf numFmtId="0" fontId="0" fillId="0" borderId="82" xfId="0" applyBorder="1" applyAlignment="1">
      <alignment horizontal="center" vertical="center" wrapText="1"/>
    </xf>
    <xf numFmtId="179" fontId="10" fillId="16" borderId="92" xfId="0" applyNumberFormat="1" applyFont="1" applyFill="1" applyBorder="1" applyAlignment="1">
      <alignment horizontal="center" vertical="center" wrapText="1"/>
    </xf>
    <xf numFmtId="179" fontId="10" fillId="16" borderId="95" xfId="0" applyNumberFormat="1" applyFont="1" applyFill="1" applyBorder="1" applyAlignment="1">
      <alignment horizontal="center" vertical="center" wrapText="1"/>
    </xf>
    <xf numFmtId="179" fontId="10" fillId="16" borderId="93" xfId="0" applyNumberFormat="1" applyFont="1" applyFill="1" applyBorder="1" applyAlignment="1">
      <alignment horizontal="center" vertical="center" wrapText="1"/>
    </xf>
    <xf numFmtId="178" fontId="10" fillId="16" borderId="90" xfId="0" applyNumberFormat="1" applyFont="1" applyFill="1" applyBorder="1" applyAlignment="1">
      <alignment vertical="center"/>
    </xf>
    <xf numFmtId="178" fontId="10" fillId="16" borderId="96" xfId="0" applyNumberFormat="1" applyFont="1" applyFill="1" applyBorder="1" applyAlignment="1">
      <alignment vertical="center"/>
    </xf>
    <xf numFmtId="178" fontId="10" fillId="16" borderId="94" xfId="0" applyNumberFormat="1" applyFont="1" applyFill="1" applyBorder="1" applyAlignment="1">
      <alignment vertical="center"/>
    </xf>
    <xf numFmtId="0" fontId="0" fillId="0" borderId="84" xfId="0" applyBorder="1" applyAlignment="1">
      <alignment horizontal="center" vertical="center" wrapText="1"/>
    </xf>
    <xf numFmtId="0" fontId="10" fillId="0" borderId="85" xfId="0" applyFont="1" applyBorder="1" applyAlignment="1">
      <alignment horizontal="center" vertical="center"/>
    </xf>
    <xf numFmtId="0" fontId="10" fillId="0" borderId="83" xfId="0" applyFont="1" applyBorder="1" applyAlignment="1">
      <alignment horizontal="center" vertical="center"/>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5" xfId="0" quotePrefix="1" applyFont="1" applyBorder="1" applyAlignment="1">
      <alignment horizontal="center" vertical="center"/>
    </xf>
    <xf numFmtId="0" fontId="10" fillId="0" borderId="11" xfId="0" quotePrefix="1" applyFont="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10" fillId="0" borderId="23" xfId="0" applyFont="1" applyBorder="1" applyAlignment="1">
      <alignment horizontal="center" vertical="center"/>
    </xf>
    <xf numFmtId="0" fontId="10" fillId="0" borderId="71" xfId="0" applyFont="1" applyBorder="1" applyAlignment="1">
      <alignment horizontal="center" vertical="center"/>
    </xf>
    <xf numFmtId="0" fontId="10" fillId="0" borderId="79" xfId="0" applyFont="1" applyBorder="1" applyAlignment="1">
      <alignment horizontal="center" vertical="center"/>
    </xf>
    <xf numFmtId="0" fontId="10" fillId="0" borderId="81" xfId="0" applyFont="1" applyBorder="1" applyAlignment="1">
      <alignment horizontal="center" vertical="center"/>
    </xf>
    <xf numFmtId="0" fontId="10" fillId="0" borderId="77" xfId="0" applyFont="1" applyBorder="1" applyAlignment="1">
      <alignment horizontal="center" vertical="center"/>
    </xf>
    <xf numFmtId="0" fontId="0" fillId="0" borderId="82" xfId="0" applyBorder="1" applyAlignment="1">
      <alignment horizontal="center" vertical="center"/>
    </xf>
    <xf numFmtId="0" fontId="0" fillId="0" borderId="78" xfId="0" applyBorder="1" applyAlignment="1">
      <alignment horizontal="center" vertical="center"/>
    </xf>
    <xf numFmtId="0" fontId="10" fillId="0" borderId="1" xfId="0" quotePrefix="1" applyFont="1" applyBorder="1" applyAlignment="1">
      <alignment horizontal="center" vertical="center"/>
    </xf>
    <xf numFmtId="0" fontId="10" fillId="0" borderId="16" xfId="0" quotePrefix="1" applyFont="1" applyBorder="1" applyAlignment="1">
      <alignment horizontal="center" vertical="center"/>
    </xf>
    <xf numFmtId="0" fontId="10" fillId="0" borderId="21" xfId="0" applyFont="1" applyBorder="1" applyAlignment="1">
      <alignment horizontal="center" vertical="center"/>
    </xf>
    <xf numFmtId="0" fontId="0" fillId="15" borderId="3" xfId="0" applyFill="1" applyBorder="1" applyAlignment="1">
      <alignment horizontal="center" vertical="center"/>
    </xf>
    <xf numFmtId="179" fontId="10" fillId="16" borderId="97" xfId="0" applyNumberFormat="1" applyFont="1" applyFill="1" applyBorder="1" applyAlignment="1">
      <alignment horizontal="center" vertical="center"/>
    </xf>
    <xf numFmtId="177" fontId="10" fillId="16" borderId="98" xfId="1" applyNumberFormat="1" applyFont="1" applyFill="1" applyBorder="1" applyAlignment="1">
      <alignment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0" fillId="0" borderId="5" xfId="0" applyBorder="1" applyAlignment="1">
      <alignment horizontal="center" vertical="center" wrapText="1"/>
    </xf>
    <xf numFmtId="0" fontId="0" fillId="0" borderId="86" xfId="0" applyBorder="1" applyAlignment="1">
      <alignment horizontal="center" vertical="center" wrapText="1"/>
    </xf>
    <xf numFmtId="189" fontId="10" fillId="0" borderId="37" xfId="0" applyNumberFormat="1" applyFont="1" applyBorder="1" applyAlignment="1">
      <alignment horizontal="right" vertical="center"/>
    </xf>
    <xf numFmtId="0" fontId="10" fillId="0" borderId="38" xfId="0" applyFont="1" applyBorder="1" applyAlignment="1">
      <alignment horizontal="right" vertical="center"/>
    </xf>
    <xf numFmtId="0" fontId="10" fillId="0" borderId="39" xfId="0" applyFont="1" applyBorder="1" applyAlignment="1">
      <alignment horizontal="right" vertical="center"/>
    </xf>
    <xf numFmtId="0" fontId="11" fillId="0" borderId="0" xfId="2" applyAlignment="1"/>
    <xf numFmtId="189" fontId="0" fillId="0" borderId="45" xfId="0" applyNumberFormat="1" applyBorder="1" applyAlignment="1">
      <alignment horizontal="right" vertical="center"/>
    </xf>
    <xf numFmtId="189" fontId="0" fillId="0" borderId="46" xfId="0" applyNumberFormat="1" applyBorder="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6" fillId="0" borderId="48" xfId="0" applyFont="1" applyBorder="1" applyAlignment="1">
      <alignment vertical="center"/>
    </xf>
    <xf numFmtId="0" fontId="0" fillId="0" borderId="40" xfId="0" applyBorder="1" applyAlignment="1">
      <alignment horizontal="center" vertical="center" textRotation="255" wrapText="1"/>
    </xf>
    <xf numFmtId="0" fontId="0" fillId="0" borderId="41" xfId="0" applyBorder="1" applyAlignment="1">
      <alignment horizontal="center" vertical="center" textRotation="255" wrapText="1"/>
    </xf>
    <xf numFmtId="0" fontId="0" fillId="0" borderId="44"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53" xfId="0" applyBorder="1" applyAlignment="1">
      <alignment horizontal="center" vertical="center" textRotation="255" wrapText="1"/>
    </xf>
    <xf numFmtId="0" fontId="0" fillId="0" borderId="54" xfId="0" applyBorder="1" applyAlignment="1">
      <alignment horizontal="center" vertical="center" textRotation="255" wrapText="1"/>
    </xf>
    <xf numFmtId="189"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xf>
    <xf numFmtId="189" fontId="0" fillId="0" borderId="0" xfId="0" quotePrefix="1" applyNumberFormat="1" applyAlignment="1">
      <alignment horizontal="center" vertical="center"/>
    </xf>
    <xf numFmtId="189" fontId="0" fillId="0" borderId="4" xfId="0" applyNumberFormat="1" applyBorder="1" applyAlignment="1">
      <alignment vertical="center"/>
    </xf>
    <xf numFmtId="189" fontId="0" fillId="0" borderId="2" xfId="0" applyNumberFormat="1"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xf>
    <xf numFmtId="189" fontId="0" fillId="0" borderId="45" xfId="0" applyNumberFormat="1" applyBorder="1" applyAlignment="1">
      <alignment vertical="center"/>
    </xf>
    <xf numFmtId="189" fontId="0" fillId="0" borderId="46" xfId="0" applyNumberFormat="1" applyBorder="1" applyAlignment="1">
      <alignment vertical="center"/>
    </xf>
    <xf numFmtId="0" fontId="0" fillId="0" borderId="49" xfId="0" applyBorder="1" applyAlignment="1">
      <alignment horizontal="center" vertical="center" textRotation="255"/>
    </xf>
    <xf numFmtId="0" fontId="0" fillId="0" borderId="50" xfId="0" applyBorder="1" applyAlignment="1">
      <alignment horizontal="center" vertical="center" textRotation="255"/>
    </xf>
    <xf numFmtId="0" fontId="0" fillId="0" borderId="44" xfId="0" applyBorder="1" applyAlignment="1">
      <alignment horizontal="center" vertical="center" textRotation="255"/>
    </xf>
    <xf numFmtId="0" fontId="0" fillId="0" borderId="8" xfId="0" applyBorder="1" applyAlignment="1">
      <alignment horizontal="center" vertical="center" textRotation="255"/>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190" fontId="0" fillId="0" borderId="0" xfId="0" applyNumberFormat="1" applyAlignment="1">
      <alignment horizontal="center" vertical="center"/>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0" fillId="0" borderId="4" xfId="0" applyBorder="1" applyAlignment="1">
      <alignment horizontal="center" vertical="center"/>
    </xf>
    <xf numFmtId="0" fontId="0" fillId="0" borderId="12" xfId="0" applyBorder="1" applyAlignment="1">
      <alignment horizontal="right" vertical="center"/>
    </xf>
    <xf numFmtId="189" fontId="0" fillId="0" borderId="12" xfId="0" applyNumberFormat="1" applyBorder="1" applyAlignment="1">
      <alignment vertical="center"/>
    </xf>
    <xf numFmtId="0" fontId="25" fillId="0" borderId="0" xfId="0" applyFont="1" applyAlignment="1">
      <alignment vertical="center"/>
    </xf>
    <xf numFmtId="0" fontId="0" fillId="0" borderId="12" xfId="0" applyBorder="1" applyAlignment="1">
      <alignment horizontal="center" vertical="center" wrapText="1"/>
    </xf>
    <xf numFmtId="0" fontId="26" fillId="0" borderId="12" xfId="0" applyFont="1" applyBorder="1" applyAlignment="1">
      <alignment horizontal="center" vertical="center" wrapText="1"/>
    </xf>
    <xf numFmtId="0" fontId="0" fillId="0" borderId="105" xfId="0" applyBorder="1" applyAlignment="1">
      <alignment vertical="center"/>
    </xf>
  </cellXfs>
  <cellStyles count="3">
    <cellStyle name="ハイパーリンク" xfId="2" builtinId="8"/>
    <cellStyle name="桁区切り" xfId="1" builtinId="6"/>
    <cellStyle name="標準" xfId="0" builtinId="0"/>
  </cellStyles>
  <dxfs count="6">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476249</xdr:colOff>
      <xdr:row>15</xdr:row>
      <xdr:rowOff>42861</xdr:rowOff>
    </xdr:from>
    <xdr:to>
      <xdr:col>6</xdr:col>
      <xdr:colOff>123826</xdr:colOff>
      <xdr:row>17</xdr:row>
      <xdr:rowOff>111795</xdr:rowOff>
    </xdr:to>
    <xdr:sp macro="" textlink="">
      <xdr:nvSpPr>
        <xdr:cNvPr id="5" name="テキスト ボックス 4">
          <a:extLst>
            <a:ext uri="{FF2B5EF4-FFF2-40B4-BE49-F238E27FC236}">
              <a16:creationId xmlns:a16="http://schemas.microsoft.com/office/drawing/2014/main" id="{C98D93BF-1906-48CF-BCB0-1F06A8D4FA79}"/>
            </a:ext>
          </a:extLst>
        </xdr:cNvPr>
        <xdr:cNvSpPr txBox="1"/>
      </xdr:nvSpPr>
      <xdr:spPr>
        <a:xfrm>
          <a:off x="3047999" y="3933824"/>
          <a:ext cx="2081215" cy="53089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800">
              <a:latin typeface="ＭＳ Ｐゴシック" panose="020B0600070205080204" pitchFamily="50" charset="-128"/>
              <a:ea typeface="ＭＳ Ｐゴシック" panose="020B0600070205080204" pitchFamily="50" charset="-128"/>
            </a:rPr>
            <a:t>月の端数は切り捨て</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ただし、在職期間が６月以上１年未満の場合に限り、１年（フルタイム会計年度任用職員を除く）</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（傷病、死亡退職の場合は６月未満でも１年）</a:t>
          </a:r>
        </a:p>
      </xdr:txBody>
    </xdr:sp>
    <xdr:clientData/>
  </xdr:twoCellAnchor>
  <xdr:twoCellAnchor>
    <xdr:from>
      <xdr:col>3</xdr:col>
      <xdr:colOff>557208</xdr:colOff>
      <xdr:row>18</xdr:row>
      <xdr:rowOff>47625</xdr:rowOff>
    </xdr:from>
    <xdr:to>
      <xdr:col>4</xdr:col>
      <xdr:colOff>14283</xdr:colOff>
      <xdr:row>19</xdr:row>
      <xdr:rowOff>223837</xdr:rowOff>
    </xdr:to>
    <xdr:sp macro="" textlink="">
      <xdr:nvSpPr>
        <xdr:cNvPr id="4" name="左中かっこ 3">
          <a:extLst>
            <a:ext uri="{FF2B5EF4-FFF2-40B4-BE49-F238E27FC236}">
              <a16:creationId xmlns:a16="http://schemas.microsoft.com/office/drawing/2014/main" id="{80E9052A-ABDA-41E0-A181-41B5782363CA}"/>
            </a:ext>
          </a:extLst>
        </xdr:cNvPr>
        <xdr:cNvSpPr/>
      </xdr:nvSpPr>
      <xdr:spPr>
        <a:xfrm>
          <a:off x="3128958" y="4810125"/>
          <a:ext cx="209550" cy="409575"/>
        </a:xfrm>
        <a:prstGeom prst="leftBrace">
          <a:avLst>
            <a:gd name="adj1" fmla="val 8333"/>
            <a:gd name="adj2" fmla="val 74419"/>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557208</xdr:colOff>
      <xdr:row>49</xdr:row>
      <xdr:rowOff>47625</xdr:rowOff>
    </xdr:from>
    <xdr:to>
      <xdr:col>4</xdr:col>
      <xdr:colOff>14283</xdr:colOff>
      <xdr:row>50</xdr:row>
      <xdr:rowOff>223837</xdr:rowOff>
    </xdr:to>
    <xdr:sp macro="" textlink="">
      <xdr:nvSpPr>
        <xdr:cNvPr id="6" name="左中かっこ 5">
          <a:extLst>
            <a:ext uri="{FF2B5EF4-FFF2-40B4-BE49-F238E27FC236}">
              <a16:creationId xmlns:a16="http://schemas.microsoft.com/office/drawing/2014/main" id="{9056D7EA-1184-477A-827A-8246412C1B55}"/>
            </a:ext>
          </a:extLst>
        </xdr:cNvPr>
        <xdr:cNvSpPr/>
      </xdr:nvSpPr>
      <xdr:spPr>
        <a:xfrm>
          <a:off x="3128958" y="4810125"/>
          <a:ext cx="209550" cy="409575"/>
        </a:xfrm>
        <a:prstGeom prst="leftBrace">
          <a:avLst>
            <a:gd name="adj1" fmla="val 8333"/>
            <a:gd name="adj2" fmla="val 74419"/>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xdr:colOff>
      <xdr:row>48</xdr:row>
      <xdr:rowOff>319096</xdr:rowOff>
    </xdr:from>
    <xdr:to>
      <xdr:col>3</xdr:col>
      <xdr:colOff>642937</xdr:colOff>
      <xdr:row>50</xdr:row>
      <xdr:rowOff>30833</xdr:rowOff>
    </xdr:to>
    <xdr:sp macro="" textlink="">
      <xdr:nvSpPr>
        <xdr:cNvPr id="7" name="テキスト ボックス 6">
          <a:extLst>
            <a:ext uri="{FF2B5EF4-FFF2-40B4-BE49-F238E27FC236}">
              <a16:creationId xmlns:a16="http://schemas.microsoft.com/office/drawing/2014/main" id="{ACDBF1C6-0964-42CF-B117-E22E58E9BF83}"/>
            </a:ext>
          </a:extLst>
        </xdr:cNvPr>
        <xdr:cNvSpPr txBox="1"/>
      </xdr:nvSpPr>
      <xdr:spPr>
        <a:xfrm>
          <a:off x="2576512" y="4738696"/>
          <a:ext cx="638175" cy="288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800">
              <a:latin typeface="ＭＳ Ｐゴシック" panose="020B0600070205080204" pitchFamily="50" charset="-128"/>
              <a:ea typeface="ＭＳ Ｐゴシック" panose="020B0600070205080204" pitchFamily="50" charset="-128"/>
            </a:rPr>
            <a:t>（月の端数は切り捨て）</a:t>
          </a:r>
        </a:p>
      </xdr:txBody>
    </xdr:sp>
    <xdr:clientData/>
  </xdr:twoCellAnchor>
  <xdr:twoCellAnchor>
    <xdr:from>
      <xdr:col>5</xdr:col>
      <xdr:colOff>419100</xdr:colOff>
      <xdr:row>99</xdr:row>
      <xdr:rowOff>38100</xdr:rowOff>
    </xdr:from>
    <xdr:to>
      <xdr:col>5</xdr:col>
      <xdr:colOff>628650</xdr:colOff>
      <xdr:row>101</xdr:row>
      <xdr:rowOff>180975</xdr:rowOff>
    </xdr:to>
    <xdr:sp macro="" textlink="">
      <xdr:nvSpPr>
        <xdr:cNvPr id="2" name="右中かっこ 1">
          <a:extLst>
            <a:ext uri="{FF2B5EF4-FFF2-40B4-BE49-F238E27FC236}">
              <a16:creationId xmlns:a16="http://schemas.microsoft.com/office/drawing/2014/main" id="{FB7838F5-FCA0-40E5-A68B-02E94B6DC2A5}"/>
            </a:ext>
          </a:extLst>
        </xdr:cNvPr>
        <xdr:cNvSpPr/>
      </xdr:nvSpPr>
      <xdr:spPr>
        <a:xfrm>
          <a:off x="4714875" y="24669750"/>
          <a:ext cx="2095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638176</xdr:colOff>
      <xdr:row>78</xdr:row>
      <xdr:rowOff>152401</xdr:rowOff>
    </xdr:from>
    <xdr:to>
      <xdr:col>14</xdr:col>
      <xdr:colOff>400050</xdr:colOff>
      <xdr:row>89</xdr:row>
      <xdr:rowOff>152400</xdr:rowOff>
    </xdr:to>
    <xdr:grpSp>
      <xdr:nvGrpSpPr>
        <xdr:cNvPr id="17" name="グループ化 16">
          <a:extLst>
            <a:ext uri="{FF2B5EF4-FFF2-40B4-BE49-F238E27FC236}">
              <a16:creationId xmlns:a16="http://schemas.microsoft.com/office/drawing/2014/main" id="{D992C31A-C546-4435-BF7E-6F73398793C8}"/>
            </a:ext>
          </a:extLst>
        </xdr:cNvPr>
        <xdr:cNvGrpSpPr/>
      </xdr:nvGrpSpPr>
      <xdr:grpSpPr>
        <a:xfrm>
          <a:off x="6638926" y="19297651"/>
          <a:ext cx="5038724" cy="2571749"/>
          <a:chOff x="6419851" y="19564351"/>
          <a:chExt cx="5057774" cy="2600324"/>
        </a:xfrm>
      </xdr:grpSpPr>
      <xdr:sp macro="" textlink="">
        <xdr:nvSpPr>
          <xdr:cNvPr id="8" name="テキスト ボックス 7">
            <a:extLst>
              <a:ext uri="{FF2B5EF4-FFF2-40B4-BE49-F238E27FC236}">
                <a16:creationId xmlns:a16="http://schemas.microsoft.com/office/drawing/2014/main" id="{8CAB9BA3-A85F-4834-A0C5-8B1523E94CB5}"/>
              </a:ext>
            </a:extLst>
          </xdr:cNvPr>
          <xdr:cNvSpPr txBox="1"/>
        </xdr:nvSpPr>
        <xdr:spPr>
          <a:xfrm>
            <a:off x="6419851" y="19564351"/>
            <a:ext cx="5057774" cy="2600324"/>
          </a:xfrm>
          <a:prstGeom prst="roundRect">
            <a:avLst>
              <a:gd name="adj" fmla="val 7615"/>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　勤続年数及び退職事由によって調整額が一部制限されます。</a:t>
            </a:r>
            <a:endParaRPr kumimoji="1" lang="en-US" altLang="ja-JP" sz="900"/>
          </a:p>
          <a:p>
            <a:r>
              <a:rPr kumimoji="1" lang="ja-JP" altLang="en-US" sz="900"/>
              <a:t>・勤続期間が９年以下の自己都合退職の場合には、退職手当の調整額は加算されません。</a:t>
            </a:r>
            <a:endParaRPr kumimoji="1" lang="en-US" altLang="ja-JP" sz="900"/>
          </a:p>
          <a:p>
            <a:r>
              <a:rPr kumimoji="1" lang="ja-JP" altLang="en-US" sz="900"/>
              <a:t>・また、勤続期間が１０年以上２４年以下の自己都合退職または４年以下のその他の退職の場合には、退職手当の調整額の半額が加算されます。</a:t>
            </a:r>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endParaRPr kumimoji="1" lang="en-US" altLang="ja-JP" sz="900"/>
          </a:p>
          <a:p>
            <a:r>
              <a:rPr kumimoji="1" lang="ja-JP" altLang="en-US" sz="900" u="sng">
                <a:solidFill>
                  <a:srgbClr val="FF0000"/>
                </a:solidFill>
                <a:latin typeface="HG丸ｺﾞｼｯｸM-PRO" panose="020F0600000000000000" pitchFamily="50" charset="-128"/>
                <a:ea typeface="HG丸ｺﾞｼｯｸM-PRO" panose="020F0600000000000000" pitchFamily="50" charset="-128"/>
              </a:rPr>
              <a:t>この試算シートでは、以上の例外計算には対応していませんので、該当する場合は左の方法を参考にしてご自身で算定してください。</a:t>
            </a:r>
          </a:p>
        </xdr:txBody>
      </xdr:sp>
      <xdr:pic>
        <xdr:nvPicPr>
          <xdr:cNvPr id="16" name="図 15">
            <a:extLst>
              <a:ext uri="{FF2B5EF4-FFF2-40B4-BE49-F238E27FC236}">
                <a16:creationId xmlns:a16="http://schemas.microsoft.com/office/drawing/2014/main" id="{ACEF3D0A-BBE1-4CB4-8797-F778C8949D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3225" y="20516851"/>
            <a:ext cx="4069460" cy="981074"/>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47625</xdr:colOff>
      <xdr:row>21</xdr:row>
      <xdr:rowOff>95250</xdr:rowOff>
    </xdr:from>
    <xdr:to>
      <xdr:col>15</xdr:col>
      <xdr:colOff>104775</xdr:colOff>
      <xdr:row>31</xdr:row>
      <xdr:rowOff>172969</xdr:rowOff>
    </xdr:to>
    <xdr:pic>
      <xdr:nvPicPr>
        <xdr:cNvPr id="15" name="図 14">
          <a:extLst>
            <a:ext uri="{FF2B5EF4-FFF2-40B4-BE49-F238E27FC236}">
              <a16:creationId xmlns:a16="http://schemas.microsoft.com/office/drawing/2014/main" id="{8D057ABC-12CC-4B58-9FFC-ACFE3BDEBD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24750" y="5543550"/>
          <a:ext cx="4572000" cy="2411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104775</xdr:colOff>
      <xdr:row>52</xdr:row>
      <xdr:rowOff>9525</xdr:rowOff>
    </xdr:from>
    <xdr:to>
      <xdr:col>15</xdr:col>
      <xdr:colOff>161925</xdr:colOff>
      <xdr:row>63</xdr:row>
      <xdr:rowOff>11044</xdr:rowOff>
    </xdr:to>
    <xdr:pic>
      <xdr:nvPicPr>
        <xdr:cNvPr id="18" name="図 17">
          <a:extLst>
            <a:ext uri="{FF2B5EF4-FFF2-40B4-BE49-F238E27FC236}">
              <a16:creationId xmlns:a16="http://schemas.microsoft.com/office/drawing/2014/main" id="{5968458C-2C91-4348-BDEF-3B3B8C1FDF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1900" y="13087350"/>
          <a:ext cx="4572000" cy="2411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142891</xdr:colOff>
      <xdr:row>94</xdr:row>
      <xdr:rowOff>228599</xdr:rowOff>
    </xdr:from>
    <xdr:to>
      <xdr:col>8</xdr:col>
      <xdr:colOff>338138</xdr:colOff>
      <xdr:row>97</xdr:row>
      <xdr:rowOff>47624</xdr:rowOff>
    </xdr:to>
    <xdr:sp macro="" textlink="">
      <xdr:nvSpPr>
        <xdr:cNvPr id="12" name="テキスト ボックス 11">
          <a:extLst>
            <a:ext uri="{FF2B5EF4-FFF2-40B4-BE49-F238E27FC236}">
              <a16:creationId xmlns:a16="http://schemas.microsoft.com/office/drawing/2014/main" id="{8F1FA835-DE3C-45C9-A991-629726D4E0F1}"/>
            </a:ext>
          </a:extLst>
        </xdr:cNvPr>
        <xdr:cNvSpPr txBox="1"/>
      </xdr:nvSpPr>
      <xdr:spPr>
        <a:xfrm>
          <a:off x="5148279" y="23107649"/>
          <a:ext cx="1876409" cy="6953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800" b="1">
              <a:solidFill>
                <a:srgbClr val="FF0000"/>
              </a:solidFill>
              <a:latin typeface="ＭＳ Ｐゴシック" panose="020B0600070205080204" pitchFamily="50" charset="-128"/>
              <a:ea typeface="ＭＳ Ｐゴシック" panose="020B0600070205080204" pitchFamily="50" charset="-128"/>
            </a:rPr>
            <a:t>（注）</a:t>
          </a:r>
          <a:r>
            <a:rPr kumimoji="1" lang="ja-JP" altLang="en-US" sz="800" u="sng">
              <a:latin typeface="ＭＳ Ｐゴシック" panose="020B0600070205080204" pitchFamily="50" charset="-128"/>
              <a:ea typeface="ＭＳ Ｐゴシック" panose="020B0600070205080204" pitchFamily="50" charset="-128"/>
            </a:rPr>
            <a:t>フルタイム会計年度任用職員</a:t>
          </a:r>
          <a:r>
            <a:rPr kumimoji="1" lang="ja-JP" altLang="en-US" sz="800">
              <a:latin typeface="ＭＳ Ｐゴシック" panose="020B0600070205080204" pitchFamily="50" charset="-128"/>
              <a:ea typeface="ＭＳ Ｐゴシック" panose="020B0600070205080204" pitchFamily="50" charset="-128"/>
            </a:rPr>
            <a:t>のうち、勤務日数が職員みなし日数以上ある月が</a:t>
          </a:r>
          <a:r>
            <a:rPr kumimoji="1" lang="ja-JP" altLang="en-US" sz="800">
              <a:solidFill>
                <a:srgbClr val="FF0000"/>
              </a:solidFill>
              <a:latin typeface="ＭＳ Ｐゴシック" panose="020B0600070205080204" pitchFamily="50" charset="-128"/>
              <a:ea typeface="ＭＳ Ｐゴシック" panose="020B0600070205080204" pitchFamily="50" charset="-128"/>
            </a:rPr>
            <a:t>引き続いて６月を超えるに至り、かつ、１２月を超えるに至っていない場合</a:t>
          </a:r>
          <a:r>
            <a:rPr kumimoji="1" lang="ja-JP" altLang="en-US" sz="800">
              <a:latin typeface="ＭＳ Ｐゴシック" panose="020B0600070205080204" pitchFamily="50" charset="-128"/>
              <a:ea typeface="ＭＳ Ｐゴシック" panose="020B0600070205080204" pitchFamily="50" charset="-128"/>
            </a:rPr>
            <a:t>は、</a:t>
          </a:r>
          <a:r>
            <a:rPr kumimoji="1" lang="ja-JP" altLang="en-US" sz="800">
              <a:solidFill>
                <a:srgbClr val="FF0000"/>
              </a:solidFill>
              <a:latin typeface="ＭＳ Ｐゴシック" panose="020B0600070205080204" pitchFamily="50" charset="-128"/>
              <a:ea typeface="ＭＳ Ｐゴシック" panose="020B0600070205080204" pitchFamily="50" charset="-128"/>
            </a:rPr>
            <a:t>左額の１００分の５０</a:t>
          </a:r>
          <a:r>
            <a:rPr kumimoji="1" lang="ja-JP" altLang="en-US" sz="800">
              <a:latin typeface="ＭＳ Ｐゴシック" panose="020B0600070205080204" pitchFamily="50" charset="-128"/>
              <a:ea typeface="ＭＳ Ｐゴシック" panose="020B0600070205080204" pitchFamily="50" charset="-128"/>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15</xdr:row>
      <xdr:rowOff>185737</xdr:rowOff>
    </xdr:from>
    <xdr:to>
      <xdr:col>5</xdr:col>
      <xdr:colOff>714375</xdr:colOff>
      <xdr:row>15</xdr:row>
      <xdr:rowOff>433387</xdr:rowOff>
    </xdr:to>
    <xdr:sp macro="" textlink="">
      <xdr:nvSpPr>
        <xdr:cNvPr id="2" name="テキスト ボックス 1">
          <a:extLst>
            <a:ext uri="{FF2B5EF4-FFF2-40B4-BE49-F238E27FC236}">
              <a16:creationId xmlns:a16="http://schemas.microsoft.com/office/drawing/2014/main" id="{53F309B6-6A53-4D7E-9373-161BF57FB1F8}"/>
            </a:ext>
          </a:extLst>
        </xdr:cNvPr>
        <xdr:cNvSpPr txBox="1"/>
      </xdr:nvSpPr>
      <xdr:spPr>
        <a:xfrm>
          <a:off x="5057775" y="2143125"/>
          <a:ext cx="638175" cy="247650"/>
        </a:xfrm>
        <a:prstGeom prst="wedgeRoundRectCallout">
          <a:avLst>
            <a:gd name="adj1" fmla="val -59078"/>
            <a:gd name="adj2" fmla="val 205249"/>
            <a:gd name="adj3" fmla="val 16667"/>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７割水準</a:t>
          </a:r>
        </a:p>
      </xdr:txBody>
    </xdr:sp>
    <xdr:clientData/>
  </xdr:twoCellAnchor>
  <xdr:twoCellAnchor>
    <xdr:from>
      <xdr:col>4</xdr:col>
      <xdr:colOff>28575</xdr:colOff>
      <xdr:row>21</xdr:row>
      <xdr:rowOff>14289</xdr:rowOff>
    </xdr:from>
    <xdr:to>
      <xdr:col>4</xdr:col>
      <xdr:colOff>208575</xdr:colOff>
      <xdr:row>21</xdr:row>
      <xdr:rowOff>194289</xdr:rowOff>
    </xdr:to>
    <xdr:sp macro="" textlink="">
      <xdr:nvSpPr>
        <xdr:cNvPr id="4" name="テキスト ボックス 3">
          <a:extLst>
            <a:ext uri="{FF2B5EF4-FFF2-40B4-BE49-F238E27FC236}">
              <a16:creationId xmlns:a16="http://schemas.microsoft.com/office/drawing/2014/main" id="{AA012C61-637C-401D-9C4C-81EC45BD3E59}"/>
            </a:ext>
          </a:extLst>
        </xdr:cNvPr>
        <xdr:cNvSpPr txBox="1"/>
      </xdr:nvSpPr>
      <xdr:spPr>
        <a:xfrm>
          <a:off x="4129088" y="51863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4763</xdr:colOff>
      <xdr:row>16</xdr:row>
      <xdr:rowOff>19050</xdr:rowOff>
    </xdr:from>
    <xdr:to>
      <xdr:col>4</xdr:col>
      <xdr:colOff>184763</xdr:colOff>
      <xdr:row>17</xdr:row>
      <xdr:rowOff>75225</xdr:rowOff>
    </xdr:to>
    <xdr:sp macro="" textlink="">
      <xdr:nvSpPr>
        <xdr:cNvPr id="5" name="テキスト ボックス 4">
          <a:extLst>
            <a:ext uri="{FF2B5EF4-FFF2-40B4-BE49-F238E27FC236}">
              <a16:creationId xmlns:a16="http://schemas.microsoft.com/office/drawing/2014/main" id="{6E8270FA-58F8-4FF3-8761-93BB214A9F75}"/>
            </a:ext>
          </a:extLst>
        </xdr:cNvPr>
        <xdr:cNvSpPr txBox="1"/>
      </xdr:nvSpPr>
      <xdr:spPr>
        <a:xfrm>
          <a:off x="4105276" y="4138613"/>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871537</xdr:colOff>
      <xdr:row>19</xdr:row>
      <xdr:rowOff>14289</xdr:rowOff>
    </xdr:from>
    <xdr:to>
      <xdr:col>5</xdr:col>
      <xdr:colOff>170475</xdr:colOff>
      <xdr:row>19</xdr:row>
      <xdr:rowOff>194289</xdr:rowOff>
    </xdr:to>
    <xdr:sp macro="" textlink="">
      <xdr:nvSpPr>
        <xdr:cNvPr id="6" name="テキスト ボックス 5">
          <a:extLst>
            <a:ext uri="{FF2B5EF4-FFF2-40B4-BE49-F238E27FC236}">
              <a16:creationId xmlns:a16="http://schemas.microsoft.com/office/drawing/2014/main" id="{BE69B4B0-E5D6-4011-92DB-55DA06CE2DEC}"/>
            </a:ext>
          </a:extLst>
        </xdr:cNvPr>
        <xdr:cNvSpPr txBox="1"/>
      </xdr:nvSpPr>
      <xdr:spPr>
        <a:xfrm>
          <a:off x="4972050" y="4505327"/>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57151</xdr:colOff>
      <xdr:row>21</xdr:row>
      <xdr:rowOff>9526</xdr:rowOff>
    </xdr:from>
    <xdr:to>
      <xdr:col>5</xdr:col>
      <xdr:colOff>237151</xdr:colOff>
      <xdr:row>21</xdr:row>
      <xdr:rowOff>189526</xdr:rowOff>
    </xdr:to>
    <xdr:sp macro="" textlink="">
      <xdr:nvSpPr>
        <xdr:cNvPr id="7" name="テキスト ボックス 6">
          <a:extLst>
            <a:ext uri="{FF2B5EF4-FFF2-40B4-BE49-F238E27FC236}">
              <a16:creationId xmlns:a16="http://schemas.microsoft.com/office/drawing/2014/main" id="{5446F59F-90D3-4C8E-B848-E32B6C5DA2B0}"/>
            </a:ext>
          </a:extLst>
        </xdr:cNvPr>
        <xdr:cNvSpPr txBox="1"/>
      </xdr:nvSpPr>
      <xdr:spPr>
        <a:xfrm>
          <a:off x="5038726" y="518160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2</xdr:col>
      <xdr:colOff>761998</xdr:colOff>
      <xdr:row>23</xdr:row>
      <xdr:rowOff>28577</xdr:rowOff>
    </xdr:from>
    <xdr:to>
      <xdr:col>3</xdr:col>
      <xdr:colOff>56174</xdr:colOff>
      <xdr:row>23</xdr:row>
      <xdr:rowOff>208577</xdr:rowOff>
    </xdr:to>
    <xdr:sp macro="" textlink="">
      <xdr:nvSpPr>
        <xdr:cNvPr id="8" name="テキスト ボックス 7">
          <a:extLst>
            <a:ext uri="{FF2B5EF4-FFF2-40B4-BE49-F238E27FC236}">
              <a16:creationId xmlns:a16="http://schemas.microsoft.com/office/drawing/2014/main" id="{89A994A8-CF29-41C8-A02D-CE28F64E9A0E}"/>
            </a:ext>
          </a:extLst>
        </xdr:cNvPr>
        <xdr:cNvSpPr txBox="1"/>
      </xdr:nvSpPr>
      <xdr:spPr>
        <a:xfrm>
          <a:off x="2828923" y="5724527"/>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638181</xdr:colOff>
      <xdr:row>23</xdr:row>
      <xdr:rowOff>19054</xdr:rowOff>
    </xdr:from>
    <xdr:to>
      <xdr:col>4</xdr:col>
      <xdr:colOff>818181</xdr:colOff>
      <xdr:row>23</xdr:row>
      <xdr:rowOff>199054</xdr:rowOff>
    </xdr:to>
    <xdr:sp macro="" textlink="">
      <xdr:nvSpPr>
        <xdr:cNvPr id="9" name="テキスト ボックス 8">
          <a:extLst>
            <a:ext uri="{FF2B5EF4-FFF2-40B4-BE49-F238E27FC236}">
              <a16:creationId xmlns:a16="http://schemas.microsoft.com/office/drawing/2014/main" id="{BAE6336E-E28A-40EF-B5AE-958702E63846}"/>
            </a:ext>
          </a:extLst>
        </xdr:cNvPr>
        <xdr:cNvSpPr txBox="1"/>
      </xdr:nvSpPr>
      <xdr:spPr>
        <a:xfrm>
          <a:off x="4476756" y="571500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3</xdr:col>
      <xdr:colOff>66678</xdr:colOff>
      <xdr:row>24</xdr:row>
      <xdr:rowOff>28578</xdr:rowOff>
    </xdr:from>
    <xdr:to>
      <xdr:col>3</xdr:col>
      <xdr:colOff>246678</xdr:colOff>
      <xdr:row>24</xdr:row>
      <xdr:rowOff>208578</xdr:rowOff>
    </xdr:to>
    <xdr:sp macro="" textlink="">
      <xdr:nvSpPr>
        <xdr:cNvPr id="10" name="テキスト ボックス 9">
          <a:extLst>
            <a:ext uri="{FF2B5EF4-FFF2-40B4-BE49-F238E27FC236}">
              <a16:creationId xmlns:a16="http://schemas.microsoft.com/office/drawing/2014/main" id="{2670EE01-CD9A-4F99-95E4-04BFC510FE99}"/>
            </a:ext>
          </a:extLst>
        </xdr:cNvPr>
        <xdr:cNvSpPr txBox="1"/>
      </xdr:nvSpPr>
      <xdr:spPr>
        <a:xfrm>
          <a:off x="3019428" y="595312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847731</xdr:colOff>
      <xdr:row>24</xdr:row>
      <xdr:rowOff>19054</xdr:rowOff>
    </xdr:from>
    <xdr:to>
      <xdr:col>5</xdr:col>
      <xdr:colOff>151431</xdr:colOff>
      <xdr:row>24</xdr:row>
      <xdr:rowOff>199054</xdr:rowOff>
    </xdr:to>
    <xdr:sp macro="" textlink="">
      <xdr:nvSpPr>
        <xdr:cNvPr id="11" name="テキスト ボックス 10">
          <a:extLst>
            <a:ext uri="{FF2B5EF4-FFF2-40B4-BE49-F238E27FC236}">
              <a16:creationId xmlns:a16="http://schemas.microsoft.com/office/drawing/2014/main" id="{494FDCF6-5C36-47C2-BA04-F556E8B9A894}"/>
            </a:ext>
          </a:extLst>
        </xdr:cNvPr>
        <xdr:cNvSpPr txBox="1"/>
      </xdr:nvSpPr>
      <xdr:spPr>
        <a:xfrm>
          <a:off x="4686306" y="5943604"/>
          <a:ext cx="189525"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8</xdr:col>
      <xdr:colOff>28583</xdr:colOff>
      <xdr:row>24</xdr:row>
      <xdr:rowOff>28580</xdr:rowOff>
    </xdr:from>
    <xdr:to>
      <xdr:col>8</xdr:col>
      <xdr:colOff>218107</xdr:colOff>
      <xdr:row>24</xdr:row>
      <xdr:rowOff>208580</xdr:rowOff>
    </xdr:to>
    <xdr:sp macro="" textlink="">
      <xdr:nvSpPr>
        <xdr:cNvPr id="12" name="テキスト ボックス 11">
          <a:extLst>
            <a:ext uri="{FF2B5EF4-FFF2-40B4-BE49-F238E27FC236}">
              <a16:creationId xmlns:a16="http://schemas.microsoft.com/office/drawing/2014/main" id="{92DED35E-EF66-4E52-9E13-36E593DD4AF7}"/>
            </a:ext>
          </a:extLst>
        </xdr:cNvPr>
        <xdr:cNvSpPr txBox="1"/>
      </xdr:nvSpPr>
      <xdr:spPr>
        <a:xfrm>
          <a:off x="7410458" y="5953130"/>
          <a:ext cx="189524"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1</xdr:col>
      <xdr:colOff>1643060</xdr:colOff>
      <xdr:row>26</xdr:row>
      <xdr:rowOff>14288</xdr:rowOff>
    </xdr:from>
    <xdr:to>
      <xdr:col>2</xdr:col>
      <xdr:colOff>170473</xdr:colOff>
      <xdr:row>26</xdr:row>
      <xdr:rowOff>194288</xdr:rowOff>
    </xdr:to>
    <xdr:sp macro="" textlink="">
      <xdr:nvSpPr>
        <xdr:cNvPr id="14" name="テキスト ボックス 13">
          <a:extLst>
            <a:ext uri="{FF2B5EF4-FFF2-40B4-BE49-F238E27FC236}">
              <a16:creationId xmlns:a16="http://schemas.microsoft.com/office/drawing/2014/main" id="{11E4806D-DEAD-430C-81C8-E46C3FCAF787}"/>
            </a:ext>
          </a:extLst>
        </xdr:cNvPr>
        <xdr:cNvSpPr txBox="1"/>
      </xdr:nvSpPr>
      <xdr:spPr>
        <a:xfrm>
          <a:off x="2047873" y="630555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47623</xdr:colOff>
      <xdr:row>26</xdr:row>
      <xdr:rowOff>23814</xdr:rowOff>
    </xdr:from>
    <xdr:to>
      <xdr:col>4</xdr:col>
      <xdr:colOff>227623</xdr:colOff>
      <xdr:row>26</xdr:row>
      <xdr:rowOff>203814</xdr:rowOff>
    </xdr:to>
    <xdr:sp macro="" textlink="">
      <xdr:nvSpPr>
        <xdr:cNvPr id="15" name="テキスト ボックス 14">
          <a:extLst>
            <a:ext uri="{FF2B5EF4-FFF2-40B4-BE49-F238E27FC236}">
              <a16:creationId xmlns:a16="http://schemas.microsoft.com/office/drawing/2014/main" id="{E6396F18-BE78-420D-9328-F5E0EEE406CE}"/>
            </a:ext>
          </a:extLst>
        </xdr:cNvPr>
        <xdr:cNvSpPr txBox="1"/>
      </xdr:nvSpPr>
      <xdr:spPr>
        <a:xfrm>
          <a:off x="3867148" y="6315077"/>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1</xdr:col>
      <xdr:colOff>1633534</xdr:colOff>
      <xdr:row>27</xdr:row>
      <xdr:rowOff>19051</xdr:rowOff>
    </xdr:from>
    <xdr:to>
      <xdr:col>2</xdr:col>
      <xdr:colOff>160947</xdr:colOff>
      <xdr:row>27</xdr:row>
      <xdr:rowOff>199051</xdr:rowOff>
    </xdr:to>
    <xdr:sp macro="" textlink="">
      <xdr:nvSpPr>
        <xdr:cNvPr id="16" name="テキスト ボックス 15">
          <a:extLst>
            <a:ext uri="{FF2B5EF4-FFF2-40B4-BE49-F238E27FC236}">
              <a16:creationId xmlns:a16="http://schemas.microsoft.com/office/drawing/2014/main" id="{0A50C09E-A252-44C1-9802-7341E2DA8A7E}"/>
            </a:ext>
          </a:extLst>
        </xdr:cNvPr>
        <xdr:cNvSpPr txBox="1"/>
      </xdr:nvSpPr>
      <xdr:spPr>
        <a:xfrm>
          <a:off x="2038347" y="653415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4</xdr:col>
      <xdr:colOff>47622</xdr:colOff>
      <xdr:row>27</xdr:row>
      <xdr:rowOff>19051</xdr:rowOff>
    </xdr:from>
    <xdr:to>
      <xdr:col>4</xdr:col>
      <xdr:colOff>227622</xdr:colOff>
      <xdr:row>27</xdr:row>
      <xdr:rowOff>199051</xdr:rowOff>
    </xdr:to>
    <xdr:sp macro="" textlink="">
      <xdr:nvSpPr>
        <xdr:cNvPr id="17" name="テキスト ボックス 16">
          <a:extLst>
            <a:ext uri="{FF2B5EF4-FFF2-40B4-BE49-F238E27FC236}">
              <a16:creationId xmlns:a16="http://schemas.microsoft.com/office/drawing/2014/main" id="{13D70581-FAD9-43C5-9A87-CD663A888EC1}"/>
            </a:ext>
          </a:extLst>
        </xdr:cNvPr>
        <xdr:cNvSpPr txBox="1"/>
      </xdr:nvSpPr>
      <xdr:spPr>
        <a:xfrm>
          <a:off x="3867147" y="653415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6</xdr:col>
      <xdr:colOff>47623</xdr:colOff>
      <xdr:row>27</xdr:row>
      <xdr:rowOff>28578</xdr:rowOff>
    </xdr:from>
    <xdr:to>
      <xdr:col>6</xdr:col>
      <xdr:colOff>227623</xdr:colOff>
      <xdr:row>27</xdr:row>
      <xdr:rowOff>208578</xdr:rowOff>
    </xdr:to>
    <xdr:sp macro="" textlink="">
      <xdr:nvSpPr>
        <xdr:cNvPr id="18" name="テキスト ボックス 17">
          <a:extLst>
            <a:ext uri="{FF2B5EF4-FFF2-40B4-BE49-F238E27FC236}">
              <a16:creationId xmlns:a16="http://schemas.microsoft.com/office/drawing/2014/main" id="{55EA6EB1-6A41-45B2-A17A-4B1423A31685}"/>
            </a:ext>
          </a:extLst>
        </xdr:cNvPr>
        <xdr:cNvSpPr txBox="1"/>
      </xdr:nvSpPr>
      <xdr:spPr>
        <a:xfrm>
          <a:off x="5629273" y="654367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33339</xdr:colOff>
      <xdr:row>11</xdr:row>
      <xdr:rowOff>19052</xdr:rowOff>
    </xdr:from>
    <xdr:to>
      <xdr:col>4</xdr:col>
      <xdr:colOff>213339</xdr:colOff>
      <xdr:row>11</xdr:row>
      <xdr:rowOff>199052</xdr:rowOff>
    </xdr:to>
    <xdr:sp macro="" textlink="">
      <xdr:nvSpPr>
        <xdr:cNvPr id="19" name="テキスト ボックス 18">
          <a:extLst>
            <a:ext uri="{FF2B5EF4-FFF2-40B4-BE49-F238E27FC236}">
              <a16:creationId xmlns:a16="http://schemas.microsoft.com/office/drawing/2014/main" id="{36A594E7-0AD2-4580-936E-FA5522420C64}"/>
            </a:ext>
          </a:extLst>
        </xdr:cNvPr>
        <xdr:cNvSpPr txBox="1"/>
      </xdr:nvSpPr>
      <xdr:spPr>
        <a:xfrm>
          <a:off x="4133852" y="2286002"/>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4764</xdr:colOff>
      <xdr:row>12</xdr:row>
      <xdr:rowOff>104776</xdr:rowOff>
    </xdr:from>
    <xdr:to>
      <xdr:col>4</xdr:col>
      <xdr:colOff>184764</xdr:colOff>
      <xdr:row>12</xdr:row>
      <xdr:rowOff>284776</xdr:rowOff>
    </xdr:to>
    <xdr:sp macro="" textlink="">
      <xdr:nvSpPr>
        <xdr:cNvPr id="20" name="テキスト ボックス 19">
          <a:extLst>
            <a:ext uri="{FF2B5EF4-FFF2-40B4-BE49-F238E27FC236}">
              <a16:creationId xmlns:a16="http://schemas.microsoft.com/office/drawing/2014/main" id="{C744C1CD-CDE4-4F2D-9109-AA9225E09989}"/>
            </a:ext>
          </a:extLst>
        </xdr:cNvPr>
        <xdr:cNvSpPr txBox="1"/>
      </xdr:nvSpPr>
      <xdr:spPr>
        <a:xfrm>
          <a:off x="4105277" y="25955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876300</xdr:colOff>
      <xdr:row>12</xdr:row>
      <xdr:rowOff>104777</xdr:rowOff>
    </xdr:from>
    <xdr:to>
      <xdr:col>5</xdr:col>
      <xdr:colOff>175238</xdr:colOff>
      <xdr:row>12</xdr:row>
      <xdr:rowOff>284777</xdr:rowOff>
    </xdr:to>
    <xdr:sp macro="" textlink="">
      <xdr:nvSpPr>
        <xdr:cNvPr id="21" name="テキスト ボックス 20">
          <a:extLst>
            <a:ext uri="{FF2B5EF4-FFF2-40B4-BE49-F238E27FC236}">
              <a16:creationId xmlns:a16="http://schemas.microsoft.com/office/drawing/2014/main" id="{6527CDF6-72CC-4015-BA24-C11B68670ABE}"/>
            </a:ext>
          </a:extLst>
        </xdr:cNvPr>
        <xdr:cNvSpPr txBox="1"/>
      </xdr:nvSpPr>
      <xdr:spPr>
        <a:xfrm>
          <a:off x="4976813" y="2595565"/>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38101</xdr:colOff>
      <xdr:row>11</xdr:row>
      <xdr:rowOff>19052</xdr:rowOff>
    </xdr:from>
    <xdr:to>
      <xdr:col>5</xdr:col>
      <xdr:colOff>218101</xdr:colOff>
      <xdr:row>11</xdr:row>
      <xdr:rowOff>199052</xdr:rowOff>
    </xdr:to>
    <xdr:sp macro="" textlink="">
      <xdr:nvSpPr>
        <xdr:cNvPr id="22" name="テキスト ボックス 21">
          <a:extLst>
            <a:ext uri="{FF2B5EF4-FFF2-40B4-BE49-F238E27FC236}">
              <a16:creationId xmlns:a16="http://schemas.microsoft.com/office/drawing/2014/main" id="{6942CE3B-A9EC-4037-A229-070A74F9337C}"/>
            </a:ext>
          </a:extLst>
        </xdr:cNvPr>
        <xdr:cNvSpPr txBox="1"/>
      </xdr:nvSpPr>
      <xdr:spPr>
        <a:xfrm>
          <a:off x="5019676" y="2286002"/>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5</xdr:col>
      <xdr:colOff>76200</xdr:colOff>
      <xdr:row>39</xdr:row>
      <xdr:rowOff>185737</xdr:rowOff>
    </xdr:from>
    <xdr:to>
      <xdr:col>5</xdr:col>
      <xdr:colOff>714375</xdr:colOff>
      <xdr:row>39</xdr:row>
      <xdr:rowOff>433387</xdr:rowOff>
    </xdr:to>
    <xdr:sp macro="" textlink="">
      <xdr:nvSpPr>
        <xdr:cNvPr id="24" name="テキスト ボックス 23">
          <a:extLst>
            <a:ext uri="{FF2B5EF4-FFF2-40B4-BE49-F238E27FC236}">
              <a16:creationId xmlns:a16="http://schemas.microsoft.com/office/drawing/2014/main" id="{7F049A3D-6ECD-43D0-A7DD-C56DF2CFD1B7}"/>
            </a:ext>
          </a:extLst>
        </xdr:cNvPr>
        <xdr:cNvSpPr txBox="1"/>
      </xdr:nvSpPr>
      <xdr:spPr>
        <a:xfrm>
          <a:off x="4776788" y="3624262"/>
          <a:ext cx="638175" cy="247650"/>
        </a:xfrm>
        <a:prstGeom prst="wedgeRoundRectCallout">
          <a:avLst>
            <a:gd name="adj1" fmla="val -59078"/>
            <a:gd name="adj2" fmla="val 205249"/>
            <a:gd name="adj3" fmla="val 16667"/>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７割水準</a:t>
          </a:r>
        </a:p>
      </xdr:txBody>
    </xdr:sp>
    <xdr:clientData/>
  </xdr:twoCellAnchor>
  <xdr:twoCellAnchor>
    <xdr:from>
      <xdr:col>4</xdr:col>
      <xdr:colOff>28575</xdr:colOff>
      <xdr:row>45</xdr:row>
      <xdr:rowOff>14289</xdr:rowOff>
    </xdr:from>
    <xdr:to>
      <xdr:col>4</xdr:col>
      <xdr:colOff>208575</xdr:colOff>
      <xdr:row>45</xdr:row>
      <xdr:rowOff>194289</xdr:rowOff>
    </xdr:to>
    <xdr:sp macro="" textlink="">
      <xdr:nvSpPr>
        <xdr:cNvPr id="25" name="テキスト ボックス 24">
          <a:extLst>
            <a:ext uri="{FF2B5EF4-FFF2-40B4-BE49-F238E27FC236}">
              <a16:creationId xmlns:a16="http://schemas.microsoft.com/office/drawing/2014/main" id="{93DD29EF-731C-4E4F-8229-61FDB2D092F1}"/>
            </a:ext>
          </a:extLst>
        </xdr:cNvPr>
        <xdr:cNvSpPr txBox="1"/>
      </xdr:nvSpPr>
      <xdr:spPr>
        <a:xfrm>
          <a:off x="3848100" y="4962527"/>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4763</xdr:colOff>
      <xdr:row>40</xdr:row>
      <xdr:rowOff>19050</xdr:rowOff>
    </xdr:from>
    <xdr:to>
      <xdr:col>4</xdr:col>
      <xdr:colOff>184763</xdr:colOff>
      <xdr:row>41</xdr:row>
      <xdr:rowOff>75225</xdr:rowOff>
    </xdr:to>
    <xdr:sp macro="" textlink="">
      <xdr:nvSpPr>
        <xdr:cNvPr id="26" name="テキスト ボックス 25">
          <a:extLst>
            <a:ext uri="{FF2B5EF4-FFF2-40B4-BE49-F238E27FC236}">
              <a16:creationId xmlns:a16="http://schemas.microsoft.com/office/drawing/2014/main" id="{0E1483C5-D6E2-446E-8238-00D1654A2761}"/>
            </a:ext>
          </a:extLst>
        </xdr:cNvPr>
        <xdr:cNvSpPr txBox="1"/>
      </xdr:nvSpPr>
      <xdr:spPr>
        <a:xfrm>
          <a:off x="3824288" y="3914775"/>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871537</xdr:colOff>
      <xdr:row>43</xdr:row>
      <xdr:rowOff>14289</xdr:rowOff>
    </xdr:from>
    <xdr:to>
      <xdr:col>5</xdr:col>
      <xdr:colOff>170475</xdr:colOff>
      <xdr:row>43</xdr:row>
      <xdr:rowOff>194289</xdr:rowOff>
    </xdr:to>
    <xdr:sp macro="" textlink="">
      <xdr:nvSpPr>
        <xdr:cNvPr id="27" name="テキスト ボックス 26">
          <a:extLst>
            <a:ext uri="{FF2B5EF4-FFF2-40B4-BE49-F238E27FC236}">
              <a16:creationId xmlns:a16="http://schemas.microsoft.com/office/drawing/2014/main" id="{284AD4BB-F05A-45BB-A1AD-83C35929CE19}"/>
            </a:ext>
          </a:extLst>
        </xdr:cNvPr>
        <xdr:cNvSpPr txBox="1"/>
      </xdr:nvSpPr>
      <xdr:spPr>
        <a:xfrm>
          <a:off x="4691062" y="4281489"/>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57151</xdr:colOff>
      <xdr:row>45</xdr:row>
      <xdr:rowOff>9526</xdr:rowOff>
    </xdr:from>
    <xdr:to>
      <xdr:col>5</xdr:col>
      <xdr:colOff>237151</xdr:colOff>
      <xdr:row>45</xdr:row>
      <xdr:rowOff>189526</xdr:rowOff>
    </xdr:to>
    <xdr:sp macro="" textlink="">
      <xdr:nvSpPr>
        <xdr:cNvPr id="28" name="テキスト ボックス 27">
          <a:extLst>
            <a:ext uri="{FF2B5EF4-FFF2-40B4-BE49-F238E27FC236}">
              <a16:creationId xmlns:a16="http://schemas.microsoft.com/office/drawing/2014/main" id="{7F3D8AE1-3676-43A5-BFF0-6C5FB653899C}"/>
            </a:ext>
          </a:extLst>
        </xdr:cNvPr>
        <xdr:cNvSpPr txBox="1"/>
      </xdr:nvSpPr>
      <xdr:spPr>
        <a:xfrm>
          <a:off x="4757739" y="49577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2</xdr:col>
      <xdr:colOff>752473</xdr:colOff>
      <xdr:row>47</xdr:row>
      <xdr:rowOff>28577</xdr:rowOff>
    </xdr:from>
    <xdr:to>
      <xdr:col>3</xdr:col>
      <xdr:colOff>46649</xdr:colOff>
      <xdr:row>47</xdr:row>
      <xdr:rowOff>208577</xdr:rowOff>
    </xdr:to>
    <xdr:sp macro="" textlink="">
      <xdr:nvSpPr>
        <xdr:cNvPr id="29" name="テキスト ボックス 28">
          <a:extLst>
            <a:ext uri="{FF2B5EF4-FFF2-40B4-BE49-F238E27FC236}">
              <a16:creationId xmlns:a16="http://schemas.microsoft.com/office/drawing/2014/main" id="{F7438679-BA0E-4B5D-9FA4-8861909EF263}"/>
            </a:ext>
          </a:extLst>
        </xdr:cNvPr>
        <xdr:cNvSpPr txBox="1"/>
      </xdr:nvSpPr>
      <xdr:spPr>
        <a:xfrm>
          <a:off x="2819398" y="11839577"/>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628656</xdr:colOff>
      <xdr:row>47</xdr:row>
      <xdr:rowOff>19054</xdr:rowOff>
    </xdr:from>
    <xdr:to>
      <xdr:col>4</xdr:col>
      <xdr:colOff>808656</xdr:colOff>
      <xdr:row>47</xdr:row>
      <xdr:rowOff>199054</xdr:rowOff>
    </xdr:to>
    <xdr:sp macro="" textlink="">
      <xdr:nvSpPr>
        <xdr:cNvPr id="30" name="テキスト ボックス 29">
          <a:extLst>
            <a:ext uri="{FF2B5EF4-FFF2-40B4-BE49-F238E27FC236}">
              <a16:creationId xmlns:a16="http://schemas.microsoft.com/office/drawing/2014/main" id="{F93C466D-5D0B-4636-99A2-DDA4EC0E7521}"/>
            </a:ext>
          </a:extLst>
        </xdr:cNvPr>
        <xdr:cNvSpPr txBox="1"/>
      </xdr:nvSpPr>
      <xdr:spPr>
        <a:xfrm>
          <a:off x="4467231" y="1183005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3</xdr:col>
      <xdr:colOff>66678</xdr:colOff>
      <xdr:row>48</xdr:row>
      <xdr:rowOff>28578</xdr:rowOff>
    </xdr:from>
    <xdr:to>
      <xdr:col>3</xdr:col>
      <xdr:colOff>246678</xdr:colOff>
      <xdr:row>48</xdr:row>
      <xdr:rowOff>208578</xdr:rowOff>
    </xdr:to>
    <xdr:sp macro="" textlink="">
      <xdr:nvSpPr>
        <xdr:cNvPr id="31" name="テキスト ボックス 30">
          <a:extLst>
            <a:ext uri="{FF2B5EF4-FFF2-40B4-BE49-F238E27FC236}">
              <a16:creationId xmlns:a16="http://schemas.microsoft.com/office/drawing/2014/main" id="{6658B5CC-A205-4002-AB93-28317BA7E894}"/>
            </a:ext>
          </a:extLst>
        </xdr:cNvPr>
        <xdr:cNvSpPr txBox="1"/>
      </xdr:nvSpPr>
      <xdr:spPr>
        <a:xfrm>
          <a:off x="3019428" y="1206817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847731</xdr:colOff>
      <xdr:row>48</xdr:row>
      <xdr:rowOff>19054</xdr:rowOff>
    </xdr:from>
    <xdr:to>
      <xdr:col>5</xdr:col>
      <xdr:colOff>151431</xdr:colOff>
      <xdr:row>48</xdr:row>
      <xdr:rowOff>199054</xdr:rowOff>
    </xdr:to>
    <xdr:sp macro="" textlink="">
      <xdr:nvSpPr>
        <xdr:cNvPr id="32" name="テキスト ボックス 31">
          <a:extLst>
            <a:ext uri="{FF2B5EF4-FFF2-40B4-BE49-F238E27FC236}">
              <a16:creationId xmlns:a16="http://schemas.microsoft.com/office/drawing/2014/main" id="{515EBD51-8AD7-48BA-8530-9868EC2843FC}"/>
            </a:ext>
          </a:extLst>
        </xdr:cNvPr>
        <xdr:cNvSpPr txBox="1"/>
      </xdr:nvSpPr>
      <xdr:spPr>
        <a:xfrm>
          <a:off x="4686306" y="12058654"/>
          <a:ext cx="189525"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8</xdr:col>
      <xdr:colOff>28583</xdr:colOff>
      <xdr:row>48</xdr:row>
      <xdr:rowOff>28580</xdr:rowOff>
    </xdr:from>
    <xdr:to>
      <xdr:col>8</xdr:col>
      <xdr:colOff>218107</xdr:colOff>
      <xdr:row>48</xdr:row>
      <xdr:rowOff>208580</xdr:rowOff>
    </xdr:to>
    <xdr:sp macro="" textlink="">
      <xdr:nvSpPr>
        <xdr:cNvPr id="33" name="テキスト ボックス 32">
          <a:extLst>
            <a:ext uri="{FF2B5EF4-FFF2-40B4-BE49-F238E27FC236}">
              <a16:creationId xmlns:a16="http://schemas.microsoft.com/office/drawing/2014/main" id="{80CA513F-CF71-42E0-925C-6B7D38CA7C3C}"/>
            </a:ext>
          </a:extLst>
        </xdr:cNvPr>
        <xdr:cNvSpPr txBox="1"/>
      </xdr:nvSpPr>
      <xdr:spPr>
        <a:xfrm>
          <a:off x="7410458" y="12068180"/>
          <a:ext cx="189524"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1</xdr:col>
      <xdr:colOff>1638301</xdr:colOff>
      <xdr:row>50</xdr:row>
      <xdr:rowOff>28576</xdr:rowOff>
    </xdr:from>
    <xdr:to>
      <xdr:col>2</xdr:col>
      <xdr:colOff>165714</xdr:colOff>
      <xdr:row>50</xdr:row>
      <xdr:rowOff>208576</xdr:rowOff>
    </xdr:to>
    <xdr:sp macro="" textlink="">
      <xdr:nvSpPr>
        <xdr:cNvPr id="34" name="テキスト ボックス 33">
          <a:extLst>
            <a:ext uri="{FF2B5EF4-FFF2-40B4-BE49-F238E27FC236}">
              <a16:creationId xmlns:a16="http://schemas.microsoft.com/office/drawing/2014/main" id="{4A0244A9-309E-4A7B-9DD9-68A1579E69EB}"/>
            </a:ext>
          </a:extLst>
        </xdr:cNvPr>
        <xdr:cNvSpPr txBox="1"/>
      </xdr:nvSpPr>
      <xdr:spPr>
        <a:xfrm>
          <a:off x="2043114" y="12353926"/>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76201</xdr:colOff>
      <xdr:row>50</xdr:row>
      <xdr:rowOff>23814</xdr:rowOff>
    </xdr:from>
    <xdr:to>
      <xdr:col>4</xdr:col>
      <xdr:colOff>256201</xdr:colOff>
      <xdr:row>50</xdr:row>
      <xdr:rowOff>203814</xdr:rowOff>
    </xdr:to>
    <xdr:sp macro="" textlink="">
      <xdr:nvSpPr>
        <xdr:cNvPr id="35" name="テキスト ボックス 34">
          <a:extLst>
            <a:ext uri="{FF2B5EF4-FFF2-40B4-BE49-F238E27FC236}">
              <a16:creationId xmlns:a16="http://schemas.microsoft.com/office/drawing/2014/main" id="{CDED41FD-6C35-4CBD-8BAA-796E8B9A3254}"/>
            </a:ext>
          </a:extLst>
        </xdr:cNvPr>
        <xdr:cNvSpPr txBox="1"/>
      </xdr:nvSpPr>
      <xdr:spPr>
        <a:xfrm>
          <a:off x="3895726" y="6091239"/>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1</xdr:col>
      <xdr:colOff>1628775</xdr:colOff>
      <xdr:row>51</xdr:row>
      <xdr:rowOff>33339</xdr:rowOff>
    </xdr:from>
    <xdr:to>
      <xdr:col>2</xdr:col>
      <xdr:colOff>156188</xdr:colOff>
      <xdr:row>51</xdr:row>
      <xdr:rowOff>213339</xdr:rowOff>
    </xdr:to>
    <xdr:sp macro="" textlink="">
      <xdr:nvSpPr>
        <xdr:cNvPr id="36" name="テキスト ボックス 35">
          <a:extLst>
            <a:ext uri="{FF2B5EF4-FFF2-40B4-BE49-F238E27FC236}">
              <a16:creationId xmlns:a16="http://schemas.microsoft.com/office/drawing/2014/main" id="{06DB5C2A-93AD-4C53-A428-8848223A21E9}"/>
            </a:ext>
          </a:extLst>
        </xdr:cNvPr>
        <xdr:cNvSpPr txBox="1"/>
      </xdr:nvSpPr>
      <xdr:spPr>
        <a:xfrm>
          <a:off x="2033588" y="12582527"/>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4</xdr:col>
      <xdr:colOff>76200</xdr:colOff>
      <xdr:row>51</xdr:row>
      <xdr:rowOff>19051</xdr:rowOff>
    </xdr:from>
    <xdr:to>
      <xdr:col>4</xdr:col>
      <xdr:colOff>256200</xdr:colOff>
      <xdr:row>51</xdr:row>
      <xdr:rowOff>199051</xdr:rowOff>
    </xdr:to>
    <xdr:sp macro="" textlink="">
      <xdr:nvSpPr>
        <xdr:cNvPr id="37" name="テキスト ボックス 36">
          <a:extLst>
            <a:ext uri="{FF2B5EF4-FFF2-40B4-BE49-F238E27FC236}">
              <a16:creationId xmlns:a16="http://schemas.microsoft.com/office/drawing/2014/main" id="{B7850580-31A8-4235-9B0E-11D3C89717ED}"/>
            </a:ext>
          </a:extLst>
        </xdr:cNvPr>
        <xdr:cNvSpPr txBox="1"/>
      </xdr:nvSpPr>
      <xdr:spPr>
        <a:xfrm>
          <a:off x="3895725" y="631031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6</xdr:col>
      <xdr:colOff>76201</xdr:colOff>
      <xdr:row>51</xdr:row>
      <xdr:rowOff>28578</xdr:rowOff>
    </xdr:from>
    <xdr:to>
      <xdr:col>6</xdr:col>
      <xdr:colOff>256201</xdr:colOff>
      <xdr:row>51</xdr:row>
      <xdr:rowOff>208578</xdr:rowOff>
    </xdr:to>
    <xdr:sp macro="" textlink="">
      <xdr:nvSpPr>
        <xdr:cNvPr id="38" name="テキスト ボックス 37">
          <a:extLst>
            <a:ext uri="{FF2B5EF4-FFF2-40B4-BE49-F238E27FC236}">
              <a16:creationId xmlns:a16="http://schemas.microsoft.com/office/drawing/2014/main" id="{CDE1CD11-937A-4E55-93A4-2468828D8AFD}"/>
            </a:ext>
          </a:extLst>
        </xdr:cNvPr>
        <xdr:cNvSpPr txBox="1"/>
      </xdr:nvSpPr>
      <xdr:spPr>
        <a:xfrm>
          <a:off x="5657851" y="631984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33339</xdr:colOff>
      <xdr:row>35</xdr:row>
      <xdr:rowOff>19052</xdr:rowOff>
    </xdr:from>
    <xdr:to>
      <xdr:col>4</xdr:col>
      <xdr:colOff>213339</xdr:colOff>
      <xdr:row>35</xdr:row>
      <xdr:rowOff>199052</xdr:rowOff>
    </xdr:to>
    <xdr:sp macro="" textlink="">
      <xdr:nvSpPr>
        <xdr:cNvPr id="39" name="テキスト ボックス 38">
          <a:extLst>
            <a:ext uri="{FF2B5EF4-FFF2-40B4-BE49-F238E27FC236}">
              <a16:creationId xmlns:a16="http://schemas.microsoft.com/office/drawing/2014/main" id="{13F7C285-8CE8-4178-9F2E-4E36B0B006B6}"/>
            </a:ext>
          </a:extLst>
        </xdr:cNvPr>
        <xdr:cNvSpPr txBox="1"/>
      </xdr:nvSpPr>
      <xdr:spPr>
        <a:xfrm>
          <a:off x="3852864" y="2286002"/>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4764</xdr:colOff>
      <xdr:row>36</xdr:row>
      <xdr:rowOff>104776</xdr:rowOff>
    </xdr:from>
    <xdr:to>
      <xdr:col>4</xdr:col>
      <xdr:colOff>184764</xdr:colOff>
      <xdr:row>36</xdr:row>
      <xdr:rowOff>284776</xdr:rowOff>
    </xdr:to>
    <xdr:sp macro="" textlink="">
      <xdr:nvSpPr>
        <xdr:cNvPr id="40" name="テキスト ボックス 39">
          <a:extLst>
            <a:ext uri="{FF2B5EF4-FFF2-40B4-BE49-F238E27FC236}">
              <a16:creationId xmlns:a16="http://schemas.microsoft.com/office/drawing/2014/main" id="{1AB8697C-310B-4C31-BBF6-FF7FF4F7B76B}"/>
            </a:ext>
          </a:extLst>
        </xdr:cNvPr>
        <xdr:cNvSpPr txBox="1"/>
      </xdr:nvSpPr>
      <xdr:spPr>
        <a:xfrm>
          <a:off x="3824289" y="25955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876300</xdr:colOff>
      <xdr:row>36</xdr:row>
      <xdr:rowOff>104777</xdr:rowOff>
    </xdr:from>
    <xdr:to>
      <xdr:col>5</xdr:col>
      <xdr:colOff>175238</xdr:colOff>
      <xdr:row>36</xdr:row>
      <xdr:rowOff>284777</xdr:rowOff>
    </xdr:to>
    <xdr:sp macro="" textlink="">
      <xdr:nvSpPr>
        <xdr:cNvPr id="41" name="テキスト ボックス 40">
          <a:extLst>
            <a:ext uri="{FF2B5EF4-FFF2-40B4-BE49-F238E27FC236}">
              <a16:creationId xmlns:a16="http://schemas.microsoft.com/office/drawing/2014/main" id="{C5D45593-5D76-455D-8A8E-3FFD03800299}"/>
            </a:ext>
          </a:extLst>
        </xdr:cNvPr>
        <xdr:cNvSpPr txBox="1"/>
      </xdr:nvSpPr>
      <xdr:spPr>
        <a:xfrm>
          <a:off x="4695825" y="2595565"/>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38101</xdr:colOff>
      <xdr:row>35</xdr:row>
      <xdr:rowOff>19052</xdr:rowOff>
    </xdr:from>
    <xdr:to>
      <xdr:col>5</xdr:col>
      <xdr:colOff>218101</xdr:colOff>
      <xdr:row>35</xdr:row>
      <xdr:rowOff>199052</xdr:rowOff>
    </xdr:to>
    <xdr:sp macro="" textlink="">
      <xdr:nvSpPr>
        <xdr:cNvPr id="42" name="テキスト ボックス 41">
          <a:extLst>
            <a:ext uri="{FF2B5EF4-FFF2-40B4-BE49-F238E27FC236}">
              <a16:creationId xmlns:a16="http://schemas.microsoft.com/office/drawing/2014/main" id="{DCD43C2C-05B9-4AC1-AA08-1761AF41586F}"/>
            </a:ext>
          </a:extLst>
        </xdr:cNvPr>
        <xdr:cNvSpPr txBox="1"/>
      </xdr:nvSpPr>
      <xdr:spPr>
        <a:xfrm>
          <a:off x="4738689" y="2286002"/>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4</xdr:col>
      <xdr:colOff>90487</xdr:colOff>
      <xdr:row>52</xdr:row>
      <xdr:rowOff>14289</xdr:rowOff>
    </xdr:from>
    <xdr:to>
      <xdr:col>6</xdr:col>
      <xdr:colOff>876299</xdr:colOff>
      <xdr:row>52</xdr:row>
      <xdr:rowOff>209553</xdr:rowOff>
    </xdr:to>
    <xdr:sp macro="" textlink="">
      <xdr:nvSpPr>
        <xdr:cNvPr id="44" name="右中かっこ 43">
          <a:extLst>
            <a:ext uri="{FF2B5EF4-FFF2-40B4-BE49-F238E27FC236}">
              <a16:creationId xmlns:a16="http://schemas.microsoft.com/office/drawing/2014/main" id="{B06D0A5A-749A-42C0-B092-61AA8B761C79}"/>
            </a:ext>
          </a:extLst>
        </xdr:cNvPr>
        <xdr:cNvSpPr/>
      </xdr:nvSpPr>
      <xdr:spPr>
        <a:xfrm rot="5400000">
          <a:off x="5086349" y="11168065"/>
          <a:ext cx="195264" cy="254793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64</xdr:row>
      <xdr:rowOff>185737</xdr:rowOff>
    </xdr:from>
    <xdr:to>
      <xdr:col>5</xdr:col>
      <xdr:colOff>714375</xdr:colOff>
      <xdr:row>64</xdr:row>
      <xdr:rowOff>433387</xdr:rowOff>
    </xdr:to>
    <xdr:sp macro="" textlink="">
      <xdr:nvSpPr>
        <xdr:cNvPr id="45" name="テキスト ボックス 44">
          <a:extLst>
            <a:ext uri="{FF2B5EF4-FFF2-40B4-BE49-F238E27FC236}">
              <a16:creationId xmlns:a16="http://schemas.microsoft.com/office/drawing/2014/main" id="{89F1354D-B5FF-466A-B509-01588EB2B9C6}"/>
            </a:ext>
          </a:extLst>
        </xdr:cNvPr>
        <xdr:cNvSpPr txBox="1"/>
      </xdr:nvSpPr>
      <xdr:spPr>
        <a:xfrm>
          <a:off x="4776788" y="9658350"/>
          <a:ext cx="638175" cy="247650"/>
        </a:xfrm>
        <a:prstGeom prst="wedgeRoundRectCallout">
          <a:avLst>
            <a:gd name="adj1" fmla="val -59078"/>
            <a:gd name="adj2" fmla="val 205249"/>
            <a:gd name="adj3" fmla="val 16667"/>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７割水準</a:t>
          </a:r>
        </a:p>
      </xdr:txBody>
    </xdr:sp>
    <xdr:clientData/>
  </xdr:twoCellAnchor>
  <xdr:twoCellAnchor>
    <xdr:from>
      <xdr:col>3</xdr:col>
      <xdr:colOff>28575</xdr:colOff>
      <xdr:row>70</xdr:row>
      <xdr:rowOff>14289</xdr:rowOff>
    </xdr:from>
    <xdr:to>
      <xdr:col>3</xdr:col>
      <xdr:colOff>208575</xdr:colOff>
      <xdr:row>70</xdr:row>
      <xdr:rowOff>194289</xdr:rowOff>
    </xdr:to>
    <xdr:sp macro="" textlink="">
      <xdr:nvSpPr>
        <xdr:cNvPr id="46" name="テキスト ボックス 45">
          <a:extLst>
            <a:ext uri="{FF2B5EF4-FFF2-40B4-BE49-F238E27FC236}">
              <a16:creationId xmlns:a16="http://schemas.microsoft.com/office/drawing/2014/main" id="{30DEB84D-42E4-4436-B326-8ACEDBCEF9F2}"/>
            </a:ext>
          </a:extLst>
        </xdr:cNvPr>
        <xdr:cNvSpPr txBox="1"/>
      </xdr:nvSpPr>
      <xdr:spPr>
        <a:xfrm>
          <a:off x="3848100" y="1099661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4</xdr:col>
      <xdr:colOff>871537</xdr:colOff>
      <xdr:row>68</xdr:row>
      <xdr:rowOff>14289</xdr:rowOff>
    </xdr:from>
    <xdr:to>
      <xdr:col>5</xdr:col>
      <xdr:colOff>170475</xdr:colOff>
      <xdr:row>68</xdr:row>
      <xdr:rowOff>194289</xdr:rowOff>
    </xdr:to>
    <xdr:sp macro="" textlink="">
      <xdr:nvSpPr>
        <xdr:cNvPr id="48" name="テキスト ボックス 47">
          <a:extLst>
            <a:ext uri="{FF2B5EF4-FFF2-40B4-BE49-F238E27FC236}">
              <a16:creationId xmlns:a16="http://schemas.microsoft.com/office/drawing/2014/main" id="{552332B1-A410-43A0-BC7B-A1860AABBDA3}"/>
            </a:ext>
          </a:extLst>
        </xdr:cNvPr>
        <xdr:cNvSpPr txBox="1"/>
      </xdr:nvSpPr>
      <xdr:spPr>
        <a:xfrm>
          <a:off x="4691062" y="10315577"/>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57151</xdr:colOff>
      <xdr:row>70</xdr:row>
      <xdr:rowOff>9526</xdr:rowOff>
    </xdr:from>
    <xdr:to>
      <xdr:col>5</xdr:col>
      <xdr:colOff>237151</xdr:colOff>
      <xdr:row>70</xdr:row>
      <xdr:rowOff>189526</xdr:rowOff>
    </xdr:to>
    <xdr:sp macro="" textlink="">
      <xdr:nvSpPr>
        <xdr:cNvPr id="49" name="テキスト ボックス 48">
          <a:extLst>
            <a:ext uri="{FF2B5EF4-FFF2-40B4-BE49-F238E27FC236}">
              <a16:creationId xmlns:a16="http://schemas.microsoft.com/office/drawing/2014/main" id="{3A6FA2A2-24B5-4378-84A7-95D31A301301}"/>
            </a:ext>
          </a:extLst>
        </xdr:cNvPr>
        <xdr:cNvSpPr txBox="1"/>
      </xdr:nvSpPr>
      <xdr:spPr>
        <a:xfrm>
          <a:off x="4757739" y="1099185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2</xdr:col>
      <xdr:colOff>761998</xdr:colOff>
      <xdr:row>72</xdr:row>
      <xdr:rowOff>28577</xdr:rowOff>
    </xdr:from>
    <xdr:to>
      <xdr:col>3</xdr:col>
      <xdr:colOff>56174</xdr:colOff>
      <xdr:row>72</xdr:row>
      <xdr:rowOff>208577</xdr:rowOff>
    </xdr:to>
    <xdr:sp macro="" textlink="">
      <xdr:nvSpPr>
        <xdr:cNvPr id="50" name="テキスト ボックス 49">
          <a:extLst>
            <a:ext uri="{FF2B5EF4-FFF2-40B4-BE49-F238E27FC236}">
              <a16:creationId xmlns:a16="http://schemas.microsoft.com/office/drawing/2014/main" id="{5C7A57CF-C02C-4F4C-9C4D-995682ABF031}"/>
            </a:ext>
          </a:extLst>
        </xdr:cNvPr>
        <xdr:cNvSpPr txBox="1"/>
      </xdr:nvSpPr>
      <xdr:spPr>
        <a:xfrm>
          <a:off x="2828923" y="18183227"/>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638181</xdr:colOff>
      <xdr:row>72</xdr:row>
      <xdr:rowOff>19054</xdr:rowOff>
    </xdr:from>
    <xdr:to>
      <xdr:col>4</xdr:col>
      <xdr:colOff>818181</xdr:colOff>
      <xdr:row>72</xdr:row>
      <xdr:rowOff>199054</xdr:rowOff>
    </xdr:to>
    <xdr:sp macro="" textlink="">
      <xdr:nvSpPr>
        <xdr:cNvPr id="51" name="テキスト ボックス 50">
          <a:extLst>
            <a:ext uri="{FF2B5EF4-FFF2-40B4-BE49-F238E27FC236}">
              <a16:creationId xmlns:a16="http://schemas.microsoft.com/office/drawing/2014/main" id="{67A61654-568D-4D0D-A939-DC211D9AB9AA}"/>
            </a:ext>
          </a:extLst>
        </xdr:cNvPr>
        <xdr:cNvSpPr txBox="1"/>
      </xdr:nvSpPr>
      <xdr:spPr>
        <a:xfrm>
          <a:off x="4476756" y="1817370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3</xdr:col>
      <xdr:colOff>76203</xdr:colOff>
      <xdr:row>73</xdr:row>
      <xdr:rowOff>28578</xdr:rowOff>
    </xdr:from>
    <xdr:to>
      <xdr:col>3</xdr:col>
      <xdr:colOff>256203</xdr:colOff>
      <xdr:row>73</xdr:row>
      <xdr:rowOff>208578</xdr:rowOff>
    </xdr:to>
    <xdr:sp macro="" textlink="">
      <xdr:nvSpPr>
        <xdr:cNvPr id="52" name="テキスト ボックス 51">
          <a:extLst>
            <a:ext uri="{FF2B5EF4-FFF2-40B4-BE49-F238E27FC236}">
              <a16:creationId xmlns:a16="http://schemas.microsoft.com/office/drawing/2014/main" id="{6239B9FC-56C6-4028-BFF5-C4A5D0FDED75}"/>
            </a:ext>
          </a:extLst>
        </xdr:cNvPr>
        <xdr:cNvSpPr txBox="1"/>
      </xdr:nvSpPr>
      <xdr:spPr>
        <a:xfrm>
          <a:off x="3028953" y="1841182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4</xdr:col>
      <xdr:colOff>857256</xdr:colOff>
      <xdr:row>73</xdr:row>
      <xdr:rowOff>28579</xdr:rowOff>
    </xdr:from>
    <xdr:to>
      <xdr:col>5</xdr:col>
      <xdr:colOff>160956</xdr:colOff>
      <xdr:row>73</xdr:row>
      <xdr:rowOff>208579</xdr:rowOff>
    </xdr:to>
    <xdr:sp macro="" textlink="">
      <xdr:nvSpPr>
        <xdr:cNvPr id="53" name="テキスト ボックス 52">
          <a:extLst>
            <a:ext uri="{FF2B5EF4-FFF2-40B4-BE49-F238E27FC236}">
              <a16:creationId xmlns:a16="http://schemas.microsoft.com/office/drawing/2014/main" id="{53714149-D69B-40AB-9A5F-1981C34E788F}"/>
            </a:ext>
          </a:extLst>
        </xdr:cNvPr>
        <xdr:cNvSpPr txBox="1"/>
      </xdr:nvSpPr>
      <xdr:spPr>
        <a:xfrm>
          <a:off x="4695831" y="18411829"/>
          <a:ext cx="189525"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8</xdr:col>
      <xdr:colOff>28583</xdr:colOff>
      <xdr:row>73</xdr:row>
      <xdr:rowOff>28580</xdr:rowOff>
    </xdr:from>
    <xdr:to>
      <xdr:col>8</xdr:col>
      <xdr:colOff>218107</xdr:colOff>
      <xdr:row>73</xdr:row>
      <xdr:rowOff>208580</xdr:rowOff>
    </xdr:to>
    <xdr:sp macro="" textlink="">
      <xdr:nvSpPr>
        <xdr:cNvPr id="54" name="テキスト ボックス 53">
          <a:extLst>
            <a:ext uri="{FF2B5EF4-FFF2-40B4-BE49-F238E27FC236}">
              <a16:creationId xmlns:a16="http://schemas.microsoft.com/office/drawing/2014/main" id="{A54A0C15-2B7C-4836-86EE-479B7CBE0007}"/>
            </a:ext>
          </a:extLst>
        </xdr:cNvPr>
        <xdr:cNvSpPr txBox="1"/>
      </xdr:nvSpPr>
      <xdr:spPr>
        <a:xfrm>
          <a:off x="7410458" y="18411830"/>
          <a:ext cx="189524"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endParaRPr kumimoji="1" lang="ja-JP" altLang="en-US" sz="1400"/>
        </a:p>
      </xdr:txBody>
    </xdr:sp>
    <xdr:clientData/>
  </xdr:twoCellAnchor>
  <xdr:twoCellAnchor>
    <xdr:from>
      <xdr:col>1</xdr:col>
      <xdr:colOff>1647823</xdr:colOff>
      <xdr:row>75</xdr:row>
      <xdr:rowOff>14288</xdr:rowOff>
    </xdr:from>
    <xdr:to>
      <xdr:col>2</xdr:col>
      <xdr:colOff>175236</xdr:colOff>
      <xdr:row>75</xdr:row>
      <xdr:rowOff>194288</xdr:rowOff>
    </xdr:to>
    <xdr:sp macro="" textlink="">
      <xdr:nvSpPr>
        <xdr:cNvPr id="55" name="テキスト ボックス 54">
          <a:extLst>
            <a:ext uri="{FF2B5EF4-FFF2-40B4-BE49-F238E27FC236}">
              <a16:creationId xmlns:a16="http://schemas.microsoft.com/office/drawing/2014/main" id="{47702EDB-050E-457C-AD77-51960CCC6838}"/>
            </a:ext>
          </a:extLst>
        </xdr:cNvPr>
        <xdr:cNvSpPr txBox="1"/>
      </xdr:nvSpPr>
      <xdr:spPr>
        <a:xfrm>
          <a:off x="2052636" y="18597563"/>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52386</xdr:colOff>
      <xdr:row>75</xdr:row>
      <xdr:rowOff>23814</xdr:rowOff>
    </xdr:from>
    <xdr:to>
      <xdr:col>4</xdr:col>
      <xdr:colOff>232386</xdr:colOff>
      <xdr:row>75</xdr:row>
      <xdr:rowOff>203814</xdr:rowOff>
    </xdr:to>
    <xdr:sp macro="" textlink="">
      <xdr:nvSpPr>
        <xdr:cNvPr id="56" name="テキスト ボックス 55">
          <a:extLst>
            <a:ext uri="{FF2B5EF4-FFF2-40B4-BE49-F238E27FC236}">
              <a16:creationId xmlns:a16="http://schemas.microsoft.com/office/drawing/2014/main" id="{3113F485-2B27-4A6E-AA16-7D3A15AC2E4C}"/>
            </a:ext>
          </a:extLst>
        </xdr:cNvPr>
        <xdr:cNvSpPr txBox="1"/>
      </xdr:nvSpPr>
      <xdr:spPr>
        <a:xfrm>
          <a:off x="3871911" y="18607089"/>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1</xdr:col>
      <xdr:colOff>1638297</xdr:colOff>
      <xdr:row>76</xdr:row>
      <xdr:rowOff>19051</xdr:rowOff>
    </xdr:from>
    <xdr:to>
      <xdr:col>2</xdr:col>
      <xdr:colOff>165710</xdr:colOff>
      <xdr:row>76</xdr:row>
      <xdr:rowOff>199051</xdr:rowOff>
    </xdr:to>
    <xdr:sp macro="" textlink="">
      <xdr:nvSpPr>
        <xdr:cNvPr id="57" name="テキスト ボックス 56">
          <a:extLst>
            <a:ext uri="{FF2B5EF4-FFF2-40B4-BE49-F238E27FC236}">
              <a16:creationId xmlns:a16="http://schemas.microsoft.com/office/drawing/2014/main" id="{A60AF9AC-703F-43AE-B4BA-16194E19B0D3}"/>
            </a:ext>
          </a:extLst>
        </xdr:cNvPr>
        <xdr:cNvSpPr txBox="1"/>
      </xdr:nvSpPr>
      <xdr:spPr>
        <a:xfrm>
          <a:off x="2043110" y="188261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4</xdr:col>
      <xdr:colOff>52385</xdr:colOff>
      <xdr:row>76</xdr:row>
      <xdr:rowOff>19051</xdr:rowOff>
    </xdr:from>
    <xdr:to>
      <xdr:col>4</xdr:col>
      <xdr:colOff>232385</xdr:colOff>
      <xdr:row>76</xdr:row>
      <xdr:rowOff>199051</xdr:rowOff>
    </xdr:to>
    <xdr:sp macro="" textlink="">
      <xdr:nvSpPr>
        <xdr:cNvPr id="58" name="テキスト ボックス 57">
          <a:extLst>
            <a:ext uri="{FF2B5EF4-FFF2-40B4-BE49-F238E27FC236}">
              <a16:creationId xmlns:a16="http://schemas.microsoft.com/office/drawing/2014/main" id="{9AC40F97-C14A-4DCB-BA7D-D921B1EE38EC}"/>
            </a:ext>
          </a:extLst>
        </xdr:cNvPr>
        <xdr:cNvSpPr txBox="1"/>
      </xdr:nvSpPr>
      <xdr:spPr>
        <a:xfrm>
          <a:off x="3871910" y="18826164"/>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6</xdr:col>
      <xdr:colOff>52386</xdr:colOff>
      <xdr:row>76</xdr:row>
      <xdr:rowOff>28578</xdr:rowOff>
    </xdr:from>
    <xdr:to>
      <xdr:col>6</xdr:col>
      <xdr:colOff>232386</xdr:colOff>
      <xdr:row>76</xdr:row>
      <xdr:rowOff>208578</xdr:rowOff>
    </xdr:to>
    <xdr:sp macro="" textlink="">
      <xdr:nvSpPr>
        <xdr:cNvPr id="59" name="テキスト ボックス 58">
          <a:extLst>
            <a:ext uri="{FF2B5EF4-FFF2-40B4-BE49-F238E27FC236}">
              <a16:creationId xmlns:a16="http://schemas.microsoft.com/office/drawing/2014/main" id="{C57AF7C9-564C-4579-9EC8-222539919797}"/>
            </a:ext>
          </a:extLst>
        </xdr:cNvPr>
        <xdr:cNvSpPr txBox="1"/>
      </xdr:nvSpPr>
      <xdr:spPr>
        <a:xfrm>
          <a:off x="5634036" y="18835691"/>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3</xdr:col>
      <xdr:colOff>28576</xdr:colOff>
      <xdr:row>60</xdr:row>
      <xdr:rowOff>19052</xdr:rowOff>
    </xdr:from>
    <xdr:to>
      <xdr:col>3</xdr:col>
      <xdr:colOff>208576</xdr:colOff>
      <xdr:row>60</xdr:row>
      <xdr:rowOff>199052</xdr:rowOff>
    </xdr:to>
    <xdr:sp macro="" textlink="">
      <xdr:nvSpPr>
        <xdr:cNvPr id="60" name="テキスト ボックス 59">
          <a:extLst>
            <a:ext uri="{FF2B5EF4-FFF2-40B4-BE49-F238E27FC236}">
              <a16:creationId xmlns:a16="http://schemas.microsoft.com/office/drawing/2014/main" id="{4039357C-D0D9-454B-B531-BF32021BD36E}"/>
            </a:ext>
          </a:extLst>
        </xdr:cNvPr>
        <xdr:cNvSpPr txBox="1"/>
      </xdr:nvSpPr>
      <xdr:spPr>
        <a:xfrm>
          <a:off x="2967039" y="14578015"/>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b</a:t>
          </a:r>
          <a:endParaRPr kumimoji="1" lang="ja-JP" altLang="en-US" sz="1200"/>
        </a:p>
      </xdr:txBody>
    </xdr:sp>
    <xdr:clientData/>
  </xdr:twoCellAnchor>
  <xdr:twoCellAnchor>
    <xdr:from>
      <xdr:col>3</xdr:col>
      <xdr:colOff>1</xdr:colOff>
      <xdr:row>61</xdr:row>
      <xdr:rowOff>104776</xdr:rowOff>
    </xdr:from>
    <xdr:to>
      <xdr:col>3</xdr:col>
      <xdr:colOff>180001</xdr:colOff>
      <xdr:row>61</xdr:row>
      <xdr:rowOff>284776</xdr:rowOff>
    </xdr:to>
    <xdr:sp macro="" textlink="">
      <xdr:nvSpPr>
        <xdr:cNvPr id="61" name="テキスト ボックス 60">
          <a:extLst>
            <a:ext uri="{FF2B5EF4-FFF2-40B4-BE49-F238E27FC236}">
              <a16:creationId xmlns:a16="http://schemas.microsoft.com/office/drawing/2014/main" id="{B7E50D64-8421-44A1-9354-9B12B3469919}"/>
            </a:ext>
          </a:extLst>
        </xdr:cNvPr>
        <xdr:cNvSpPr txBox="1"/>
      </xdr:nvSpPr>
      <xdr:spPr>
        <a:xfrm>
          <a:off x="2938464" y="14887576"/>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4</xdr:col>
      <xdr:colOff>876300</xdr:colOff>
      <xdr:row>61</xdr:row>
      <xdr:rowOff>104777</xdr:rowOff>
    </xdr:from>
    <xdr:to>
      <xdr:col>5</xdr:col>
      <xdr:colOff>175238</xdr:colOff>
      <xdr:row>61</xdr:row>
      <xdr:rowOff>284777</xdr:rowOff>
    </xdr:to>
    <xdr:sp macro="" textlink="">
      <xdr:nvSpPr>
        <xdr:cNvPr id="62" name="テキスト ボックス 61">
          <a:extLst>
            <a:ext uri="{FF2B5EF4-FFF2-40B4-BE49-F238E27FC236}">
              <a16:creationId xmlns:a16="http://schemas.microsoft.com/office/drawing/2014/main" id="{3D93C72B-6CA2-4284-9FAD-8B429720A071}"/>
            </a:ext>
          </a:extLst>
        </xdr:cNvPr>
        <xdr:cNvSpPr txBox="1"/>
      </xdr:nvSpPr>
      <xdr:spPr>
        <a:xfrm>
          <a:off x="4695825" y="8629652"/>
          <a:ext cx="180001"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c</a:t>
          </a:r>
          <a:endParaRPr kumimoji="1" lang="ja-JP" altLang="en-US" sz="1200"/>
        </a:p>
      </xdr:txBody>
    </xdr:sp>
    <xdr:clientData/>
  </xdr:twoCellAnchor>
  <xdr:twoCellAnchor>
    <xdr:from>
      <xdr:col>5</xdr:col>
      <xdr:colOff>38101</xdr:colOff>
      <xdr:row>60</xdr:row>
      <xdr:rowOff>19052</xdr:rowOff>
    </xdr:from>
    <xdr:to>
      <xdr:col>5</xdr:col>
      <xdr:colOff>218101</xdr:colOff>
      <xdr:row>60</xdr:row>
      <xdr:rowOff>199052</xdr:rowOff>
    </xdr:to>
    <xdr:sp macro="" textlink="">
      <xdr:nvSpPr>
        <xdr:cNvPr id="63" name="テキスト ボックス 62">
          <a:extLst>
            <a:ext uri="{FF2B5EF4-FFF2-40B4-BE49-F238E27FC236}">
              <a16:creationId xmlns:a16="http://schemas.microsoft.com/office/drawing/2014/main" id="{F1DAF9B5-7FE9-49F9-8D0F-D0E720848E0A}"/>
            </a:ext>
          </a:extLst>
        </xdr:cNvPr>
        <xdr:cNvSpPr txBox="1"/>
      </xdr:nvSpPr>
      <xdr:spPr>
        <a:xfrm>
          <a:off x="4738689" y="8320090"/>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d</a:t>
          </a:r>
          <a:endParaRPr kumimoji="1" lang="ja-JP" altLang="en-US" sz="1200"/>
        </a:p>
      </xdr:txBody>
    </xdr:sp>
    <xdr:clientData/>
  </xdr:twoCellAnchor>
  <xdr:twoCellAnchor>
    <xdr:from>
      <xdr:col>3</xdr:col>
      <xdr:colOff>881061</xdr:colOff>
      <xdr:row>63</xdr:row>
      <xdr:rowOff>176212</xdr:rowOff>
    </xdr:from>
    <xdr:to>
      <xdr:col>5</xdr:col>
      <xdr:colOff>18936</xdr:colOff>
      <xdr:row>64</xdr:row>
      <xdr:rowOff>323586</xdr:rowOff>
    </xdr:to>
    <xdr:sp macro="" textlink="">
      <xdr:nvSpPr>
        <xdr:cNvPr id="64" name="テキスト ボックス 63">
          <a:extLst>
            <a:ext uri="{FF2B5EF4-FFF2-40B4-BE49-F238E27FC236}">
              <a16:creationId xmlns:a16="http://schemas.microsoft.com/office/drawing/2014/main" id="{292BA44A-E94C-43CF-B02D-9315EAD95252}"/>
            </a:ext>
          </a:extLst>
        </xdr:cNvPr>
        <xdr:cNvSpPr txBox="1"/>
      </xdr:nvSpPr>
      <xdr:spPr>
        <a:xfrm>
          <a:off x="3819524" y="15516225"/>
          <a:ext cx="900000" cy="537899"/>
        </a:xfrm>
        <a:prstGeom prst="wedgeRoundRectCallout">
          <a:avLst>
            <a:gd name="adj1" fmla="val 6406"/>
            <a:gd name="adj2" fmla="val 115167"/>
            <a:gd name="adj3" fmla="val 16667"/>
          </a:avLst>
        </a:prstGeom>
        <a:solidFill>
          <a:schemeClr val="accent2">
            <a:lumMod val="20000"/>
            <a:lumOff val="8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lIns="0" tIns="0" rIns="0" bIns="0" rtlCol="0" anchor="t"/>
        <a:lstStyle/>
        <a:p>
          <a:pPr>
            <a:lnSpc>
              <a:spcPts val="1200"/>
            </a:lnSpc>
          </a:pPr>
          <a:r>
            <a:rPr kumimoji="1" lang="ja-JP" altLang="en-US" sz="800" b="0">
              <a:solidFill>
                <a:sysClr val="windowText" lastClr="000000"/>
              </a:solidFill>
            </a:rPr>
            <a:t>給料表異動や、給料の調整額等がなくなった場合など</a:t>
          </a:r>
        </a:p>
      </xdr:txBody>
    </xdr:sp>
    <xdr:clientData/>
  </xdr:twoCellAnchor>
  <xdr:twoCellAnchor>
    <xdr:from>
      <xdr:col>3</xdr:col>
      <xdr:colOff>4763</xdr:colOff>
      <xdr:row>65</xdr:row>
      <xdr:rowOff>19050</xdr:rowOff>
    </xdr:from>
    <xdr:to>
      <xdr:col>3</xdr:col>
      <xdr:colOff>184763</xdr:colOff>
      <xdr:row>66</xdr:row>
      <xdr:rowOff>75225</xdr:rowOff>
    </xdr:to>
    <xdr:sp macro="" textlink="">
      <xdr:nvSpPr>
        <xdr:cNvPr id="66" name="テキスト ボックス 65">
          <a:extLst>
            <a:ext uri="{FF2B5EF4-FFF2-40B4-BE49-F238E27FC236}">
              <a16:creationId xmlns:a16="http://schemas.microsoft.com/office/drawing/2014/main" id="{F000C7F8-B989-48EF-AEA2-E087D908E867}"/>
            </a:ext>
          </a:extLst>
        </xdr:cNvPr>
        <xdr:cNvSpPr txBox="1"/>
      </xdr:nvSpPr>
      <xdr:spPr>
        <a:xfrm>
          <a:off x="3824288" y="16206788"/>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2</xdr:col>
      <xdr:colOff>66674</xdr:colOff>
      <xdr:row>63</xdr:row>
      <xdr:rowOff>357187</xdr:rowOff>
    </xdr:from>
    <xdr:to>
      <xdr:col>3</xdr:col>
      <xdr:colOff>214313</xdr:colOff>
      <xdr:row>64</xdr:row>
      <xdr:rowOff>266699</xdr:rowOff>
    </xdr:to>
    <xdr:sp macro="" textlink="">
      <xdr:nvSpPr>
        <xdr:cNvPr id="68" name="テキスト ボックス 67">
          <a:extLst>
            <a:ext uri="{FF2B5EF4-FFF2-40B4-BE49-F238E27FC236}">
              <a16:creationId xmlns:a16="http://schemas.microsoft.com/office/drawing/2014/main" id="{E43F2516-49E4-41DB-8BD5-BDA73ACC9538}"/>
            </a:ext>
          </a:extLst>
        </xdr:cNvPr>
        <xdr:cNvSpPr txBox="1"/>
      </xdr:nvSpPr>
      <xdr:spPr>
        <a:xfrm>
          <a:off x="2124074" y="15697200"/>
          <a:ext cx="1028702" cy="300037"/>
        </a:xfrm>
        <a:prstGeom prst="wedgeRoundRectCallout">
          <a:avLst>
            <a:gd name="adj1" fmla="val 54742"/>
            <a:gd name="adj2" fmla="val 95725"/>
            <a:gd name="adj3" fmla="val 16667"/>
          </a:avLst>
        </a:prstGeom>
        <a:solidFill>
          <a:schemeClr val="accent2">
            <a:lumMod val="60000"/>
            <a:lumOff val="40000"/>
          </a:schemeClr>
        </a:solidFill>
        <a:ln>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800" b="0">
              <a:solidFill>
                <a:sysClr val="windowText" lastClr="000000"/>
              </a:solidFill>
            </a:rPr>
            <a:t>給料月額のピーク</a:t>
          </a:r>
        </a:p>
      </xdr:txBody>
    </xdr:sp>
    <xdr:clientData/>
  </xdr:twoCellAnchor>
  <xdr:twoCellAnchor>
    <xdr:from>
      <xdr:col>2</xdr:col>
      <xdr:colOff>800100</xdr:colOff>
      <xdr:row>64</xdr:row>
      <xdr:rowOff>395287</xdr:rowOff>
    </xdr:from>
    <xdr:to>
      <xdr:col>4</xdr:col>
      <xdr:colOff>19050</xdr:colOff>
      <xdr:row>67</xdr:row>
      <xdr:rowOff>33337</xdr:rowOff>
    </xdr:to>
    <xdr:sp macro="" textlink="">
      <xdr:nvSpPr>
        <xdr:cNvPr id="3" name="楕円 2">
          <a:extLst>
            <a:ext uri="{FF2B5EF4-FFF2-40B4-BE49-F238E27FC236}">
              <a16:creationId xmlns:a16="http://schemas.microsoft.com/office/drawing/2014/main" id="{1425E6BC-9CD1-4AB6-BA9A-86ACDBF2457D}"/>
            </a:ext>
          </a:extLst>
        </xdr:cNvPr>
        <xdr:cNvSpPr/>
      </xdr:nvSpPr>
      <xdr:spPr>
        <a:xfrm>
          <a:off x="2857500" y="16125825"/>
          <a:ext cx="9810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80962</xdr:colOff>
      <xdr:row>38</xdr:row>
      <xdr:rowOff>361950</xdr:rowOff>
    </xdr:from>
    <xdr:to>
      <xdr:col>4</xdr:col>
      <xdr:colOff>228602</xdr:colOff>
      <xdr:row>39</xdr:row>
      <xdr:rowOff>271462</xdr:rowOff>
    </xdr:to>
    <xdr:sp macro="" textlink="">
      <xdr:nvSpPr>
        <xdr:cNvPr id="69" name="テキスト ボックス 68">
          <a:extLst>
            <a:ext uri="{FF2B5EF4-FFF2-40B4-BE49-F238E27FC236}">
              <a16:creationId xmlns:a16="http://schemas.microsoft.com/office/drawing/2014/main" id="{66CA3A90-77CF-4EBA-B8BF-F67C0F115BC6}"/>
            </a:ext>
          </a:extLst>
        </xdr:cNvPr>
        <xdr:cNvSpPr txBox="1"/>
      </xdr:nvSpPr>
      <xdr:spPr>
        <a:xfrm>
          <a:off x="3019425" y="9444038"/>
          <a:ext cx="1028702" cy="300037"/>
        </a:xfrm>
        <a:prstGeom prst="wedgeRoundRectCallout">
          <a:avLst>
            <a:gd name="adj1" fmla="val 54742"/>
            <a:gd name="adj2" fmla="val 95725"/>
            <a:gd name="adj3" fmla="val 16667"/>
          </a:avLst>
        </a:prstGeom>
        <a:solidFill>
          <a:schemeClr val="accent2">
            <a:lumMod val="60000"/>
            <a:lumOff val="40000"/>
          </a:schemeClr>
        </a:solidFill>
        <a:ln>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800" b="0">
              <a:solidFill>
                <a:sysClr val="windowText" lastClr="000000"/>
              </a:solidFill>
            </a:rPr>
            <a:t>給料月額のピーク</a:t>
          </a:r>
        </a:p>
      </xdr:txBody>
    </xdr:sp>
    <xdr:clientData/>
  </xdr:twoCellAnchor>
  <xdr:twoCellAnchor>
    <xdr:from>
      <xdr:col>3</xdr:col>
      <xdr:colOff>814388</xdr:colOff>
      <xdr:row>39</xdr:row>
      <xdr:rowOff>400050</xdr:rowOff>
    </xdr:from>
    <xdr:to>
      <xdr:col>5</xdr:col>
      <xdr:colOff>33338</xdr:colOff>
      <xdr:row>42</xdr:row>
      <xdr:rowOff>38100</xdr:rowOff>
    </xdr:to>
    <xdr:sp macro="" textlink="">
      <xdr:nvSpPr>
        <xdr:cNvPr id="70" name="楕円 69">
          <a:extLst>
            <a:ext uri="{FF2B5EF4-FFF2-40B4-BE49-F238E27FC236}">
              <a16:creationId xmlns:a16="http://schemas.microsoft.com/office/drawing/2014/main" id="{2D70E9E9-69E1-4F2E-9ED2-2D1B86A58F2A}"/>
            </a:ext>
          </a:extLst>
        </xdr:cNvPr>
        <xdr:cNvSpPr/>
      </xdr:nvSpPr>
      <xdr:spPr>
        <a:xfrm>
          <a:off x="3752851" y="9872663"/>
          <a:ext cx="9810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14</xdr:row>
      <xdr:rowOff>366712</xdr:rowOff>
    </xdr:from>
    <xdr:to>
      <xdr:col>4</xdr:col>
      <xdr:colOff>214315</xdr:colOff>
      <xdr:row>15</xdr:row>
      <xdr:rowOff>276224</xdr:rowOff>
    </xdr:to>
    <xdr:sp macro="" textlink="">
      <xdr:nvSpPr>
        <xdr:cNvPr id="71" name="テキスト ボックス 70">
          <a:extLst>
            <a:ext uri="{FF2B5EF4-FFF2-40B4-BE49-F238E27FC236}">
              <a16:creationId xmlns:a16="http://schemas.microsoft.com/office/drawing/2014/main" id="{B3CC7152-2FB4-40DC-99AC-CFBAEEDF852F}"/>
            </a:ext>
          </a:extLst>
        </xdr:cNvPr>
        <xdr:cNvSpPr txBox="1"/>
      </xdr:nvSpPr>
      <xdr:spPr>
        <a:xfrm>
          <a:off x="3005138" y="3414712"/>
          <a:ext cx="1028702" cy="300037"/>
        </a:xfrm>
        <a:prstGeom prst="wedgeRoundRectCallout">
          <a:avLst>
            <a:gd name="adj1" fmla="val 54742"/>
            <a:gd name="adj2" fmla="val 95725"/>
            <a:gd name="adj3" fmla="val 16667"/>
          </a:avLst>
        </a:prstGeom>
        <a:solidFill>
          <a:schemeClr val="accent2">
            <a:lumMod val="60000"/>
            <a:lumOff val="40000"/>
          </a:schemeClr>
        </a:solidFill>
        <a:ln>
          <a:solidFill>
            <a:srgbClr val="FF0000"/>
          </a:solid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800" b="0">
              <a:solidFill>
                <a:sysClr val="windowText" lastClr="000000"/>
              </a:solidFill>
            </a:rPr>
            <a:t>給料月額のピーク</a:t>
          </a:r>
        </a:p>
      </xdr:txBody>
    </xdr:sp>
    <xdr:clientData/>
  </xdr:twoCellAnchor>
  <xdr:twoCellAnchor>
    <xdr:from>
      <xdr:col>3</xdr:col>
      <xdr:colOff>800101</xdr:colOff>
      <xdr:row>15</xdr:row>
      <xdr:rowOff>404812</xdr:rowOff>
    </xdr:from>
    <xdr:to>
      <xdr:col>5</xdr:col>
      <xdr:colOff>19051</xdr:colOff>
      <xdr:row>18</xdr:row>
      <xdr:rowOff>42862</xdr:rowOff>
    </xdr:to>
    <xdr:sp macro="" textlink="">
      <xdr:nvSpPr>
        <xdr:cNvPr id="72" name="楕円 71">
          <a:extLst>
            <a:ext uri="{FF2B5EF4-FFF2-40B4-BE49-F238E27FC236}">
              <a16:creationId xmlns:a16="http://schemas.microsoft.com/office/drawing/2014/main" id="{AD04E40D-4930-4434-9391-D711DA1402B3}"/>
            </a:ext>
          </a:extLst>
        </xdr:cNvPr>
        <xdr:cNvSpPr/>
      </xdr:nvSpPr>
      <xdr:spPr>
        <a:xfrm>
          <a:off x="3738564" y="3843337"/>
          <a:ext cx="981075" cy="3429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1647823</xdr:colOff>
      <xdr:row>50</xdr:row>
      <xdr:rowOff>14288</xdr:rowOff>
    </xdr:from>
    <xdr:to>
      <xdr:col>2</xdr:col>
      <xdr:colOff>175236</xdr:colOff>
      <xdr:row>50</xdr:row>
      <xdr:rowOff>194288</xdr:rowOff>
    </xdr:to>
    <xdr:sp macro="" textlink="">
      <xdr:nvSpPr>
        <xdr:cNvPr id="73" name="テキスト ボックス 72">
          <a:extLst>
            <a:ext uri="{FF2B5EF4-FFF2-40B4-BE49-F238E27FC236}">
              <a16:creationId xmlns:a16="http://schemas.microsoft.com/office/drawing/2014/main" id="{BDC20E73-189F-4649-AE39-DA6F3A2D7EEE}"/>
            </a:ext>
          </a:extLst>
        </xdr:cNvPr>
        <xdr:cNvSpPr txBox="1"/>
      </xdr:nvSpPr>
      <xdr:spPr>
        <a:xfrm>
          <a:off x="2052636" y="18597563"/>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twoCellAnchor>
    <xdr:from>
      <xdr:col>1</xdr:col>
      <xdr:colOff>1647823</xdr:colOff>
      <xdr:row>26</xdr:row>
      <xdr:rowOff>14288</xdr:rowOff>
    </xdr:from>
    <xdr:to>
      <xdr:col>2</xdr:col>
      <xdr:colOff>175236</xdr:colOff>
      <xdr:row>26</xdr:row>
      <xdr:rowOff>194288</xdr:rowOff>
    </xdr:to>
    <xdr:sp macro="" textlink="">
      <xdr:nvSpPr>
        <xdr:cNvPr id="74" name="テキスト ボックス 73">
          <a:extLst>
            <a:ext uri="{FF2B5EF4-FFF2-40B4-BE49-F238E27FC236}">
              <a16:creationId xmlns:a16="http://schemas.microsoft.com/office/drawing/2014/main" id="{B571D4F1-8334-490F-9E2B-D7720D53363A}"/>
            </a:ext>
          </a:extLst>
        </xdr:cNvPr>
        <xdr:cNvSpPr txBox="1"/>
      </xdr:nvSpPr>
      <xdr:spPr>
        <a:xfrm>
          <a:off x="2052636" y="18597563"/>
          <a:ext cx="180000" cy="18000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200"/>
            <a:t>a</a:t>
          </a:r>
          <a:endParaRPr kumimoji="1" lang="ja-JP" alt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P104"/>
  <sheetViews>
    <sheetView tabSelected="1" workbookViewId="0">
      <selection activeCell="E13" sqref="E13"/>
    </sheetView>
  </sheetViews>
  <sheetFormatPr defaultRowHeight="17.649999999999999"/>
  <cols>
    <col min="1" max="1" width="3.4375" customWidth="1"/>
    <col min="2" max="2" width="12.5625" customWidth="1"/>
    <col min="3" max="3" width="17.75" customWidth="1"/>
    <col min="4" max="4" width="9.875" bestFit="1" customWidth="1"/>
    <col min="5" max="5" width="13.0625" customWidth="1"/>
    <col min="7" max="7" width="13.0625" customWidth="1"/>
    <col min="9" max="9" width="10.0625" bestFit="1" customWidth="1"/>
    <col min="10" max="10" width="6.1875" customWidth="1"/>
    <col min="11" max="11" width="10.0625" bestFit="1" customWidth="1"/>
    <col min="12" max="12" width="16.1875" customWidth="1"/>
    <col min="13" max="15" width="8.875" customWidth="1"/>
    <col min="16" max="16" width="17.4375" bestFit="1" customWidth="1"/>
  </cols>
  <sheetData>
    <row r="1" spans="1:16" ht="22.9">
      <c r="B1" s="237" t="s">
        <v>104</v>
      </c>
    </row>
    <row r="2" spans="1:16">
      <c r="B2" s="233" t="s">
        <v>315</v>
      </c>
      <c r="C2" s="233"/>
      <c r="D2" s="233"/>
      <c r="E2" s="233"/>
      <c r="F2" s="233"/>
      <c r="G2" s="233"/>
      <c r="H2" s="233"/>
      <c r="I2" s="234"/>
      <c r="J2" s="233"/>
      <c r="K2" s="233"/>
    </row>
    <row r="3" spans="1:16">
      <c r="B3" s="233" t="s">
        <v>313</v>
      </c>
      <c r="C3" s="233"/>
      <c r="D3" s="233"/>
      <c r="E3" s="233"/>
      <c r="F3" s="233"/>
      <c r="G3" s="233"/>
      <c r="H3" s="233"/>
      <c r="I3" s="235"/>
      <c r="J3" s="233"/>
      <c r="K3" s="233"/>
    </row>
    <row r="4" spans="1:16">
      <c r="B4" s="233" t="s">
        <v>310</v>
      </c>
      <c r="C4" s="233"/>
      <c r="D4" s="233"/>
      <c r="E4" s="233"/>
      <c r="F4" s="233"/>
      <c r="G4" s="233"/>
      <c r="H4" s="233"/>
      <c r="I4" s="234"/>
      <c r="J4" s="233"/>
      <c r="K4" s="233"/>
    </row>
    <row r="5" spans="1:16" ht="7.5" customHeight="1" thickBot="1">
      <c r="B5" s="233"/>
      <c r="C5" s="233"/>
      <c r="D5" s="233"/>
      <c r="E5" s="233"/>
      <c r="F5" s="233"/>
      <c r="G5" s="233"/>
      <c r="H5" s="233"/>
      <c r="I5" s="233"/>
      <c r="J5" s="233"/>
      <c r="K5" s="233"/>
    </row>
    <row r="6" spans="1:16" ht="18.399999999999999" thickTop="1" thickBot="1">
      <c r="B6" s="236" t="s">
        <v>308</v>
      </c>
      <c r="C6" s="233" t="s">
        <v>309</v>
      </c>
      <c r="D6" s="233"/>
      <c r="E6" s="233"/>
      <c r="F6" s="233"/>
      <c r="G6" s="233"/>
      <c r="H6" s="233"/>
      <c r="I6" s="233"/>
      <c r="J6" s="233"/>
      <c r="K6" s="233"/>
    </row>
    <row r="7" spans="1:16" ht="18" thickTop="1"/>
    <row r="8" spans="1:16" ht="32.25">
      <c r="B8" s="289" t="s">
        <v>97</v>
      </c>
      <c r="D8" s="60" t="s">
        <v>261</v>
      </c>
      <c r="E8" s="59"/>
      <c r="F8" s="59"/>
      <c r="G8" s="59"/>
      <c r="H8" s="59"/>
      <c r="I8" s="59"/>
      <c r="J8" s="59"/>
      <c r="K8" s="61" t="s">
        <v>89</v>
      </c>
      <c r="L8" s="239" t="s">
        <v>96</v>
      </c>
      <c r="M8" s="84"/>
    </row>
    <row r="10" spans="1:16" ht="28.9">
      <c r="A10" s="59"/>
      <c r="B10" s="58" t="s">
        <v>18</v>
      </c>
      <c r="C10" s="59"/>
      <c r="D10" s="168" t="s">
        <v>257</v>
      </c>
    </row>
    <row r="11" spans="1:16" ht="22.9">
      <c r="A11" s="59"/>
      <c r="C11" s="86" t="s">
        <v>262</v>
      </c>
      <c r="D11" s="74"/>
      <c r="E11" s="74" t="s">
        <v>106</v>
      </c>
      <c r="F11" s="74"/>
      <c r="G11" s="74"/>
      <c r="H11" s="74"/>
      <c r="I11" s="74"/>
    </row>
    <row r="12" spans="1:16" ht="25.9" thickBot="1">
      <c r="A12" s="59"/>
      <c r="C12" s="74"/>
      <c r="D12" s="74"/>
      <c r="E12" s="74" t="s">
        <v>19</v>
      </c>
      <c r="F12" s="74"/>
      <c r="G12" s="88" t="s">
        <v>107</v>
      </c>
      <c r="H12" s="74"/>
      <c r="I12" s="74"/>
    </row>
    <row r="13" spans="1:16" ht="18.399999999999999" thickTop="1" thickBot="1">
      <c r="A13" s="59"/>
      <c r="C13" s="78">
        <f>E13+G13</f>
        <v>326248</v>
      </c>
      <c r="D13" s="79" t="s">
        <v>99</v>
      </c>
      <c r="E13" s="306">
        <v>326248</v>
      </c>
      <c r="F13" s="79" t="s">
        <v>100</v>
      </c>
      <c r="G13" s="306">
        <v>0</v>
      </c>
      <c r="H13" s="74" t="s">
        <v>83</v>
      </c>
      <c r="I13" s="74"/>
      <c r="P13" s="53" t="s">
        <v>120</v>
      </c>
    </row>
    <row r="14" spans="1:16" ht="18" thickTop="1">
      <c r="A14" s="59"/>
      <c r="I14" s="319"/>
      <c r="K14" s="319"/>
      <c r="P14" s="1" t="s">
        <v>8</v>
      </c>
    </row>
    <row r="15" spans="1:16" ht="22.9">
      <c r="A15" s="59"/>
      <c r="C15" s="87" t="s">
        <v>263</v>
      </c>
      <c r="D15" s="169" t="s">
        <v>289</v>
      </c>
      <c r="E15" s="74"/>
      <c r="F15" s="74"/>
      <c r="G15" s="74"/>
      <c r="H15" s="74"/>
      <c r="I15" s="74"/>
      <c r="J15" s="74"/>
      <c r="K15" s="74"/>
      <c r="P15" s="2" t="s">
        <v>14</v>
      </c>
    </row>
    <row r="16" spans="1:16" ht="18" thickBot="1">
      <c r="A16" s="59"/>
      <c r="C16" s="170" t="s">
        <v>259</v>
      </c>
      <c r="D16" s="74"/>
      <c r="E16" s="74"/>
      <c r="F16" s="74"/>
      <c r="G16" s="74"/>
      <c r="H16" s="74"/>
      <c r="I16" s="74"/>
      <c r="J16" s="74"/>
      <c r="K16" s="74"/>
      <c r="P16" s="2" t="s">
        <v>15</v>
      </c>
    </row>
    <row r="17" spans="1:16" ht="18.399999999999999" thickTop="1" thickBot="1">
      <c r="A17" s="59"/>
      <c r="C17" s="307" t="s">
        <v>14</v>
      </c>
      <c r="D17" s="76">
        <f>IF(C17=P14,2,IF(C17=P15,3,IF(C17=P16,3,IF(C17=P17,3,IF(C17=P18,3,IF(C17=P19,"-",IF(C17=P20,4)))))))</f>
        <v>3</v>
      </c>
      <c r="E17" s="74"/>
      <c r="F17" s="74"/>
      <c r="G17" s="74"/>
      <c r="H17" s="74"/>
      <c r="I17" s="74"/>
      <c r="J17" s="74"/>
      <c r="K17" s="74"/>
      <c r="M17" s="1"/>
      <c r="P17" s="2" t="s">
        <v>16</v>
      </c>
    </row>
    <row r="18" spans="1:16" ht="27" customHeight="1" thickTop="1" thickBot="1">
      <c r="A18" s="59"/>
      <c r="C18" s="74"/>
      <c r="D18" s="74"/>
      <c r="E18" s="98" t="s">
        <v>116</v>
      </c>
      <c r="F18" s="91"/>
      <c r="G18" s="81" t="s">
        <v>117</v>
      </c>
      <c r="H18" s="74"/>
      <c r="I18" s="81" t="s">
        <v>2</v>
      </c>
      <c r="J18" s="74"/>
      <c r="K18" s="81" t="s">
        <v>3</v>
      </c>
      <c r="M18" s="1"/>
      <c r="N18" s="2"/>
      <c r="O18" s="2"/>
      <c r="P18" s="2" t="s">
        <v>13</v>
      </c>
    </row>
    <row r="19" spans="1:16" ht="18.399999999999999" thickTop="1" thickBot="1">
      <c r="A19" s="59"/>
      <c r="C19" s="170" t="s">
        <v>102</v>
      </c>
      <c r="D19" s="74"/>
      <c r="E19" s="91">
        <f>ROUNDDOWN((E21-F30)/12,0)</f>
        <v>34</v>
      </c>
      <c r="F19" s="91" t="s">
        <v>5</v>
      </c>
      <c r="G19" s="89">
        <f>DATEDIF(I20,K20,"Y")</f>
        <v>34</v>
      </c>
      <c r="H19" s="74" t="s">
        <v>5</v>
      </c>
      <c r="I19" s="308">
        <v>32964</v>
      </c>
      <c r="J19" s="74"/>
      <c r="K19" s="308">
        <v>45382</v>
      </c>
      <c r="M19" s="2"/>
      <c r="N19" s="2"/>
      <c r="O19" s="2"/>
      <c r="P19" s="2"/>
    </row>
    <row r="20" spans="1:16" ht="18" thickTop="1">
      <c r="A20" s="59"/>
      <c r="C20" s="75">
        <f>IF(AND(12&gt;E21-F30,E21-F30&gt;=6),1,E19)</f>
        <v>34</v>
      </c>
      <c r="D20" s="74" t="s">
        <v>4</v>
      </c>
      <c r="E20" s="91">
        <f>MOD((E21-F30),12)</f>
        <v>0</v>
      </c>
      <c r="F20" s="91" t="s">
        <v>6</v>
      </c>
      <c r="G20" s="89">
        <f>DATEDIF(I20,K20,"YM")</f>
        <v>0</v>
      </c>
      <c r="H20" s="74" t="s">
        <v>6</v>
      </c>
      <c r="I20" s="77">
        <f>I19-DAY(I19)+1</f>
        <v>32964</v>
      </c>
      <c r="J20" s="74"/>
      <c r="K20" s="77">
        <f>EOMONTH(K19,0)+1</f>
        <v>45383</v>
      </c>
      <c r="M20" s="2"/>
      <c r="N20" s="2"/>
      <c r="O20" s="2"/>
      <c r="P20" s="2" t="s">
        <v>10</v>
      </c>
    </row>
    <row r="21" spans="1:16">
      <c r="A21" s="59"/>
      <c r="E21" s="92">
        <f>DATEDIF(I20,K20,"M")</f>
        <v>408</v>
      </c>
      <c r="F21" s="91"/>
      <c r="G21" s="290">
        <f>ROUNDUP((E21-F28)/12,0)</f>
        <v>34</v>
      </c>
      <c r="H21" s="290" t="s">
        <v>333</v>
      </c>
      <c r="I21" s="84"/>
    </row>
    <row r="22" spans="1:16">
      <c r="A22" s="59"/>
      <c r="C22" s="93" t="s">
        <v>118</v>
      </c>
      <c r="D22" s="95" t="s">
        <v>111</v>
      </c>
      <c r="E22" s="91"/>
      <c r="F22" s="91"/>
      <c r="G22" s="91"/>
      <c r="H22" s="91"/>
      <c r="I22" s="91"/>
      <c r="J22" s="91"/>
      <c r="K22" s="91"/>
      <c r="L22" s="91"/>
      <c r="M22" s="91"/>
      <c r="N22" s="91"/>
      <c r="O22" s="91"/>
      <c r="P22" s="91"/>
    </row>
    <row r="23" spans="1:16" ht="18" thickBot="1">
      <c r="A23" s="59"/>
      <c r="C23" s="91"/>
      <c r="D23" s="91" t="s">
        <v>112</v>
      </c>
      <c r="E23" s="91"/>
      <c r="F23" s="99" t="s">
        <v>113</v>
      </c>
      <c r="G23" s="96"/>
      <c r="H23" s="91"/>
      <c r="I23" s="91"/>
      <c r="J23" s="91"/>
      <c r="K23" s="91"/>
      <c r="L23" s="91"/>
      <c r="M23" s="91"/>
      <c r="N23" s="91"/>
      <c r="O23" s="91"/>
      <c r="P23" s="91"/>
    </row>
    <row r="24" spans="1:16" ht="18.399999999999999" thickTop="1" thickBot="1">
      <c r="A24" s="59"/>
      <c r="C24" s="90" t="s">
        <v>108</v>
      </c>
      <c r="D24" s="309">
        <v>0</v>
      </c>
      <c r="E24" s="91" t="s">
        <v>119</v>
      </c>
      <c r="F24" s="96">
        <f>ROUNDUP(D24/3,0)</f>
        <v>0</v>
      </c>
      <c r="G24" s="96" t="s">
        <v>332</v>
      </c>
      <c r="H24" s="91"/>
      <c r="I24" s="91"/>
      <c r="J24" s="91"/>
      <c r="K24" s="91"/>
      <c r="L24" s="91"/>
      <c r="M24" s="91"/>
      <c r="N24" s="91"/>
      <c r="O24" s="91"/>
      <c r="P24" s="91"/>
    </row>
    <row r="25" spans="1:16" ht="18.399999999999999" thickTop="1" thickBot="1">
      <c r="A25" s="59"/>
      <c r="C25" s="91"/>
      <c r="D25" s="91"/>
      <c r="E25" s="91"/>
      <c r="F25" s="96"/>
      <c r="G25" s="96"/>
      <c r="H25" s="91"/>
      <c r="I25" s="91"/>
      <c r="J25" s="91"/>
      <c r="K25" s="91"/>
      <c r="L25" s="91"/>
      <c r="M25" s="91"/>
      <c r="N25" s="91"/>
      <c r="O25" s="91"/>
      <c r="P25" s="91"/>
    </row>
    <row r="26" spans="1:16" ht="18.399999999999999" thickTop="1" thickBot="1">
      <c r="A26" s="59"/>
      <c r="C26" s="90" t="s">
        <v>109</v>
      </c>
      <c r="D26" s="309">
        <v>0</v>
      </c>
      <c r="E26" s="91" t="s">
        <v>119</v>
      </c>
      <c r="F26" s="96">
        <f>ROUNDUP(D26/2,0)</f>
        <v>0</v>
      </c>
      <c r="G26" s="96" t="s">
        <v>332</v>
      </c>
      <c r="H26" s="91"/>
      <c r="I26" s="91"/>
      <c r="J26" s="91"/>
      <c r="K26" s="91"/>
      <c r="L26" s="91"/>
      <c r="M26" s="91"/>
      <c r="N26" s="91"/>
      <c r="O26" s="91"/>
      <c r="P26" s="91"/>
    </row>
    <row r="27" spans="1:16" ht="18.399999999999999" thickTop="1" thickBot="1">
      <c r="A27" s="59"/>
      <c r="C27" s="91"/>
      <c r="D27" s="91"/>
      <c r="E27" s="91"/>
      <c r="F27" s="96"/>
      <c r="G27" s="96"/>
      <c r="H27" s="91"/>
      <c r="I27" s="91"/>
      <c r="J27" s="91"/>
      <c r="K27" s="91"/>
      <c r="L27" s="91"/>
      <c r="M27" s="91"/>
      <c r="N27" s="91"/>
      <c r="O27" s="91"/>
      <c r="P27" s="91"/>
    </row>
    <row r="28" spans="1:16" ht="18.399999999999999" thickTop="1" thickBot="1">
      <c r="A28" s="59"/>
      <c r="C28" s="90" t="s">
        <v>110</v>
      </c>
      <c r="D28" s="309"/>
      <c r="E28" s="91" t="s">
        <v>119</v>
      </c>
      <c r="F28" s="96">
        <f>D28</f>
        <v>0</v>
      </c>
      <c r="G28" s="96" t="s">
        <v>84</v>
      </c>
      <c r="H28" s="91"/>
      <c r="I28" s="91"/>
      <c r="J28" s="91"/>
      <c r="K28" s="91"/>
      <c r="L28" s="91"/>
      <c r="M28" s="91"/>
      <c r="N28" s="91"/>
      <c r="O28" s="91"/>
      <c r="P28" s="91"/>
    </row>
    <row r="29" spans="1:16" ht="18" thickTop="1">
      <c r="A29" s="59"/>
      <c r="C29" s="91"/>
      <c r="D29" s="91"/>
      <c r="E29" s="91"/>
      <c r="F29" s="96"/>
      <c r="G29" s="96"/>
      <c r="H29" s="91"/>
      <c r="I29" s="91"/>
      <c r="J29" s="91"/>
      <c r="K29" s="91"/>
      <c r="L29" s="91"/>
      <c r="M29" s="91"/>
      <c r="N29" s="91"/>
      <c r="O29" s="91"/>
      <c r="P29" s="91"/>
    </row>
    <row r="30" spans="1:16">
      <c r="A30" s="59"/>
      <c r="C30" s="91"/>
      <c r="D30" s="91"/>
      <c r="E30" s="98" t="s">
        <v>114</v>
      </c>
      <c r="F30" s="96">
        <f>SUM(F24,F26,F28)</f>
        <v>0</v>
      </c>
      <c r="G30" s="96" t="s">
        <v>84</v>
      </c>
      <c r="H30" s="90"/>
      <c r="I30" s="91"/>
      <c r="J30" s="91"/>
      <c r="K30" s="91"/>
      <c r="L30" s="91"/>
      <c r="M30" s="91"/>
      <c r="N30" s="91"/>
      <c r="O30" s="91"/>
      <c r="P30" s="91"/>
    </row>
    <row r="31" spans="1:16">
      <c r="A31" s="59"/>
      <c r="C31" s="91"/>
      <c r="D31" s="91"/>
      <c r="E31" s="100" t="s">
        <v>90</v>
      </c>
      <c r="F31" s="97">
        <f>ROUNDDOWN(F30/12,0)</f>
        <v>0</v>
      </c>
      <c r="G31" s="97" t="s">
        <v>115</v>
      </c>
      <c r="H31" s="94"/>
      <c r="I31" s="91"/>
      <c r="J31" s="91"/>
      <c r="K31" s="91"/>
      <c r="L31" s="91"/>
      <c r="M31" s="91"/>
      <c r="N31" s="91"/>
      <c r="O31" s="91"/>
      <c r="P31" s="91"/>
    </row>
    <row r="32" spans="1:16">
      <c r="A32" s="59"/>
      <c r="C32" s="91"/>
      <c r="D32" s="91"/>
      <c r="E32" s="91"/>
      <c r="F32" s="97">
        <f>MOD(F30,12)</f>
        <v>0</v>
      </c>
      <c r="G32" s="97" t="s">
        <v>84</v>
      </c>
      <c r="H32" s="91"/>
      <c r="I32" s="91"/>
      <c r="J32" s="91"/>
      <c r="K32" s="91"/>
      <c r="L32" s="91"/>
      <c r="M32" s="91"/>
      <c r="N32" s="91"/>
      <c r="O32" s="91"/>
      <c r="P32" s="91"/>
    </row>
    <row r="33" spans="1:12">
      <c r="A33" s="59"/>
      <c r="C33" s="84"/>
      <c r="D33" s="84"/>
      <c r="E33" s="84"/>
      <c r="F33" s="84"/>
      <c r="G33" s="84"/>
      <c r="H33" s="84"/>
      <c r="I33" s="84"/>
    </row>
    <row r="34" spans="1:12">
      <c r="A34" s="59"/>
      <c r="C34" s="83" t="s">
        <v>263</v>
      </c>
      <c r="D34" s="74"/>
      <c r="E34" s="324" t="s">
        <v>122</v>
      </c>
      <c r="F34" s="324"/>
      <c r="G34" s="324"/>
      <c r="H34" s="324"/>
      <c r="I34" s="324"/>
      <c r="J34" s="324"/>
      <c r="K34" s="324"/>
    </row>
    <row r="35" spans="1:12">
      <c r="A35" s="59"/>
      <c r="C35" s="75">
        <f>VLOOKUP(C20,支給率!A8:D52,D17,FALSE)</f>
        <v>46.830150000000003</v>
      </c>
      <c r="D35" s="74"/>
      <c r="E35" s="324"/>
      <c r="F35" s="324"/>
      <c r="G35" s="324"/>
      <c r="H35" s="324"/>
      <c r="I35" s="324"/>
      <c r="J35" s="324"/>
      <c r="K35" s="324"/>
    </row>
    <row r="36" spans="1:12">
      <c r="A36" s="59"/>
      <c r="C36" s="84"/>
      <c r="D36" s="84"/>
      <c r="E36" s="84"/>
      <c r="F36" s="84"/>
      <c r="G36" s="84"/>
      <c r="H36" s="84"/>
      <c r="I36" s="84"/>
    </row>
    <row r="37" spans="1:12">
      <c r="A37" s="59"/>
      <c r="C37" s="75" t="s">
        <v>262</v>
      </c>
      <c r="D37" s="74"/>
      <c r="E37" s="177" t="s">
        <v>263</v>
      </c>
      <c r="F37" s="74"/>
      <c r="G37" s="62" t="s">
        <v>21</v>
      </c>
      <c r="H37" s="84"/>
      <c r="I37" s="84"/>
    </row>
    <row r="38" spans="1:12">
      <c r="A38" s="59"/>
      <c r="C38" s="80">
        <f>C13</f>
        <v>326248</v>
      </c>
      <c r="D38" s="82" t="s">
        <v>0</v>
      </c>
      <c r="E38" s="75">
        <f>C35</f>
        <v>46.830150000000003</v>
      </c>
      <c r="F38" s="82" t="s">
        <v>17</v>
      </c>
      <c r="G38" s="63">
        <f>ROUNDDOWN(C38*E38,0)</f>
        <v>15278242</v>
      </c>
      <c r="H38" s="188" t="s">
        <v>318</v>
      </c>
      <c r="I38" s="84"/>
    </row>
    <row r="39" spans="1:12">
      <c r="A39" s="59"/>
    </row>
    <row r="40" spans="1:12" ht="32.25" customHeight="1">
      <c r="A40" s="59"/>
      <c r="B40" s="164" t="s">
        <v>216</v>
      </c>
      <c r="C40" s="164"/>
      <c r="D40" s="322" t="s">
        <v>249</v>
      </c>
      <c r="E40" s="323"/>
      <c r="F40" s="323"/>
      <c r="G40" s="323"/>
      <c r="H40" s="323"/>
      <c r="I40" s="323"/>
      <c r="J40" s="323"/>
      <c r="K40" s="216" t="s">
        <v>290</v>
      </c>
    </row>
    <row r="41" spans="1:12" ht="22.9">
      <c r="A41" s="59"/>
      <c r="B41" s="191"/>
      <c r="C41" s="165" t="s">
        <v>250</v>
      </c>
      <c r="D41" s="165"/>
      <c r="E41" s="165"/>
      <c r="F41" s="165"/>
      <c r="G41" s="165"/>
      <c r="H41" s="165"/>
      <c r="I41" s="165"/>
      <c r="J41" s="165"/>
      <c r="K41" s="165"/>
      <c r="L41" s="165"/>
    </row>
    <row r="42" spans="1:12" ht="22.9">
      <c r="A42" s="59"/>
      <c r="B42" s="191"/>
      <c r="C42" s="165" t="s">
        <v>256</v>
      </c>
      <c r="D42" s="165"/>
      <c r="E42" s="165"/>
      <c r="F42" s="165"/>
      <c r="G42" s="165"/>
      <c r="H42" s="165"/>
      <c r="I42" s="165"/>
      <c r="J42" s="165"/>
      <c r="K42" s="165"/>
      <c r="L42" s="165"/>
    </row>
    <row r="43" spans="1:12">
      <c r="A43" s="59"/>
      <c r="B43" s="194" t="s">
        <v>258</v>
      </c>
    </row>
    <row r="44" spans="1:12" ht="19.899999999999999">
      <c r="A44" s="59"/>
      <c r="B44" s="191"/>
      <c r="C44" s="174" t="s">
        <v>255</v>
      </c>
      <c r="D44" s="84"/>
      <c r="E44" s="84" t="s">
        <v>106</v>
      </c>
      <c r="F44" s="84"/>
      <c r="G44" s="84"/>
      <c r="H44" s="84"/>
      <c r="I44" s="84"/>
    </row>
    <row r="45" spans="1:12" ht="25.9" thickBot="1">
      <c r="A45" s="59"/>
      <c r="B45" s="191"/>
      <c r="C45" s="74"/>
      <c r="D45" s="74"/>
      <c r="E45" s="74" t="s">
        <v>19</v>
      </c>
      <c r="F45" s="74"/>
      <c r="G45" s="88" t="s">
        <v>107</v>
      </c>
      <c r="H45" s="74"/>
      <c r="I45" s="74"/>
    </row>
    <row r="46" spans="1:12" ht="18.399999999999999" thickTop="1" thickBot="1">
      <c r="A46" s="59"/>
      <c r="B46" s="191"/>
      <c r="C46" s="78">
        <f>E46+G46</f>
        <v>0</v>
      </c>
      <c r="D46" s="79" t="s">
        <v>99</v>
      </c>
      <c r="E46" s="306"/>
      <c r="F46" s="79" t="s">
        <v>100</v>
      </c>
      <c r="G46" s="306"/>
      <c r="H46" s="74" t="s">
        <v>83</v>
      </c>
      <c r="I46" s="74"/>
    </row>
    <row r="47" spans="1:12" ht="18" thickTop="1">
      <c r="A47" s="59"/>
      <c r="B47" s="191"/>
      <c r="C47" s="171"/>
      <c r="D47" s="172"/>
      <c r="E47" s="173"/>
      <c r="F47" s="172"/>
      <c r="G47" s="173"/>
      <c r="H47" s="84"/>
      <c r="I47" s="84"/>
    </row>
    <row r="48" spans="1:12" ht="19.899999999999999">
      <c r="A48" s="59"/>
      <c r="B48" s="191"/>
      <c r="C48" s="163" t="s">
        <v>252</v>
      </c>
    </row>
    <row r="49" spans="1:11" ht="18" thickBot="1">
      <c r="A49" s="59"/>
      <c r="B49" s="191"/>
      <c r="C49" s="74"/>
      <c r="D49" s="74"/>
      <c r="E49" s="98" t="s">
        <v>116</v>
      </c>
      <c r="F49" s="91"/>
      <c r="G49" s="81" t="s">
        <v>117</v>
      </c>
      <c r="H49" s="74"/>
      <c r="I49" s="81" t="s">
        <v>2</v>
      </c>
      <c r="K49" s="79" t="s">
        <v>285</v>
      </c>
    </row>
    <row r="50" spans="1:11" ht="18.399999999999999" thickTop="1" thickBot="1">
      <c r="A50" s="59"/>
      <c r="B50" s="191"/>
      <c r="C50" s="83" t="s">
        <v>102</v>
      </c>
      <c r="D50" s="74"/>
      <c r="E50" s="312">
        <f>ROUNDDOWN((E52-F60)/12,0)</f>
        <v>30</v>
      </c>
      <c r="F50" s="91" t="s">
        <v>5</v>
      </c>
      <c r="G50" s="89">
        <f>DATEDIF(I51,K51,"Y")</f>
        <v>30</v>
      </c>
      <c r="H50" s="74" t="s">
        <v>5</v>
      </c>
      <c r="I50" s="167">
        <f>I19</f>
        <v>32964</v>
      </c>
      <c r="K50" s="308">
        <v>43921</v>
      </c>
    </row>
    <row r="51" spans="1:11" ht="18" thickTop="1">
      <c r="A51" s="59"/>
      <c r="B51" s="191"/>
      <c r="C51" s="75">
        <f>E50</f>
        <v>30</v>
      </c>
      <c r="D51" s="74" t="s">
        <v>4</v>
      </c>
      <c r="E51" s="312">
        <f>MOD((E52-F58),12)</f>
        <v>0</v>
      </c>
      <c r="F51" s="91" t="s">
        <v>6</v>
      </c>
      <c r="G51" s="89">
        <f>DATEDIF(I51,K51,"YM")</f>
        <v>0</v>
      </c>
      <c r="H51" s="74" t="s">
        <v>6</v>
      </c>
      <c r="I51" s="77">
        <f>I50-DAY(I50)+1</f>
        <v>32964</v>
      </c>
      <c r="J51" s="74"/>
      <c r="K51" s="77">
        <f>EOMONTH(K50,0)+1</f>
        <v>43922</v>
      </c>
    </row>
    <row r="52" spans="1:11">
      <c r="A52" s="59"/>
      <c r="B52" s="191"/>
      <c r="C52" s="290"/>
      <c r="D52" s="290"/>
      <c r="E52" s="92">
        <f>DATEDIF(I51,K51,"M")</f>
        <v>360</v>
      </c>
      <c r="F52" s="91"/>
      <c r="G52" s="84"/>
      <c r="H52" s="84"/>
      <c r="I52" s="166"/>
    </row>
    <row r="53" spans="1:11">
      <c r="A53" s="59"/>
      <c r="B53" s="191"/>
      <c r="C53" s="179" t="s">
        <v>314</v>
      </c>
      <c r="D53" s="91"/>
      <c r="E53" s="175" t="s">
        <v>260</v>
      </c>
      <c r="F53" s="91"/>
      <c r="G53" s="91"/>
      <c r="I53" s="166"/>
    </row>
    <row r="54" spans="1:11" ht="18" thickBot="1">
      <c r="A54" s="59"/>
      <c r="B54" s="191"/>
      <c r="C54" s="91"/>
      <c r="D54" s="91" t="s">
        <v>112</v>
      </c>
      <c r="E54" s="91"/>
      <c r="F54" s="99" t="s">
        <v>113</v>
      </c>
      <c r="G54" s="96"/>
      <c r="I54" s="166"/>
    </row>
    <row r="55" spans="1:11" ht="18.399999999999999" thickTop="1" thickBot="1">
      <c r="A55" s="59"/>
      <c r="B55" s="191"/>
      <c r="C55" s="90" t="s">
        <v>108</v>
      </c>
      <c r="D55" s="309"/>
      <c r="E55" s="91" t="s">
        <v>119</v>
      </c>
      <c r="F55" s="96">
        <f>ROUNDUP(D55/3,0)</f>
        <v>0</v>
      </c>
      <c r="G55" s="96" t="s">
        <v>332</v>
      </c>
      <c r="I55" s="166"/>
    </row>
    <row r="56" spans="1:11" ht="18.399999999999999" thickTop="1" thickBot="1">
      <c r="A56" s="59"/>
      <c r="B56" s="191"/>
      <c r="C56" s="90" t="s">
        <v>109</v>
      </c>
      <c r="D56" s="309"/>
      <c r="E56" s="91" t="s">
        <v>119</v>
      </c>
      <c r="F56" s="96">
        <f>ROUNDUP(D56/3,0)</f>
        <v>0</v>
      </c>
      <c r="G56" s="96" t="s">
        <v>332</v>
      </c>
      <c r="I56" s="166"/>
    </row>
    <row r="57" spans="1:11" ht="18.399999999999999" thickTop="1" thickBot="1">
      <c r="A57" s="59"/>
      <c r="B57" s="191"/>
      <c r="C57" s="90" t="s">
        <v>110</v>
      </c>
      <c r="D57" s="309"/>
      <c r="E57" s="91" t="s">
        <v>119</v>
      </c>
      <c r="F57" s="96">
        <f>D57</f>
        <v>0</v>
      </c>
      <c r="G57" s="96" t="s">
        <v>6</v>
      </c>
      <c r="I57" s="166"/>
    </row>
    <row r="58" spans="1:11" ht="18" thickTop="1">
      <c r="A58" s="59"/>
      <c r="B58" s="191"/>
      <c r="C58" s="91"/>
      <c r="D58" s="91"/>
      <c r="E58" s="98" t="s">
        <v>114</v>
      </c>
      <c r="F58" s="96">
        <f>SUM(F55,F56,F57)</f>
        <v>0</v>
      </c>
      <c r="G58" s="96" t="s">
        <v>6</v>
      </c>
      <c r="I58" s="166"/>
    </row>
    <row r="59" spans="1:11">
      <c r="A59" s="59"/>
      <c r="B59" s="191"/>
      <c r="C59" s="91"/>
      <c r="D59" s="91"/>
      <c r="E59" s="100" t="s">
        <v>90</v>
      </c>
      <c r="F59" s="97">
        <f>ROUNDDOWN(F58/12,0)</f>
        <v>0</v>
      </c>
      <c r="G59" s="97" t="s">
        <v>4</v>
      </c>
      <c r="I59" s="166"/>
    </row>
    <row r="60" spans="1:11">
      <c r="A60" s="59"/>
      <c r="B60" s="191"/>
      <c r="C60" s="91"/>
      <c r="D60" s="91"/>
      <c r="E60" s="91"/>
      <c r="F60" s="97">
        <f>MOD(F58,12)</f>
        <v>0</v>
      </c>
      <c r="G60" s="97" t="s">
        <v>6</v>
      </c>
      <c r="I60" s="166"/>
    </row>
    <row r="61" spans="1:11" ht="7.15" customHeight="1">
      <c r="A61" s="59"/>
      <c r="B61" s="191"/>
      <c r="I61" s="166"/>
    </row>
    <row r="62" spans="1:11">
      <c r="A62" s="59"/>
      <c r="B62" s="191"/>
      <c r="C62" s="192" t="s">
        <v>264</v>
      </c>
      <c r="I62" s="166"/>
    </row>
    <row r="63" spans="1:11">
      <c r="A63" s="59"/>
      <c r="B63" s="191"/>
      <c r="C63" s="75">
        <f>VLOOKUP(C51,支給率!A8:D52,D17,FALSE)</f>
        <v>40.803750000000001</v>
      </c>
      <c r="I63" s="166"/>
    </row>
    <row r="64" spans="1:11">
      <c r="A64" s="59"/>
      <c r="B64" s="191"/>
      <c r="I64" s="166"/>
    </row>
    <row r="65" spans="1:9" ht="19.899999999999999">
      <c r="A65" s="59"/>
      <c r="B65" s="191"/>
      <c r="C65" s="163" t="s">
        <v>253</v>
      </c>
      <c r="I65" s="166"/>
    </row>
    <row r="66" spans="1:9" ht="19.899999999999999">
      <c r="A66" s="59"/>
      <c r="B66" s="191"/>
      <c r="C66" s="176">
        <f>C13</f>
        <v>326248</v>
      </c>
      <c r="D66" t="s">
        <v>83</v>
      </c>
      <c r="I66" s="166"/>
    </row>
    <row r="67" spans="1:9">
      <c r="A67" s="59"/>
      <c r="B67" s="191"/>
      <c r="I67" s="166"/>
    </row>
    <row r="68" spans="1:9" ht="19.899999999999999">
      <c r="A68" s="59"/>
      <c r="B68" s="191"/>
      <c r="C68" s="163" t="s">
        <v>254</v>
      </c>
      <c r="I68" s="166"/>
    </row>
    <row r="69" spans="1:9">
      <c r="A69" s="59"/>
      <c r="B69" s="191"/>
      <c r="C69" s="178">
        <f>C35</f>
        <v>46.830150000000003</v>
      </c>
      <c r="I69" s="166"/>
    </row>
    <row r="70" spans="1:9" ht="11.25" customHeight="1">
      <c r="A70" s="59"/>
      <c r="B70" s="191"/>
    </row>
    <row r="71" spans="1:9" ht="27">
      <c r="A71" s="59"/>
      <c r="B71" s="196" t="s">
        <v>273</v>
      </c>
      <c r="C71" s="181" t="s">
        <v>251</v>
      </c>
      <c r="D71" s="184"/>
      <c r="E71" s="183" t="s">
        <v>252</v>
      </c>
    </row>
    <row r="72" spans="1:9" ht="22.9">
      <c r="A72" s="59"/>
      <c r="B72" s="189" t="s">
        <v>265</v>
      </c>
      <c r="C72" s="197">
        <f>C46</f>
        <v>0</v>
      </c>
      <c r="D72" s="186" t="s">
        <v>269</v>
      </c>
      <c r="E72" s="66">
        <f>C63</f>
        <v>40.803750000000001</v>
      </c>
    </row>
    <row r="73" spans="1:9" ht="27">
      <c r="A73" s="59"/>
      <c r="B73" s="191"/>
      <c r="C73" s="182" t="s">
        <v>253</v>
      </c>
      <c r="D73" s="181"/>
      <c r="E73" s="183" t="s">
        <v>254</v>
      </c>
      <c r="F73" s="184"/>
      <c r="G73" s="183" t="s">
        <v>252</v>
      </c>
      <c r="H73" s="180"/>
    </row>
    <row r="74" spans="1:9">
      <c r="A74" s="59"/>
      <c r="B74" s="195" t="s">
        <v>89</v>
      </c>
      <c r="C74" s="187">
        <f>C66</f>
        <v>326248</v>
      </c>
      <c r="D74" s="186" t="s">
        <v>270</v>
      </c>
      <c r="E74" s="66">
        <f>C69</f>
        <v>46.830150000000003</v>
      </c>
      <c r="F74" s="40" t="s">
        <v>266</v>
      </c>
      <c r="G74" s="66">
        <f>C63</f>
        <v>40.803750000000001</v>
      </c>
      <c r="H74" t="s">
        <v>267</v>
      </c>
    </row>
    <row r="75" spans="1:9" ht="23.65" customHeight="1">
      <c r="A75" s="59"/>
      <c r="B75" s="195"/>
      <c r="C75" s="185" t="s">
        <v>271</v>
      </c>
      <c r="D75" s="38"/>
      <c r="H75" s="40"/>
    </row>
    <row r="76" spans="1:9">
      <c r="A76" s="59"/>
      <c r="B76" s="195" t="s">
        <v>268</v>
      </c>
      <c r="C76" s="190" t="e">
        <f>ROUNDDOWN(IF(C46=0,"ー",C72*E72+C74*(E74-G74)),0)</f>
        <v>#VALUE!</v>
      </c>
      <c r="D76" s="188" t="s">
        <v>318</v>
      </c>
      <c r="H76" s="40"/>
    </row>
    <row r="78" spans="1:9" ht="28.9">
      <c r="A78" s="56"/>
      <c r="B78" s="57" t="s">
        <v>20</v>
      </c>
      <c r="C78" s="56"/>
      <c r="D78" s="39" t="s">
        <v>103</v>
      </c>
    </row>
    <row r="79" spans="1:9">
      <c r="A79" s="56"/>
      <c r="C79" s="44" t="s">
        <v>95</v>
      </c>
    </row>
    <row r="80" spans="1:9" ht="18" thickBot="1">
      <c r="A80" s="56"/>
      <c r="C80" s="40" t="s">
        <v>81</v>
      </c>
      <c r="E80" s="40" t="s">
        <v>82</v>
      </c>
    </row>
    <row r="81" spans="1:16" ht="18.399999999999999" thickTop="1" thickBot="1">
      <c r="A81" s="56"/>
      <c r="B81" s="43" t="s">
        <v>91</v>
      </c>
      <c r="C81" s="310">
        <v>6</v>
      </c>
      <c r="E81" s="311">
        <v>0</v>
      </c>
      <c r="F81" t="s">
        <v>84</v>
      </c>
      <c r="G81" t="s">
        <v>85</v>
      </c>
      <c r="P81" s="45">
        <v>1</v>
      </c>
    </row>
    <row r="82" spans="1:16" ht="18" thickTop="1">
      <c r="A82" s="56"/>
      <c r="C82" s="9">
        <f>IF(C81="","",VLOOKUP(C81,調整額適用表!$A$7:$B$25,2,FALSE))</f>
        <v>32500</v>
      </c>
      <c r="D82" t="s">
        <v>269</v>
      </c>
      <c r="E82" s="193">
        <f>IF(E81&gt;60,60,E81)</f>
        <v>0</v>
      </c>
      <c r="F82" s="193" t="s">
        <v>272</v>
      </c>
      <c r="G82" s="9">
        <f>IF(C81="","",C82*E82)</f>
        <v>0</v>
      </c>
      <c r="H82" t="s">
        <v>83</v>
      </c>
      <c r="P82" s="46">
        <v>2</v>
      </c>
    </row>
    <row r="83" spans="1:16" ht="19.899999999999999">
      <c r="A83" s="56"/>
      <c r="G83" s="41" t="s">
        <v>89</v>
      </c>
      <c r="P83" s="47">
        <v>3</v>
      </c>
    </row>
    <row r="84" spans="1:16" ht="18" thickBot="1">
      <c r="A84" s="56"/>
      <c r="C84" t="s">
        <v>81</v>
      </c>
      <c r="E84" t="s">
        <v>82</v>
      </c>
      <c r="P84" s="48">
        <v>4</v>
      </c>
    </row>
    <row r="85" spans="1:16" ht="18.399999999999999" thickTop="1" thickBot="1">
      <c r="A85" s="56"/>
      <c r="B85" s="43" t="s">
        <v>92</v>
      </c>
      <c r="C85" s="310">
        <v>7</v>
      </c>
      <c r="E85" s="311">
        <v>0</v>
      </c>
      <c r="F85" t="s">
        <v>84</v>
      </c>
      <c r="G85" t="s">
        <v>86</v>
      </c>
      <c r="P85" s="49">
        <v>5</v>
      </c>
    </row>
    <row r="86" spans="1:16" ht="18" thickTop="1">
      <c r="A86" s="56"/>
      <c r="C86" s="9">
        <f>IF(C85="","",VLOOKUP(C85,調整額適用表!$A$7:$B$25,2,FALSE))</f>
        <v>27100</v>
      </c>
      <c r="D86" t="s">
        <v>269</v>
      </c>
      <c r="E86" s="193">
        <f>IF(E82+E85&gt;60,60-E82,E85)</f>
        <v>0</v>
      </c>
      <c r="F86" s="193" t="s">
        <v>272</v>
      </c>
      <c r="G86" s="9">
        <f>IF(C85="","",C86*E86)</f>
        <v>0</v>
      </c>
      <c r="H86" t="s">
        <v>83</v>
      </c>
      <c r="P86" s="50">
        <v>6</v>
      </c>
    </row>
    <row r="87" spans="1:16" ht="19.899999999999999">
      <c r="A87" s="56"/>
      <c r="G87" s="41" t="s">
        <v>89</v>
      </c>
      <c r="P87" s="51">
        <v>7</v>
      </c>
    </row>
    <row r="88" spans="1:16" ht="18" thickBot="1">
      <c r="A88" s="56"/>
      <c r="C88" t="s">
        <v>81</v>
      </c>
      <c r="E88" t="s">
        <v>82</v>
      </c>
      <c r="P88" s="52">
        <v>8</v>
      </c>
    </row>
    <row r="89" spans="1:16" ht="18.399999999999999" thickTop="1" thickBot="1">
      <c r="A89" s="56"/>
      <c r="B89" s="43" t="s">
        <v>93</v>
      </c>
      <c r="C89" s="310"/>
      <c r="E89" s="311"/>
      <c r="F89" t="s">
        <v>84</v>
      </c>
      <c r="G89" t="s">
        <v>87</v>
      </c>
      <c r="P89" s="54">
        <v>9</v>
      </c>
    </row>
    <row r="90" spans="1:16" ht="18" thickTop="1">
      <c r="A90" s="56"/>
      <c r="C90" s="9" t="str">
        <f>IF(C89="","",VLOOKUP(C89,調整額適用表!$A$7:$B$25,2,FALSE))</f>
        <v/>
      </c>
      <c r="D90" t="s">
        <v>269</v>
      </c>
      <c r="E90" s="193">
        <f>IF(E82+E86+E89&gt;60,60-E82-E86,E89)</f>
        <v>0</v>
      </c>
      <c r="F90" s="193" t="s">
        <v>272</v>
      </c>
      <c r="G90" s="9" t="str">
        <f>IF(C89="","",C90*E90)</f>
        <v/>
      </c>
      <c r="H90" t="s">
        <v>83</v>
      </c>
    </row>
    <row r="91" spans="1:16" ht="20.65">
      <c r="A91" s="56"/>
      <c r="G91" s="42" t="s">
        <v>90</v>
      </c>
    </row>
    <row r="92" spans="1:16">
      <c r="A92" s="56"/>
      <c r="G92" s="64" t="s">
        <v>98</v>
      </c>
    </row>
    <row r="93" spans="1:16">
      <c r="A93" s="56"/>
      <c r="D93" s="38" t="s">
        <v>105</v>
      </c>
      <c r="E93">
        <f>SUM(E82,E86,E90)</f>
        <v>0</v>
      </c>
      <c r="F93" t="s">
        <v>88</v>
      </c>
      <c r="G93" s="65">
        <f>SUM(G82,G86,G90)</f>
        <v>0</v>
      </c>
      <c r="H93" s="66" t="s">
        <v>83</v>
      </c>
    </row>
    <row r="95" spans="1:16" ht="18" thickBot="1"/>
    <row r="96" spans="1:16" ht="33" thickTop="1" thickBot="1">
      <c r="B96" s="55" t="s">
        <v>97</v>
      </c>
      <c r="D96" s="320">
        <f>IF(C46=0,G38+G93,C76+G93)</f>
        <v>15278242</v>
      </c>
      <c r="E96" s="321"/>
      <c r="F96" s="105" t="s">
        <v>121</v>
      </c>
    </row>
    <row r="97" spans="1:7" ht="18" thickTop="1"/>
    <row r="99" spans="1:7">
      <c r="A99" s="130"/>
      <c r="B99" s="129" t="s">
        <v>312</v>
      </c>
      <c r="C99" s="130"/>
      <c r="D99" s="130"/>
      <c r="E99" s="130"/>
      <c r="F99" s="130"/>
    </row>
    <row r="100" spans="1:7">
      <c r="A100" s="130"/>
      <c r="B100" s="130"/>
      <c r="C100" s="130"/>
      <c r="D100" s="131" t="s">
        <v>209</v>
      </c>
      <c r="E100" s="305">
        <f>税額計算!AE30</f>
        <v>0</v>
      </c>
      <c r="F100" s="130" t="s">
        <v>128</v>
      </c>
    </row>
    <row r="101" spans="1:7">
      <c r="A101" s="130"/>
      <c r="B101" s="130"/>
      <c r="C101" s="130"/>
      <c r="D101" s="131" t="s">
        <v>210</v>
      </c>
      <c r="E101" s="305">
        <f>税額計算!AE42</f>
        <v>0</v>
      </c>
      <c r="F101" s="130" t="s">
        <v>128</v>
      </c>
      <c r="G101" s="216" t="s">
        <v>213</v>
      </c>
    </row>
    <row r="102" spans="1:7" ht="18" thickBot="1">
      <c r="A102" s="130"/>
      <c r="B102" s="130"/>
      <c r="C102" s="130"/>
      <c r="D102" s="131" t="s">
        <v>211</v>
      </c>
      <c r="E102" s="305">
        <f>税額計算!AE47</f>
        <v>0</v>
      </c>
      <c r="F102" s="130" t="s">
        <v>128</v>
      </c>
    </row>
    <row r="103" spans="1:7" ht="18.399999999999999" thickTop="1" thickBot="1">
      <c r="A103" s="130"/>
      <c r="B103" s="130"/>
      <c r="C103" s="130"/>
      <c r="D103" s="131" t="s">
        <v>215</v>
      </c>
      <c r="E103" s="306">
        <v>0</v>
      </c>
      <c r="F103" s="130" t="s">
        <v>128</v>
      </c>
      <c r="G103" t="s">
        <v>214</v>
      </c>
    </row>
    <row r="104" spans="1:7" ht="20.25" thickTop="1">
      <c r="A104" s="130"/>
      <c r="B104" s="130"/>
      <c r="C104" s="130"/>
      <c r="D104" s="132" t="s">
        <v>212</v>
      </c>
      <c r="E104" s="134">
        <f>SUM(E100:E103)</f>
        <v>0</v>
      </c>
      <c r="F104" s="133" t="s">
        <v>128</v>
      </c>
    </row>
  </sheetData>
  <sheetProtection sheet="1" objects="1" scenarios="1"/>
  <mergeCells count="3">
    <mergeCell ref="D96:E96"/>
    <mergeCell ref="D40:J40"/>
    <mergeCell ref="E34:K35"/>
  </mergeCells>
  <phoneticPr fontId="2"/>
  <conditionalFormatting sqref="K50">
    <cfRule type="expression" dxfId="5" priority="8">
      <formula>$C$46=0</formula>
    </cfRule>
  </conditionalFormatting>
  <conditionalFormatting sqref="D55:D57">
    <cfRule type="expression" dxfId="4" priority="7">
      <formula>$C$46=0</formula>
    </cfRule>
  </conditionalFormatting>
  <conditionalFormatting sqref="C90">
    <cfRule type="cellIs" dxfId="3" priority="3" operator="equal">
      <formula>""</formula>
    </cfRule>
    <cfRule type="cellIs" dxfId="2" priority="5" operator="greaterThan">
      <formula>C86</formula>
    </cfRule>
  </conditionalFormatting>
  <conditionalFormatting sqref="C86">
    <cfRule type="cellIs" dxfId="1" priority="1" operator="equal">
      <formula>""</formula>
    </cfRule>
    <cfRule type="cellIs" dxfId="0" priority="2" operator="greaterThan">
      <formula>C82</formula>
    </cfRule>
  </conditionalFormatting>
  <dataValidations count="2">
    <dataValidation type="list" allowBlank="1" showInputMessage="1" showErrorMessage="1" prompt="上から金額の大きい区分順に入力してください。" sqref="C81 C89 C85" xr:uid="{656E620B-1AA5-4CB0-8F3E-6C627348A58D}">
      <formula1>$P$81:$P$89</formula1>
    </dataValidation>
    <dataValidation type="list" allowBlank="1" showInputMessage="1" showErrorMessage="1" sqref="C17" xr:uid="{2835E058-2135-44CF-91F4-9FB6C741DD95}">
      <formula1>$P$14:$P$20</formula1>
    </dataValidation>
  </dataValidations>
  <hyperlinks>
    <hyperlink ref="D78" location="調整額適用表!A1" display="調整額適用表シートを参照して、ご自身の給料発令履歴と照合の上「調整月額（区分）」と「月数」を入力してください。" xr:uid="{112F2C6C-354A-4C81-8BD0-37F6C9E16F03}"/>
    <hyperlink ref="D15" location="支給率!A1" display="「支給率」シートを参照" xr:uid="{69C20A61-DBE0-4B2D-B4AD-45EFFF65122E}"/>
    <hyperlink ref="G101" location="税額計算!A1" display="「税額計算」シート参照" xr:uid="{45E578F8-55E3-4D43-BF8A-7A1D27C18847}"/>
    <hyperlink ref="E53" location="簡易試算シート!C22" display="上記に入力した除算期間のうち、ピーク時までに該当する期間" xr:uid="{0080241A-03F8-432B-A413-FCCA7D10B596}"/>
    <hyperlink ref="K40" location="ピーク時特例!A1" display="参考「ピーク時特例」シート" xr:uid="{11D1DFBA-1E4A-44AE-951C-27CCE713C5A3}"/>
    <hyperlink ref="B8" location="簡易試算シート!D96" display="退職手当額　＝" xr:uid="{494D32F2-E182-4909-992A-4B10FA6217E7}"/>
    <hyperlink ref="L8" location="簡易試算シート!B78" display="②調整額" xr:uid="{FE923A74-ABB0-4679-9027-5D31F80C7F4F}"/>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0CCE7-9481-47D3-AC24-01593FB9D37E}">
  <sheetPr>
    <tabColor theme="7" tint="0.79998168889431442"/>
  </sheetPr>
  <dimension ref="A1:E52"/>
  <sheetViews>
    <sheetView workbookViewId="0">
      <pane ySplit="7" topLeftCell="A8" activePane="bottomLeft" state="frozen"/>
      <selection pane="bottomLeft" activeCell="D13" sqref="D13"/>
    </sheetView>
  </sheetViews>
  <sheetFormatPr defaultRowHeight="17.649999999999999"/>
  <cols>
    <col min="1" max="2" width="13.9375" customWidth="1"/>
    <col min="3" max="3" width="17.75" bestFit="1" customWidth="1"/>
    <col min="4" max="4" width="13.9375" customWidth="1"/>
  </cols>
  <sheetData>
    <row r="1" spans="1:4" ht="25.9">
      <c r="A1" s="6" t="s">
        <v>7</v>
      </c>
      <c r="B1" s="6"/>
      <c r="C1" s="6"/>
      <c r="D1" s="39" t="s">
        <v>94</v>
      </c>
    </row>
    <row r="2" spans="1:4">
      <c r="A2" s="3" t="s">
        <v>22</v>
      </c>
      <c r="B2" s="3"/>
      <c r="D2" s="3"/>
    </row>
    <row r="3" spans="1:4">
      <c r="A3" s="7">
        <v>1</v>
      </c>
      <c r="B3" s="7">
        <v>2</v>
      </c>
      <c r="C3" s="7">
        <v>3</v>
      </c>
      <c r="D3" s="7">
        <v>4</v>
      </c>
    </row>
    <row r="4" spans="1:4" ht="17.649999999999999" customHeight="1">
      <c r="A4" s="325" t="s">
        <v>101</v>
      </c>
      <c r="B4" s="73" t="s">
        <v>8</v>
      </c>
      <c r="C4" s="4" t="s">
        <v>9</v>
      </c>
      <c r="D4" s="10" t="s">
        <v>10</v>
      </c>
    </row>
    <row r="5" spans="1:4">
      <c r="A5" s="326"/>
      <c r="B5" s="67"/>
      <c r="C5" s="8" t="s">
        <v>11</v>
      </c>
      <c r="D5" s="71"/>
    </row>
    <row r="6" spans="1:4">
      <c r="A6" s="326"/>
      <c r="B6" s="67"/>
      <c r="C6" s="71" t="s">
        <v>12</v>
      </c>
      <c r="D6" s="71"/>
    </row>
    <row r="7" spans="1:4">
      <c r="A7" s="327"/>
      <c r="B7" s="68"/>
      <c r="C7" s="72" t="s">
        <v>13</v>
      </c>
      <c r="D7" s="72"/>
    </row>
    <row r="8" spans="1:4">
      <c r="A8" s="69">
        <v>1</v>
      </c>
      <c r="B8" s="70">
        <v>0.50219999999999998</v>
      </c>
      <c r="C8" s="5">
        <v>0.83699999999999997</v>
      </c>
      <c r="D8" s="5">
        <v>0.83699999999999997</v>
      </c>
    </row>
    <row r="9" spans="1:4">
      <c r="A9" s="69">
        <v>2</v>
      </c>
      <c r="B9" s="70">
        <v>1.0044</v>
      </c>
      <c r="C9" s="5">
        <v>1.6739999999999999</v>
      </c>
      <c r="D9" s="5">
        <v>1.6739999999999999</v>
      </c>
    </row>
    <row r="10" spans="1:4">
      <c r="A10" s="69">
        <v>3</v>
      </c>
      <c r="B10" s="70">
        <v>1.5065999999999999</v>
      </c>
      <c r="C10" s="5">
        <v>2.5110000000000001</v>
      </c>
      <c r="D10" s="5">
        <v>2.5110000000000001</v>
      </c>
    </row>
    <row r="11" spans="1:4">
      <c r="A11" s="69">
        <v>4</v>
      </c>
      <c r="B11" s="70">
        <v>2.0087999999999999</v>
      </c>
      <c r="C11" s="5">
        <v>3.3479999999999999</v>
      </c>
      <c r="D11" s="5">
        <v>3.3479999999999999</v>
      </c>
    </row>
    <row r="12" spans="1:4">
      <c r="A12" s="69">
        <v>5</v>
      </c>
      <c r="B12" s="70">
        <v>2.5110000000000001</v>
      </c>
      <c r="C12" s="5">
        <v>4.1849999999999996</v>
      </c>
      <c r="D12" s="5">
        <v>4.1849999999999996</v>
      </c>
    </row>
    <row r="13" spans="1:4">
      <c r="A13" s="69">
        <v>6</v>
      </c>
      <c r="B13" s="70">
        <v>3.0131999999999999</v>
      </c>
      <c r="C13" s="5">
        <v>5.0220000000000002</v>
      </c>
      <c r="D13" s="5">
        <v>5.0220000000000002</v>
      </c>
    </row>
    <row r="14" spans="1:4">
      <c r="A14" s="69">
        <v>7</v>
      </c>
      <c r="B14" s="70">
        <v>3.5154000000000001</v>
      </c>
      <c r="C14" s="5">
        <v>5.859</v>
      </c>
      <c r="D14" s="5">
        <v>5.859</v>
      </c>
    </row>
    <row r="15" spans="1:4">
      <c r="A15" s="69">
        <v>8</v>
      </c>
      <c r="B15" s="70">
        <v>4.0175999999999998</v>
      </c>
      <c r="C15" s="5">
        <v>6.6959999999999997</v>
      </c>
      <c r="D15" s="5">
        <v>6.6959999999999997</v>
      </c>
    </row>
    <row r="16" spans="1:4">
      <c r="A16" s="69">
        <v>9</v>
      </c>
      <c r="B16" s="70">
        <v>4.5198</v>
      </c>
      <c r="C16" s="5">
        <v>7.5330000000000004</v>
      </c>
      <c r="D16" s="5">
        <v>7.5330000000000004</v>
      </c>
    </row>
    <row r="17" spans="1:4">
      <c r="A17" s="69">
        <v>10</v>
      </c>
      <c r="B17" s="70">
        <v>5.0220000000000002</v>
      </c>
      <c r="C17" s="5">
        <v>8.3699999999999992</v>
      </c>
      <c r="D17" s="5">
        <v>8.3699999999999992</v>
      </c>
    </row>
    <row r="18" spans="1:4">
      <c r="A18" s="69">
        <v>11</v>
      </c>
      <c r="B18" s="70">
        <v>7.4325599999999996</v>
      </c>
      <c r="C18" s="5">
        <v>11.613375</v>
      </c>
      <c r="D18" s="5">
        <v>9.2906999999999993</v>
      </c>
    </row>
    <row r="19" spans="1:4">
      <c r="A19" s="69">
        <v>12</v>
      </c>
      <c r="B19" s="70">
        <v>8.1691199999999995</v>
      </c>
      <c r="C19" s="5">
        <v>12.764250000000001</v>
      </c>
      <c r="D19" s="5">
        <v>10.211399999999999</v>
      </c>
    </row>
    <row r="20" spans="1:4">
      <c r="A20" s="69">
        <v>13</v>
      </c>
      <c r="B20" s="70">
        <v>8.9056800000000003</v>
      </c>
      <c r="C20" s="5">
        <v>13.915125</v>
      </c>
      <c r="D20" s="5">
        <v>11.132099999999999</v>
      </c>
    </row>
    <row r="21" spans="1:4">
      <c r="A21" s="69">
        <v>14</v>
      </c>
      <c r="B21" s="70">
        <v>9.6422399999999993</v>
      </c>
      <c r="C21" s="5">
        <v>15.066000000000001</v>
      </c>
      <c r="D21" s="5">
        <v>12.0528</v>
      </c>
    </row>
    <row r="22" spans="1:4">
      <c r="A22" s="69">
        <v>15</v>
      </c>
      <c r="B22" s="70">
        <v>10.3788</v>
      </c>
      <c r="C22" s="5">
        <v>16.216875000000002</v>
      </c>
      <c r="D22" s="5">
        <v>12.9735</v>
      </c>
    </row>
    <row r="23" spans="1:4">
      <c r="A23" s="69">
        <v>16</v>
      </c>
      <c r="B23" s="70">
        <v>12.88143</v>
      </c>
      <c r="C23" s="5">
        <v>17.890875000000001</v>
      </c>
      <c r="D23" s="5">
        <v>14.3127</v>
      </c>
    </row>
    <row r="24" spans="1:4">
      <c r="A24" s="69">
        <v>17</v>
      </c>
      <c r="B24" s="70">
        <v>14.08671</v>
      </c>
      <c r="C24" s="5">
        <v>19.564875000000001</v>
      </c>
      <c r="D24" s="5">
        <v>15.651899999999999</v>
      </c>
    </row>
    <row r="25" spans="1:4">
      <c r="A25" s="69">
        <v>18</v>
      </c>
      <c r="B25" s="70">
        <v>15.29199</v>
      </c>
      <c r="C25" s="5">
        <v>21.238875</v>
      </c>
      <c r="D25" s="5">
        <v>16.991099999999999</v>
      </c>
    </row>
    <row r="26" spans="1:4">
      <c r="A26" s="69">
        <v>19</v>
      </c>
      <c r="B26" s="70">
        <v>16.49727</v>
      </c>
      <c r="C26" s="5">
        <v>22.912875</v>
      </c>
      <c r="D26" s="5">
        <v>18.330300000000001</v>
      </c>
    </row>
    <row r="27" spans="1:4">
      <c r="A27" s="69">
        <v>20</v>
      </c>
      <c r="B27" s="70">
        <v>19.669499999999999</v>
      </c>
      <c r="C27" s="5">
        <v>24.586874999999999</v>
      </c>
      <c r="D27" s="5">
        <v>19.669499999999999</v>
      </c>
    </row>
    <row r="28" spans="1:4">
      <c r="A28" s="69">
        <v>21</v>
      </c>
      <c r="B28" s="70">
        <v>21.343499999999999</v>
      </c>
      <c r="C28" s="5">
        <v>26.260874999999999</v>
      </c>
      <c r="D28" s="5">
        <v>21.343499999999999</v>
      </c>
    </row>
    <row r="29" spans="1:4">
      <c r="A29" s="69">
        <v>22</v>
      </c>
      <c r="B29" s="70">
        <v>23.017499999999998</v>
      </c>
      <c r="C29" s="5">
        <v>27.934875000000002</v>
      </c>
      <c r="D29" s="5">
        <v>23.017499999999998</v>
      </c>
    </row>
    <row r="30" spans="1:4">
      <c r="A30" s="69">
        <v>23</v>
      </c>
      <c r="B30" s="70">
        <v>24.691500000000001</v>
      </c>
      <c r="C30" s="5">
        <v>29.608875000000001</v>
      </c>
      <c r="D30" s="5">
        <v>24.691500000000001</v>
      </c>
    </row>
    <row r="31" spans="1:4">
      <c r="A31" s="69">
        <v>24</v>
      </c>
      <c r="B31" s="70">
        <v>26.365500000000001</v>
      </c>
      <c r="C31" s="5">
        <v>31.282875000000001</v>
      </c>
      <c r="D31" s="5">
        <v>26.365500000000001</v>
      </c>
    </row>
    <row r="32" spans="1:4">
      <c r="A32" s="69">
        <v>25</v>
      </c>
      <c r="B32" s="70">
        <v>28.0395</v>
      </c>
      <c r="C32" s="5">
        <v>33.27075</v>
      </c>
      <c r="D32" s="5">
        <v>28.0395</v>
      </c>
    </row>
    <row r="33" spans="1:5">
      <c r="A33" s="69">
        <v>26</v>
      </c>
      <c r="B33" s="70">
        <v>29.378699999999998</v>
      </c>
      <c r="C33" s="5">
        <v>34.777349999999998</v>
      </c>
      <c r="D33" s="5">
        <v>29.378699999999998</v>
      </c>
    </row>
    <row r="34" spans="1:5">
      <c r="A34" s="69">
        <v>27</v>
      </c>
      <c r="B34" s="70">
        <v>30.7179</v>
      </c>
      <c r="C34" s="5">
        <v>36.283949999999997</v>
      </c>
      <c r="D34" s="5">
        <v>30.7179</v>
      </c>
    </row>
    <row r="35" spans="1:5">
      <c r="A35" s="69">
        <v>28</v>
      </c>
      <c r="B35" s="70">
        <v>32.057099999999998</v>
      </c>
      <c r="C35" s="5">
        <v>37.790550000000003</v>
      </c>
      <c r="D35" s="5">
        <v>32.057099999999998</v>
      </c>
    </row>
    <row r="36" spans="1:5">
      <c r="A36" s="69">
        <v>29</v>
      </c>
      <c r="B36" s="70">
        <v>33.396299999999997</v>
      </c>
      <c r="C36" s="5">
        <v>39.297150000000002</v>
      </c>
      <c r="D36" s="5">
        <v>33.396299999999997</v>
      </c>
    </row>
    <row r="37" spans="1:5">
      <c r="A37" s="69">
        <v>30</v>
      </c>
      <c r="B37" s="70">
        <v>34.735500000000002</v>
      </c>
      <c r="C37" s="5">
        <v>40.803750000000001</v>
      </c>
      <c r="D37" s="5">
        <v>34.735500000000002</v>
      </c>
    </row>
    <row r="38" spans="1:5">
      <c r="A38" s="69">
        <v>31</v>
      </c>
      <c r="B38" s="70">
        <v>35.739899999999999</v>
      </c>
      <c r="C38" s="5">
        <v>42.31035</v>
      </c>
      <c r="D38" s="5">
        <v>35.739899999999999</v>
      </c>
    </row>
    <row r="39" spans="1:5">
      <c r="A39" s="69">
        <v>32</v>
      </c>
      <c r="B39" s="70">
        <v>36.744300000000003</v>
      </c>
      <c r="C39" s="5">
        <v>43.816949999999999</v>
      </c>
      <c r="D39" s="5">
        <v>36.744300000000003</v>
      </c>
    </row>
    <row r="40" spans="1:5">
      <c r="A40" s="69">
        <v>33</v>
      </c>
      <c r="B40" s="70">
        <v>37.748699999999999</v>
      </c>
      <c r="C40" s="5">
        <v>45.323549999999997</v>
      </c>
      <c r="D40" s="5">
        <v>37.748699999999999</v>
      </c>
    </row>
    <row r="41" spans="1:5">
      <c r="A41" s="69">
        <v>34</v>
      </c>
      <c r="B41" s="70">
        <v>38.753100000000003</v>
      </c>
      <c r="C41" s="5">
        <v>46.830150000000003</v>
      </c>
      <c r="D41" s="5">
        <v>38.753100000000003</v>
      </c>
    </row>
    <row r="42" spans="1:5">
      <c r="A42" s="102">
        <v>35</v>
      </c>
      <c r="B42" s="70">
        <v>39.7575</v>
      </c>
      <c r="C42" s="101">
        <v>47.709000000000003</v>
      </c>
      <c r="D42" s="5">
        <v>39.7575</v>
      </c>
      <c r="E42" t="s">
        <v>123</v>
      </c>
    </row>
    <row r="43" spans="1:5">
      <c r="A43" s="102">
        <v>36</v>
      </c>
      <c r="B43" s="70">
        <v>40.761899999999997</v>
      </c>
      <c r="C43" s="101">
        <v>47.709000000000003</v>
      </c>
      <c r="D43" s="5">
        <v>40.761899999999997</v>
      </c>
    </row>
    <row r="44" spans="1:5">
      <c r="A44" s="102">
        <v>37</v>
      </c>
      <c r="B44" s="70">
        <v>41.766300000000001</v>
      </c>
      <c r="C44" s="101">
        <v>47.709000000000003</v>
      </c>
      <c r="D44" s="5">
        <v>41.766300000000001</v>
      </c>
    </row>
    <row r="45" spans="1:5">
      <c r="A45" s="102">
        <v>38</v>
      </c>
      <c r="B45" s="70">
        <v>42.770699999999998</v>
      </c>
      <c r="C45" s="101">
        <v>47.709000000000003</v>
      </c>
      <c r="D45" s="5">
        <v>42.770699999999998</v>
      </c>
    </row>
    <row r="46" spans="1:5">
      <c r="A46" s="102">
        <v>39</v>
      </c>
      <c r="B46" s="70">
        <v>43.775100000000002</v>
      </c>
      <c r="C46" s="101">
        <v>47.709000000000003</v>
      </c>
      <c r="D46" s="5">
        <v>43.775100000000002</v>
      </c>
    </row>
    <row r="47" spans="1:5">
      <c r="A47" s="102">
        <v>40</v>
      </c>
      <c r="B47" s="70">
        <v>44.779499999999999</v>
      </c>
      <c r="C47" s="101">
        <v>47.709000000000003</v>
      </c>
      <c r="D47" s="5">
        <v>44.779499999999999</v>
      </c>
    </row>
    <row r="48" spans="1:5">
      <c r="A48" s="102">
        <v>41</v>
      </c>
      <c r="B48" s="70">
        <v>45.783900000000003</v>
      </c>
      <c r="C48" s="101">
        <v>47.709000000000003</v>
      </c>
      <c r="D48" s="5">
        <v>45.783900000000003</v>
      </c>
    </row>
    <row r="49" spans="1:4">
      <c r="A49" s="102">
        <v>42</v>
      </c>
      <c r="B49" s="70">
        <v>46.7883</v>
      </c>
      <c r="C49" s="101">
        <v>47.709000000000003</v>
      </c>
      <c r="D49" s="5">
        <v>46.7883</v>
      </c>
    </row>
    <row r="50" spans="1:4">
      <c r="A50" s="102">
        <v>43</v>
      </c>
      <c r="B50" s="103">
        <v>47.709000000000003</v>
      </c>
      <c r="C50" s="101">
        <v>47.709000000000003</v>
      </c>
      <c r="D50" s="104">
        <v>47.709000000000003</v>
      </c>
    </row>
    <row r="51" spans="1:4">
      <c r="A51" s="102">
        <v>44</v>
      </c>
      <c r="B51" s="103">
        <v>47.709000000000003</v>
      </c>
      <c r="C51" s="101">
        <v>47.709000000000003</v>
      </c>
      <c r="D51" s="104">
        <v>47.709000000000003</v>
      </c>
    </row>
    <row r="52" spans="1:4">
      <c r="A52" s="102">
        <v>45</v>
      </c>
      <c r="B52" s="103">
        <v>47.709000000000003</v>
      </c>
      <c r="C52" s="101">
        <v>47.709000000000003</v>
      </c>
      <c r="D52" s="104">
        <v>47.709000000000003</v>
      </c>
    </row>
  </sheetData>
  <sheetProtection sheet="1" objects="1" scenarios="1"/>
  <mergeCells count="1">
    <mergeCell ref="A4:A7"/>
  </mergeCells>
  <phoneticPr fontId="2"/>
  <hyperlinks>
    <hyperlink ref="D1" location="簡易試算シート!C15" display="簡易試算シートに戻る" xr:uid="{B65F2170-C38B-497B-840E-523D632970E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35AB-C960-4AE2-A62A-97BB3376F1AE}">
  <dimension ref="A1:E12"/>
  <sheetViews>
    <sheetView zoomScale="120" zoomScaleNormal="120" workbookViewId="0"/>
  </sheetViews>
  <sheetFormatPr defaultRowHeight="17.649999999999999"/>
  <cols>
    <col min="1" max="1" width="28.375" customWidth="1"/>
    <col min="2" max="4" width="20.875" customWidth="1"/>
  </cols>
  <sheetData>
    <row r="1" spans="1:5">
      <c r="A1" s="221" t="s">
        <v>292</v>
      </c>
      <c r="B1" s="221"/>
      <c r="C1" s="221"/>
      <c r="D1" s="221"/>
      <c r="E1" s="220"/>
    </row>
    <row r="2" spans="1:5" ht="25.9" customHeight="1">
      <c r="A2" s="222" t="s">
        <v>293</v>
      </c>
      <c r="B2" s="222" t="s">
        <v>108</v>
      </c>
      <c r="C2" s="222" t="s">
        <v>109</v>
      </c>
      <c r="D2" s="313" t="s">
        <v>298</v>
      </c>
    </row>
    <row r="3" spans="1:5" ht="30" customHeight="1">
      <c r="A3" s="223" t="s">
        <v>295</v>
      </c>
      <c r="B3" s="224" t="s">
        <v>304</v>
      </c>
      <c r="C3" s="224" t="s">
        <v>305</v>
      </c>
      <c r="D3" s="314"/>
    </row>
    <row r="4" spans="1:5" ht="30" customHeight="1">
      <c r="A4" s="223" t="s">
        <v>296</v>
      </c>
      <c r="B4" s="225" t="s">
        <v>297</v>
      </c>
      <c r="C4" s="218"/>
      <c r="D4" s="314"/>
    </row>
    <row r="5" spans="1:5" ht="30" customHeight="1">
      <c r="A5" s="226" t="s">
        <v>301</v>
      </c>
      <c r="B5" s="218"/>
      <c r="C5" s="225" t="s">
        <v>297</v>
      </c>
      <c r="D5" s="314"/>
    </row>
    <row r="6" spans="1:5" ht="30" customHeight="1">
      <c r="A6" s="226" t="s">
        <v>300</v>
      </c>
      <c r="B6" s="218"/>
      <c r="C6" s="225" t="s">
        <v>297</v>
      </c>
      <c r="D6" s="314"/>
    </row>
    <row r="7" spans="1:5" ht="30" customHeight="1">
      <c r="A7" s="223" t="s">
        <v>299</v>
      </c>
      <c r="B7" s="218"/>
      <c r="C7" s="225" t="s">
        <v>297</v>
      </c>
      <c r="D7" s="314"/>
    </row>
    <row r="8" spans="1:5" ht="30" customHeight="1">
      <c r="A8" s="226" t="s">
        <v>302</v>
      </c>
      <c r="B8" s="218"/>
      <c r="C8" s="218"/>
      <c r="D8" s="315" t="s">
        <v>297</v>
      </c>
    </row>
    <row r="9" spans="1:5" ht="30" customHeight="1">
      <c r="A9" s="223" t="s">
        <v>294</v>
      </c>
      <c r="B9" s="218"/>
      <c r="C9" s="218"/>
      <c r="D9" s="315" t="s">
        <v>297</v>
      </c>
    </row>
    <row r="10" spans="1:5" ht="30" customHeight="1" thickBot="1">
      <c r="A10" s="316" t="s">
        <v>303</v>
      </c>
      <c r="B10" s="317"/>
      <c r="C10" s="317"/>
      <c r="D10" s="318" t="s">
        <v>297</v>
      </c>
    </row>
    <row r="11" spans="1:5">
      <c r="C11" s="219"/>
    </row>
    <row r="12" spans="1:5">
      <c r="C12" s="219"/>
    </row>
  </sheetData>
  <sheetProtection sheet="1" objects="1" scenarios="1"/>
  <phoneticPr fontId="2"/>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7740A-01E8-4B5A-B1A4-AA716FD4F3BA}">
  <sheetPr>
    <tabColor theme="9" tint="0.59999389629810485"/>
  </sheetPr>
  <dimension ref="A1:J79"/>
  <sheetViews>
    <sheetView workbookViewId="0">
      <selection activeCell="L7" sqref="L7"/>
    </sheetView>
  </sheetViews>
  <sheetFormatPr defaultRowHeight="17.649999999999999"/>
  <cols>
    <col min="1" max="1" width="5.3125" customWidth="1"/>
    <col min="2" max="2" width="21.6875" customWidth="1"/>
    <col min="3" max="10" width="11.5625" customWidth="1"/>
  </cols>
  <sheetData>
    <row r="1" spans="1:10" ht="19.899999999999999">
      <c r="A1" s="163" t="s">
        <v>217</v>
      </c>
      <c r="F1" s="39" t="s">
        <v>94</v>
      </c>
    </row>
    <row r="2" spans="1:10">
      <c r="B2" s="66" t="s">
        <v>219</v>
      </c>
    </row>
    <row r="3" spans="1:10">
      <c r="B3" t="s">
        <v>218</v>
      </c>
    </row>
    <row r="4" spans="1:10">
      <c r="B4" s="66" t="s">
        <v>220</v>
      </c>
    </row>
    <row r="5" spans="1:10">
      <c r="B5" t="s">
        <v>238</v>
      </c>
    </row>
    <row r="7" spans="1:10">
      <c r="A7" s="44" t="s">
        <v>306</v>
      </c>
    </row>
    <row r="8" spans="1:10">
      <c r="A8" s="204" t="s">
        <v>280</v>
      </c>
      <c r="B8" s="205"/>
      <c r="C8" s="205"/>
      <c r="D8" s="205"/>
      <c r="E8" s="205"/>
      <c r="F8" s="205"/>
      <c r="G8" s="205"/>
      <c r="H8" s="205"/>
      <c r="I8" s="205"/>
      <c r="J8" s="205"/>
    </row>
    <row r="9" spans="1:10">
      <c r="E9" s="149" t="s">
        <v>243</v>
      </c>
      <c r="F9" s="150" t="s">
        <v>244</v>
      </c>
    </row>
    <row r="10" spans="1:10">
      <c r="B10" t="s">
        <v>221</v>
      </c>
      <c r="C10" s="38" t="s">
        <v>225</v>
      </c>
      <c r="D10" s="38" t="s">
        <v>226</v>
      </c>
      <c r="E10" s="147" t="s">
        <v>227</v>
      </c>
      <c r="F10" s="148" t="s">
        <v>228</v>
      </c>
      <c r="G10" s="158" t="s">
        <v>229</v>
      </c>
      <c r="H10" s="159" t="s">
        <v>230</v>
      </c>
      <c r="I10" s="159" t="s">
        <v>231</v>
      </c>
      <c r="J10" s="159" t="s">
        <v>232</v>
      </c>
    </row>
    <row r="11" spans="1:10">
      <c r="B11" t="s">
        <v>222</v>
      </c>
      <c r="C11" s="38" t="s">
        <v>233</v>
      </c>
      <c r="D11" s="38" t="s">
        <v>234</v>
      </c>
      <c r="E11" s="199" t="s">
        <v>235</v>
      </c>
      <c r="F11" s="148" t="s">
        <v>236</v>
      </c>
      <c r="G11" s="159" t="s">
        <v>237</v>
      </c>
      <c r="H11" s="159" t="s">
        <v>245</v>
      </c>
      <c r="I11" s="159" t="s">
        <v>246</v>
      </c>
      <c r="J11" s="159" t="s">
        <v>247</v>
      </c>
    </row>
    <row r="12" spans="1:10">
      <c r="B12" t="s">
        <v>223</v>
      </c>
      <c r="C12">
        <v>42.31035</v>
      </c>
      <c r="D12">
        <v>43.816949999999999</v>
      </c>
      <c r="E12" s="154">
        <v>45.323549999999997</v>
      </c>
      <c r="F12" s="152">
        <v>46.830150000000003</v>
      </c>
      <c r="G12" s="160">
        <v>47.709000000000003</v>
      </c>
      <c r="H12" s="160">
        <f>G12</f>
        <v>47.709000000000003</v>
      </c>
      <c r="I12" s="160">
        <f t="shared" ref="I12:J12" si="0">H12</f>
        <v>47.709000000000003</v>
      </c>
      <c r="J12" s="160">
        <f t="shared" si="0"/>
        <v>47.709000000000003</v>
      </c>
    </row>
    <row r="13" spans="1:10" ht="26.25" customHeight="1">
      <c r="B13" t="s">
        <v>224</v>
      </c>
      <c r="C13" s="146">
        <v>442624</v>
      </c>
      <c r="D13" s="146">
        <v>443768</v>
      </c>
      <c r="E13" s="155">
        <v>444808</v>
      </c>
      <c r="F13" s="157">
        <v>311376</v>
      </c>
      <c r="G13" s="161">
        <v>311376</v>
      </c>
      <c r="H13" s="161">
        <v>311376</v>
      </c>
      <c r="I13" s="161">
        <v>311376</v>
      </c>
      <c r="J13" s="161">
        <v>311376</v>
      </c>
    </row>
    <row r="15" spans="1:10" ht="30.75">
      <c r="E15" s="136" t="s">
        <v>241</v>
      </c>
      <c r="F15" s="162" t="s">
        <v>242</v>
      </c>
    </row>
    <row r="16" spans="1:10" ht="36" customHeight="1" thickBot="1">
      <c r="B16" s="85"/>
      <c r="C16" s="85"/>
      <c r="E16" s="139" t="s">
        <v>239</v>
      </c>
      <c r="F16" s="137"/>
    </row>
    <row r="17" spans="1:10" ht="10.050000000000001" customHeight="1" thickTop="1" thickBot="1">
      <c r="B17" s="85"/>
      <c r="C17" s="85"/>
      <c r="D17" s="141"/>
      <c r="E17" s="328">
        <f>E13</f>
        <v>444808</v>
      </c>
      <c r="F17" s="335" t="s">
        <v>240</v>
      </c>
    </row>
    <row r="18" spans="1:10" ht="10.050000000000001" customHeight="1" thickTop="1" thickBot="1">
      <c r="B18" s="85"/>
      <c r="C18" s="85"/>
      <c r="D18" s="140"/>
      <c r="E18" s="329" t="str">
        <f>E11</f>
        <v>33年</v>
      </c>
      <c r="F18" s="336"/>
    </row>
    <row r="19" spans="1:10" ht="10.050000000000001" customHeight="1" thickTop="1" thickBot="1">
      <c r="C19" s="140"/>
      <c r="E19" s="329">
        <f>E12</f>
        <v>45.323549999999997</v>
      </c>
      <c r="F19" s="336"/>
    </row>
    <row r="20" spans="1:10" ht="35.65" customHeight="1" thickTop="1" thickBot="1">
      <c r="C20" s="142"/>
      <c r="D20" s="143"/>
      <c r="E20" s="200"/>
      <c r="F20" s="156">
        <f>F13</f>
        <v>311376</v>
      </c>
      <c r="G20" s="144"/>
      <c r="H20" s="145"/>
      <c r="I20" s="145"/>
      <c r="J20" s="145"/>
    </row>
    <row r="21" spans="1:10" ht="18" thickTop="1">
      <c r="D21" s="38"/>
      <c r="E21" s="138" t="s">
        <v>1</v>
      </c>
      <c r="F21" s="138" t="s">
        <v>1</v>
      </c>
      <c r="G21" s="85"/>
    </row>
    <row r="22" spans="1:10">
      <c r="E22" s="153">
        <f>E12</f>
        <v>45.323549999999997</v>
      </c>
      <c r="F22" s="151">
        <f>F12</f>
        <v>46.830150000000003</v>
      </c>
      <c r="G22" s="85"/>
    </row>
    <row r="23" spans="1:10">
      <c r="D23" s="38"/>
    </row>
    <row r="24" spans="1:10">
      <c r="C24" s="74" t="s">
        <v>274</v>
      </c>
      <c r="D24" s="74"/>
      <c r="E24" s="74"/>
      <c r="F24" s="74"/>
      <c r="G24" s="74"/>
      <c r="H24" s="74"/>
      <c r="I24" s="74"/>
    </row>
    <row r="25" spans="1:10">
      <c r="C25" s="74" t="s">
        <v>281</v>
      </c>
      <c r="D25" s="74"/>
      <c r="E25" s="74"/>
      <c r="F25" s="74"/>
      <c r="G25" s="74"/>
      <c r="H25" s="74"/>
      <c r="I25" s="74"/>
    </row>
    <row r="27" spans="1:10">
      <c r="B27" t="s">
        <v>307</v>
      </c>
      <c r="C27" s="231">
        <f>E17</f>
        <v>444808</v>
      </c>
      <c r="D27" s="228" t="s">
        <v>275</v>
      </c>
      <c r="E27" s="153">
        <f>E22</f>
        <v>45.323549999999997</v>
      </c>
      <c r="F27" s="85"/>
      <c r="G27" s="229"/>
      <c r="H27" s="229"/>
      <c r="I27" s="229"/>
      <c r="J27" s="9"/>
    </row>
    <row r="28" spans="1:10">
      <c r="B28" s="85"/>
      <c r="C28" s="230">
        <f>F20</f>
        <v>311376</v>
      </c>
      <c r="D28" s="227" t="s">
        <v>278</v>
      </c>
      <c r="E28" s="151">
        <f>F22</f>
        <v>46.830150000000003</v>
      </c>
      <c r="F28" s="227" t="s">
        <v>276</v>
      </c>
      <c r="G28" s="153">
        <f>E22</f>
        <v>45.323549999999997</v>
      </c>
      <c r="H28" s="85" t="s">
        <v>277</v>
      </c>
      <c r="I28" s="85"/>
    </row>
    <row r="29" spans="1:10">
      <c r="B29" s="38" t="s">
        <v>279</v>
      </c>
      <c r="C29" s="232">
        <f>C27*E27+C28*(E28-G28)</f>
        <v>20629396.710000001</v>
      </c>
      <c r="D29" s="40"/>
      <c r="E29" s="146"/>
    </row>
    <row r="30" spans="1:10" ht="34.9" customHeight="1"/>
    <row r="31" spans="1:10">
      <c r="A31" s="204" t="s">
        <v>282</v>
      </c>
      <c r="B31" s="205"/>
      <c r="C31" s="205"/>
      <c r="D31" s="205"/>
      <c r="E31" s="205"/>
      <c r="F31" s="205"/>
      <c r="G31" s="205"/>
      <c r="H31" s="205"/>
      <c r="I31" s="205"/>
      <c r="J31" s="205"/>
    </row>
    <row r="33" spans="2:10">
      <c r="E33" s="149" t="s">
        <v>243</v>
      </c>
      <c r="F33" s="150" t="s">
        <v>244</v>
      </c>
    </row>
    <row r="34" spans="2:10">
      <c r="B34" t="s">
        <v>221</v>
      </c>
      <c r="C34" s="38" t="s">
        <v>225</v>
      </c>
      <c r="D34" s="38" t="s">
        <v>226</v>
      </c>
      <c r="E34" s="147" t="s">
        <v>227</v>
      </c>
      <c r="F34" s="148" t="s">
        <v>228</v>
      </c>
      <c r="G34" s="158" t="s">
        <v>229</v>
      </c>
      <c r="H34" s="159" t="s">
        <v>230</v>
      </c>
      <c r="I34" s="159" t="s">
        <v>231</v>
      </c>
      <c r="J34" s="159" t="s">
        <v>232</v>
      </c>
    </row>
    <row r="35" spans="2:10">
      <c r="B35" t="s">
        <v>222</v>
      </c>
      <c r="C35" s="38" t="s">
        <v>235</v>
      </c>
      <c r="D35" s="38" t="s">
        <v>236</v>
      </c>
      <c r="E35" s="199" t="s">
        <v>237</v>
      </c>
      <c r="F35" s="148" t="s">
        <v>245</v>
      </c>
      <c r="G35" s="159" t="s">
        <v>246</v>
      </c>
      <c r="H35" s="159" t="s">
        <v>247</v>
      </c>
      <c r="I35" s="159" t="s">
        <v>283</v>
      </c>
      <c r="J35" s="159" t="s">
        <v>284</v>
      </c>
    </row>
    <row r="36" spans="2:10">
      <c r="B36" t="s">
        <v>223</v>
      </c>
      <c r="C36">
        <v>45.323549999999997</v>
      </c>
      <c r="D36">
        <v>46.830150000000003</v>
      </c>
      <c r="E36" s="154">
        <v>47.709000000000003</v>
      </c>
      <c r="F36" s="152">
        <v>47.709000000000003</v>
      </c>
      <c r="G36" s="160">
        <v>47.709000000000003</v>
      </c>
      <c r="H36" s="160">
        <v>47.709000000000003</v>
      </c>
      <c r="I36" s="160">
        <f t="shared" ref="I36" si="1">H36</f>
        <v>47.709000000000003</v>
      </c>
      <c r="J36" s="160">
        <f t="shared" ref="J36" si="2">I36</f>
        <v>47.709000000000003</v>
      </c>
    </row>
    <row r="37" spans="2:10" ht="26.25" customHeight="1">
      <c r="B37" t="s">
        <v>224</v>
      </c>
      <c r="C37" s="201">
        <v>442624</v>
      </c>
      <c r="D37" s="201">
        <v>443768</v>
      </c>
      <c r="E37" s="202">
        <v>444808</v>
      </c>
      <c r="F37" s="157">
        <v>311376</v>
      </c>
      <c r="G37" s="161">
        <v>311376</v>
      </c>
      <c r="H37" s="161">
        <v>311376</v>
      </c>
      <c r="I37" s="161">
        <v>311376</v>
      </c>
      <c r="J37" s="161">
        <v>311376</v>
      </c>
    </row>
    <row r="39" spans="2:10" ht="30.75">
      <c r="E39" s="136" t="s">
        <v>241</v>
      </c>
      <c r="F39" s="162" t="s">
        <v>242</v>
      </c>
    </row>
    <row r="40" spans="2:10" ht="36" customHeight="1" thickBot="1">
      <c r="B40" s="85"/>
      <c r="C40" s="85"/>
      <c r="E40" s="139" t="s">
        <v>239</v>
      </c>
      <c r="F40" s="137"/>
    </row>
    <row r="41" spans="2:10" ht="10.050000000000001" customHeight="1" thickTop="1" thickBot="1">
      <c r="B41" s="85"/>
      <c r="C41" s="85"/>
      <c r="D41" s="141"/>
      <c r="E41" s="328">
        <f>E37</f>
        <v>444808</v>
      </c>
      <c r="F41" s="335" t="s">
        <v>240</v>
      </c>
    </row>
    <row r="42" spans="2:10" ht="10.050000000000001" customHeight="1" thickTop="1" thickBot="1">
      <c r="B42" s="85"/>
      <c r="C42" s="85"/>
      <c r="D42" s="140"/>
      <c r="E42" s="329" t="str">
        <f>E35</f>
        <v>35年</v>
      </c>
      <c r="F42" s="336"/>
    </row>
    <row r="43" spans="2:10" ht="10.050000000000001" customHeight="1" thickTop="1" thickBot="1">
      <c r="C43" s="140"/>
      <c r="E43" s="329">
        <f>E36</f>
        <v>47.709000000000003</v>
      </c>
      <c r="F43" s="336"/>
    </row>
    <row r="44" spans="2:10" ht="35.65" customHeight="1" thickTop="1" thickBot="1">
      <c r="C44" s="142"/>
      <c r="D44" s="143"/>
      <c r="E44" s="200"/>
      <c r="F44" s="156">
        <f>F37</f>
        <v>311376</v>
      </c>
      <c r="G44" s="144"/>
      <c r="H44" s="145"/>
      <c r="I44" s="145"/>
      <c r="J44" s="145"/>
    </row>
    <row r="45" spans="2:10" ht="18" thickTop="1">
      <c r="D45" s="38"/>
      <c r="E45" s="138" t="s">
        <v>1</v>
      </c>
      <c r="F45" s="138" t="s">
        <v>1</v>
      </c>
      <c r="G45" s="85"/>
    </row>
    <row r="46" spans="2:10">
      <c r="E46" s="153">
        <f>E36</f>
        <v>47.709000000000003</v>
      </c>
      <c r="F46" s="151">
        <f>F36</f>
        <v>47.709000000000003</v>
      </c>
      <c r="G46" s="85"/>
    </row>
    <row r="47" spans="2:10">
      <c r="D47" s="38"/>
    </row>
    <row r="48" spans="2:10">
      <c r="C48" s="74" t="s">
        <v>274</v>
      </c>
      <c r="D48" s="74"/>
      <c r="E48" s="74"/>
      <c r="F48" s="74"/>
      <c r="G48" s="74"/>
      <c r="H48" s="74"/>
      <c r="I48" s="74"/>
    </row>
    <row r="49" spans="1:10">
      <c r="C49" s="74" t="s">
        <v>281</v>
      </c>
      <c r="D49" s="74"/>
      <c r="E49" s="74"/>
      <c r="F49" s="74"/>
      <c r="G49" s="74"/>
      <c r="H49" s="74"/>
      <c r="I49" s="74"/>
    </row>
    <row r="51" spans="1:10">
      <c r="B51" t="s">
        <v>307</v>
      </c>
      <c r="C51" s="231">
        <f>E41</f>
        <v>444808</v>
      </c>
      <c r="D51" s="198" t="s">
        <v>275</v>
      </c>
      <c r="E51" s="153">
        <f>E46</f>
        <v>47.709000000000003</v>
      </c>
      <c r="G51" s="9"/>
      <c r="H51" s="9"/>
      <c r="I51" s="9"/>
      <c r="J51" s="9"/>
    </row>
    <row r="52" spans="1:10">
      <c r="C52" s="230">
        <f>F44</f>
        <v>311376</v>
      </c>
      <c r="D52" s="40" t="s">
        <v>278</v>
      </c>
      <c r="E52" s="151">
        <f>F46</f>
        <v>47.709000000000003</v>
      </c>
      <c r="F52" s="40" t="s">
        <v>276</v>
      </c>
      <c r="G52" s="153">
        <f>E46</f>
        <v>47.709000000000003</v>
      </c>
      <c r="H52" t="s">
        <v>277</v>
      </c>
    </row>
    <row r="53" spans="1:10">
      <c r="B53" s="38" t="s">
        <v>279</v>
      </c>
      <c r="C53" s="232">
        <f>C51*E51+C52*(E52-G52)</f>
        <v>21221344.872000001</v>
      </c>
      <c r="D53" s="40"/>
      <c r="E53" s="146"/>
    </row>
    <row r="54" spans="1:10">
      <c r="C54" s="9"/>
      <c r="F54" s="203" t="s">
        <v>286</v>
      </c>
    </row>
    <row r="55" spans="1:10" ht="34.9" customHeight="1"/>
    <row r="56" spans="1:10">
      <c r="A56" s="204" t="s">
        <v>248</v>
      </c>
      <c r="B56" s="205"/>
      <c r="C56" s="205"/>
      <c r="D56" s="205"/>
      <c r="E56" s="205"/>
      <c r="F56" s="205"/>
      <c r="G56" s="205"/>
      <c r="H56" s="205"/>
      <c r="I56" s="205"/>
      <c r="J56" s="205"/>
    </row>
    <row r="58" spans="1:10">
      <c r="E58" s="149" t="s">
        <v>243</v>
      </c>
      <c r="F58" s="150" t="s">
        <v>244</v>
      </c>
    </row>
    <row r="59" spans="1:10">
      <c r="B59" t="s">
        <v>221</v>
      </c>
      <c r="C59" s="38" t="s">
        <v>225</v>
      </c>
      <c r="D59" s="38" t="s">
        <v>226</v>
      </c>
      <c r="E59" s="147" t="s">
        <v>227</v>
      </c>
      <c r="F59" s="148" t="s">
        <v>228</v>
      </c>
      <c r="G59" s="158" t="s">
        <v>229</v>
      </c>
      <c r="H59" s="159" t="s">
        <v>230</v>
      </c>
      <c r="I59" s="159" t="s">
        <v>231</v>
      </c>
      <c r="J59" s="159" t="s">
        <v>232</v>
      </c>
    </row>
    <row r="60" spans="1:10">
      <c r="B60" t="s">
        <v>222</v>
      </c>
      <c r="C60" s="38" t="s">
        <v>233</v>
      </c>
      <c r="D60" s="38" t="s">
        <v>234</v>
      </c>
      <c r="E60" s="212" t="s">
        <v>235</v>
      </c>
      <c r="F60" s="148" t="s">
        <v>236</v>
      </c>
      <c r="G60" s="159" t="s">
        <v>237</v>
      </c>
      <c r="H60" s="159" t="s">
        <v>245</v>
      </c>
      <c r="I60" s="159" t="s">
        <v>246</v>
      </c>
      <c r="J60" s="159" t="s">
        <v>284</v>
      </c>
    </row>
    <row r="61" spans="1:10">
      <c r="B61" t="s">
        <v>223</v>
      </c>
      <c r="C61">
        <v>42.31035</v>
      </c>
      <c r="D61" s="153">
        <v>43.816949999999999</v>
      </c>
      <c r="E61" s="214">
        <v>45.323549999999997</v>
      </c>
      <c r="F61" s="152">
        <v>46.830150000000003</v>
      </c>
      <c r="G61" s="160">
        <v>47.709000000000003</v>
      </c>
      <c r="H61" s="160">
        <v>47.709000000000003</v>
      </c>
      <c r="I61" s="160">
        <v>47.709000000000003</v>
      </c>
      <c r="J61" s="160">
        <f t="shared" ref="J61" si="3">I61</f>
        <v>47.709000000000003</v>
      </c>
    </row>
    <row r="62" spans="1:10" ht="26.25" customHeight="1">
      <c r="B62" t="s">
        <v>224</v>
      </c>
      <c r="C62" s="201">
        <v>439792</v>
      </c>
      <c r="D62" s="213">
        <v>439792</v>
      </c>
      <c r="E62" s="215">
        <v>428792</v>
      </c>
      <c r="F62" s="157">
        <v>311376</v>
      </c>
      <c r="G62" s="161">
        <v>311376</v>
      </c>
      <c r="H62" s="161">
        <v>311376</v>
      </c>
      <c r="I62" s="161">
        <v>311376</v>
      </c>
      <c r="J62" s="161">
        <v>311376</v>
      </c>
    </row>
    <row r="64" spans="1:10" ht="30.75">
      <c r="D64" s="211" t="s">
        <v>316</v>
      </c>
      <c r="E64" s="217" t="s">
        <v>291</v>
      </c>
      <c r="F64" s="162" t="s">
        <v>242</v>
      </c>
    </row>
    <row r="65" spans="2:10" ht="36" customHeight="1" thickBot="1">
      <c r="B65" s="85"/>
      <c r="C65" s="85"/>
      <c r="D65" s="139" t="s">
        <v>288</v>
      </c>
      <c r="E65" s="333" t="s">
        <v>287</v>
      </c>
      <c r="F65" s="137"/>
    </row>
    <row r="66" spans="2:10" ht="10.050000000000001" customHeight="1" thickTop="1">
      <c r="B66" s="85"/>
      <c r="C66" s="208"/>
      <c r="D66" s="328">
        <f>D62</f>
        <v>439792</v>
      </c>
      <c r="E66" s="333"/>
      <c r="F66" s="335" t="s">
        <v>240</v>
      </c>
    </row>
    <row r="67" spans="2:10" ht="10.050000000000001" customHeight="1" thickBot="1">
      <c r="B67" s="206"/>
      <c r="C67" s="209"/>
      <c r="D67" s="329" t="str">
        <f>D60</f>
        <v>32年</v>
      </c>
      <c r="E67" s="334"/>
      <c r="F67" s="336"/>
    </row>
    <row r="68" spans="2:10" ht="10.050000000000001" customHeight="1" thickTop="1" thickBot="1">
      <c r="B68" s="206"/>
      <c r="C68" s="209"/>
      <c r="D68" s="330">
        <f>D61</f>
        <v>43.816949999999999</v>
      </c>
      <c r="E68" s="331">
        <f>E62</f>
        <v>428792</v>
      </c>
      <c r="F68" s="336"/>
    </row>
    <row r="69" spans="2:10" ht="35.65" customHeight="1" thickTop="1" thickBot="1">
      <c r="B69" s="206"/>
      <c r="C69" s="210"/>
      <c r="D69" s="207"/>
      <c r="E69" s="332"/>
      <c r="F69" s="156">
        <f>F62</f>
        <v>311376</v>
      </c>
      <c r="G69" s="144"/>
      <c r="H69" s="145"/>
      <c r="I69" s="145"/>
      <c r="J69" s="145"/>
    </row>
    <row r="70" spans="2:10" ht="18" thickTop="1">
      <c r="C70" s="38"/>
      <c r="D70" s="138" t="s">
        <v>1</v>
      </c>
      <c r="F70" s="138" t="s">
        <v>1</v>
      </c>
      <c r="G70" s="85"/>
    </row>
    <row r="71" spans="2:10">
      <c r="D71" s="153">
        <f>D61</f>
        <v>43.816949999999999</v>
      </c>
      <c r="F71" s="151">
        <f>F61</f>
        <v>46.830150000000003</v>
      </c>
      <c r="G71" s="85"/>
    </row>
    <row r="72" spans="2:10">
      <c r="D72" s="38"/>
    </row>
    <row r="73" spans="2:10">
      <c r="C73" s="74" t="s">
        <v>274</v>
      </c>
      <c r="D73" s="74"/>
      <c r="E73" s="74"/>
      <c r="F73" s="74"/>
      <c r="G73" s="74"/>
      <c r="H73" s="74"/>
      <c r="I73" s="74"/>
    </row>
    <row r="74" spans="2:10">
      <c r="C74" s="74" t="s">
        <v>281</v>
      </c>
      <c r="D74" s="74"/>
      <c r="E74" s="74"/>
      <c r="F74" s="74"/>
      <c r="G74" s="74"/>
      <c r="H74" s="74"/>
      <c r="I74" s="74"/>
    </row>
    <row r="76" spans="2:10">
      <c r="B76" t="s">
        <v>307</v>
      </c>
      <c r="C76" s="213">
        <f>D66</f>
        <v>439792</v>
      </c>
      <c r="D76" s="198" t="s">
        <v>0</v>
      </c>
      <c r="E76" s="153">
        <f>D71</f>
        <v>43.816949999999999</v>
      </c>
      <c r="G76" s="9"/>
      <c r="H76" s="9"/>
      <c r="I76" s="9"/>
      <c r="J76" s="9"/>
    </row>
    <row r="77" spans="2:10">
      <c r="B77" s="85"/>
      <c r="C77" s="230">
        <f>F69</f>
        <v>311376</v>
      </c>
      <c r="D77" s="227" t="s">
        <v>278</v>
      </c>
      <c r="E77" s="151">
        <f>F71</f>
        <v>46.830150000000003</v>
      </c>
      <c r="F77" s="227" t="s">
        <v>266</v>
      </c>
      <c r="G77" s="153">
        <f>D71</f>
        <v>43.816949999999999</v>
      </c>
      <c r="H77" s="85" t="s">
        <v>267</v>
      </c>
    </row>
    <row r="78" spans="2:10">
      <c r="B78" s="38" t="s">
        <v>90</v>
      </c>
      <c r="C78" s="232">
        <f>C76*E76+C77*(E77-G77)</f>
        <v>20208582.237600002</v>
      </c>
      <c r="D78" s="40"/>
      <c r="E78" s="146"/>
    </row>
    <row r="79" spans="2:10">
      <c r="C79" s="9"/>
      <c r="F79" s="203"/>
    </row>
  </sheetData>
  <sheetProtection sheet="1" objects="1" scenarios="1"/>
  <mergeCells count="8">
    <mergeCell ref="D66:D68"/>
    <mergeCell ref="E68:E69"/>
    <mergeCell ref="E65:E67"/>
    <mergeCell ref="E17:E19"/>
    <mergeCell ref="F17:F19"/>
    <mergeCell ref="E41:E43"/>
    <mergeCell ref="F41:F43"/>
    <mergeCell ref="F66:F68"/>
  </mergeCells>
  <phoneticPr fontId="2"/>
  <hyperlinks>
    <hyperlink ref="F1" location="簡易試算シート!B40" display="簡易試算シートに戻る" xr:uid="{1852F0B0-5B28-46BF-AC53-419EF83F2BBD}"/>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6920-6EE0-4B97-9404-3881B11C4465}">
  <sheetPr>
    <tabColor rgb="FFFFC000"/>
  </sheetPr>
  <dimension ref="A1:V26"/>
  <sheetViews>
    <sheetView zoomScaleNormal="100" workbookViewId="0">
      <pane xSplit="2" ySplit="6" topLeftCell="C7" activePane="bottomRight" state="frozen"/>
      <selection pane="topRight" activeCell="C1" sqref="C1"/>
      <selection pane="bottomLeft" activeCell="A7" sqref="A7"/>
      <selection pane="bottomRight" activeCell="G9" sqref="G9"/>
    </sheetView>
  </sheetViews>
  <sheetFormatPr defaultRowHeight="17.649999999999999"/>
  <cols>
    <col min="1" max="2" width="12.0625" customWidth="1"/>
    <col min="3" max="4" width="7.8125" customWidth="1"/>
    <col min="6" max="6" width="20.3125" customWidth="1"/>
    <col min="11" max="18" width="6.5" customWidth="1"/>
    <col min="20" max="20" width="21.5625" customWidth="1"/>
    <col min="21" max="22" width="20.5625" customWidth="1"/>
  </cols>
  <sheetData>
    <row r="1" spans="1:22" ht="29.25" thickBot="1">
      <c r="A1" s="274" t="s">
        <v>23</v>
      </c>
      <c r="B1" s="274"/>
      <c r="C1" s="15"/>
      <c r="D1" s="15"/>
      <c r="E1" s="39" t="s">
        <v>94</v>
      </c>
      <c r="F1" s="15"/>
      <c r="G1" s="15"/>
      <c r="H1" s="15"/>
      <c r="I1" s="15"/>
      <c r="J1" s="15"/>
      <c r="K1" s="15"/>
      <c r="L1" s="15"/>
      <c r="M1" s="15"/>
      <c r="N1" s="15"/>
      <c r="O1" s="15"/>
      <c r="P1" s="15"/>
      <c r="Q1" s="15"/>
      <c r="R1" s="15"/>
      <c r="T1" s="295" t="s">
        <v>330</v>
      </c>
      <c r="U1" s="292"/>
      <c r="V1" s="292"/>
    </row>
    <row r="2" spans="1:22" ht="18" customHeight="1" thickTop="1">
      <c r="A2" s="342" t="s">
        <v>24</v>
      </c>
      <c r="B2" s="343"/>
      <c r="C2" s="367" t="s">
        <v>317</v>
      </c>
      <c r="D2" s="353"/>
      <c r="E2" s="348" t="s">
        <v>25</v>
      </c>
      <c r="F2" s="349"/>
      <c r="G2" s="348" t="s">
        <v>26</v>
      </c>
      <c r="H2" s="349"/>
      <c r="I2" s="352" t="s">
        <v>27</v>
      </c>
      <c r="J2" s="353"/>
      <c r="K2" s="358" t="s">
        <v>28</v>
      </c>
      <c r="L2" s="358"/>
      <c r="M2" s="358"/>
      <c r="N2" s="358"/>
      <c r="O2" s="358"/>
      <c r="P2" s="358"/>
      <c r="Q2" s="358"/>
      <c r="R2" s="359"/>
      <c r="T2" s="296" t="s">
        <v>321</v>
      </c>
      <c r="U2" s="297" t="s">
        <v>322</v>
      </c>
      <c r="V2" s="298" t="s">
        <v>323</v>
      </c>
    </row>
    <row r="3" spans="1:22">
      <c r="A3" s="344"/>
      <c r="B3" s="345"/>
      <c r="C3" s="368"/>
      <c r="D3" s="357"/>
      <c r="E3" s="350"/>
      <c r="F3" s="351"/>
      <c r="G3" s="350"/>
      <c r="H3" s="351"/>
      <c r="I3" s="354"/>
      <c r="J3" s="355"/>
      <c r="K3" s="360"/>
      <c r="L3" s="360"/>
      <c r="M3" s="360"/>
      <c r="N3" s="360"/>
      <c r="O3" s="360"/>
      <c r="P3" s="360"/>
      <c r="Q3" s="360"/>
      <c r="R3" s="361"/>
      <c r="T3" s="299" t="s">
        <v>324</v>
      </c>
      <c r="U3" s="425" t="s">
        <v>328</v>
      </c>
      <c r="V3" s="294" t="s">
        <v>329</v>
      </c>
    </row>
    <row r="4" spans="1:22">
      <c r="A4" s="344"/>
      <c r="B4" s="345"/>
      <c r="C4" s="362">
        <v>38808</v>
      </c>
      <c r="D4" s="349"/>
      <c r="E4" s="363" t="s">
        <v>29</v>
      </c>
      <c r="F4" s="364"/>
      <c r="G4" s="363" t="s">
        <v>29</v>
      </c>
      <c r="H4" s="364"/>
      <c r="I4" s="354"/>
      <c r="J4" s="355"/>
      <c r="K4" s="374" t="s">
        <v>30</v>
      </c>
      <c r="L4" s="375"/>
      <c r="M4" s="375"/>
      <c r="N4" s="375"/>
      <c r="O4" s="375"/>
      <c r="P4" s="338"/>
      <c r="Q4" s="337" t="s">
        <v>31</v>
      </c>
      <c r="R4" s="338"/>
      <c r="T4" s="299" t="s">
        <v>325</v>
      </c>
      <c r="U4" s="425"/>
      <c r="V4" s="300"/>
    </row>
    <row r="5" spans="1:22">
      <c r="A5" s="346"/>
      <c r="B5" s="347"/>
      <c r="C5" s="242" t="s">
        <v>32</v>
      </c>
      <c r="D5" s="240" t="s">
        <v>33</v>
      </c>
      <c r="E5" s="365"/>
      <c r="F5" s="366"/>
      <c r="G5" s="365"/>
      <c r="H5" s="366"/>
      <c r="I5" s="356"/>
      <c r="J5" s="357"/>
      <c r="K5" s="341" t="s">
        <v>32</v>
      </c>
      <c r="L5" s="341"/>
      <c r="M5" s="340"/>
      <c r="N5" s="339" t="s">
        <v>34</v>
      </c>
      <c r="O5" s="341"/>
      <c r="P5" s="340"/>
      <c r="Q5" s="339"/>
      <c r="R5" s="340"/>
      <c r="T5" s="299" t="s">
        <v>326</v>
      </c>
      <c r="U5" s="293" t="s">
        <v>329</v>
      </c>
      <c r="V5" s="301"/>
    </row>
    <row r="6" spans="1:22" ht="18" thickBot="1">
      <c r="A6" s="281" t="s">
        <v>35</v>
      </c>
      <c r="B6" s="282" t="s">
        <v>36</v>
      </c>
      <c r="C6" s="283" t="s">
        <v>37</v>
      </c>
      <c r="D6" s="284" t="s">
        <v>37</v>
      </c>
      <c r="E6" s="285" t="s">
        <v>37</v>
      </c>
      <c r="F6" s="284" t="s">
        <v>38</v>
      </c>
      <c r="G6" s="285" t="s">
        <v>37</v>
      </c>
      <c r="H6" s="286" t="s">
        <v>38</v>
      </c>
      <c r="I6" s="285" t="s">
        <v>37</v>
      </c>
      <c r="J6" s="286" t="s">
        <v>38</v>
      </c>
      <c r="K6" s="283" t="s">
        <v>37</v>
      </c>
      <c r="L6" s="287" t="s">
        <v>39</v>
      </c>
      <c r="M6" s="288" t="s">
        <v>38</v>
      </c>
      <c r="N6" s="287" t="s">
        <v>37</v>
      </c>
      <c r="O6" s="287" t="s">
        <v>39</v>
      </c>
      <c r="P6" s="288" t="s">
        <v>38</v>
      </c>
      <c r="Q6" s="287" t="s">
        <v>37</v>
      </c>
      <c r="R6" s="288" t="s">
        <v>38</v>
      </c>
      <c r="T6" s="302" t="s">
        <v>327</v>
      </c>
      <c r="U6" s="303" t="s">
        <v>331</v>
      </c>
      <c r="V6" s="304"/>
    </row>
    <row r="7" spans="1:22">
      <c r="A7" s="278">
        <v>1</v>
      </c>
      <c r="B7" s="279">
        <v>70400</v>
      </c>
      <c r="C7" s="264"/>
      <c r="D7" s="280">
        <v>10</v>
      </c>
      <c r="E7" s="256"/>
      <c r="F7" s="252"/>
      <c r="G7" s="256"/>
      <c r="H7" s="252"/>
      <c r="I7" s="256"/>
      <c r="J7" s="252"/>
      <c r="K7" s="264"/>
      <c r="L7" s="241"/>
      <c r="M7" s="241"/>
      <c r="N7" s="269"/>
      <c r="O7" s="241"/>
      <c r="P7" s="241"/>
      <c r="Q7" s="269"/>
      <c r="R7" s="241"/>
    </row>
    <row r="8" spans="1:22">
      <c r="A8" s="275">
        <v>2</v>
      </c>
      <c r="B8" s="276">
        <v>65000</v>
      </c>
      <c r="C8" s="263">
        <v>11</v>
      </c>
      <c r="D8" s="37">
        <v>9</v>
      </c>
      <c r="E8" s="255"/>
      <c r="F8" s="244"/>
      <c r="G8" s="255"/>
      <c r="H8" s="244"/>
      <c r="I8" s="255"/>
      <c r="J8" s="244"/>
      <c r="K8" s="263"/>
      <c r="L8" s="16"/>
      <c r="M8" s="16"/>
      <c r="N8" s="35"/>
      <c r="O8" s="16"/>
      <c r="P8" s="16"/>
      <c r="Q8" s="35"/>
      <c r="R8" s="16"/>
    </row>
    <row r="9" spans="1:22" ht="52.9">
      <c r="A9" s="277">
        <v>3</v>
      </c>
      <c r="B9" s="276">
        <v>59550</v>
      </c>
      <c r="C9" s="263">
        <v>10</v>
      </c>
      <c r="D9" s="37">
        <v>8</v>
      </c>
      <c r="E9" s="255">
        <v>4</v>
      </c>
      <c r="F9" s="245" t="s">
        <v>40</v>
      </c>
      <c r="G9" s="255">
        <v>5</v>
      </c>
      <c r="H9" s="246" t="s">
        <v>58</v>
      </c>
      <c r="I9" s="255"/>
      <c r="J9" s="244"/>
      <c r="K9" s="263"/>
      <c r="L9" s="16"/>
      <c r="M9" s="16"/>
      <c r="N9" s="35"/>
      <c r="O9" s="16"/>
      <c r="P9" s="16"/>
      <c r="Q9" s="35"/>
      <c r="R9" s="16"/>
    </row>
    <row r="10" spans="1:22" ht="52.9">
      <c r="A10" s="277">
        <v>4</v>
      </c>
      <c r="B10" s="276">
        <v>54150</v>
      </c>
      <c r="C10" s="263">
        <v>9</v>
      </c>
      <c r="D10" s="37">
        <v>7</v>
      </c>
      <c r="E10" s="255">
        <v>4</v>
      </c>
      <c r="F10" s="246" t="s">
        <v>64</v>
      </c>
      <c r="G10" s="255">
        <v>5</v>
      </c>
      <c r="H10" s="246" t="s">
        <v>59</v>
      </c>
      <c r="I10" s="255"/>
      <c r="J10" s="244"/>
      <c r="K10" s="263"/>
      <c r="L10" s="16"/>
      <c r="M10" s="16"/>
      <c r="N10" s="35"/>
      <c r="O10" s="16"/>
      <c r="P10" s="16"/>
      <c r="Q10" s="35"/>
      <c r="R10" s="16"/>
    </row>
    <row r="11" spans="1:22">
      <c r="A11" s="377">
        <v>5</v>
      </c>
      <c r="B11" s="379">
        <v>43350</v>
      </c>
      <c r="C11" s="381">
        <v>8</v>
      </c>
      <c r="D11" s="383">
        <v>6</v>
      </c>
      <c r="E11" s="256">
        <v>4</v>
      </c>
      <c r="F11" s="247" t="s">
        <v>61</v>
      </c>
      <c r="G11" s="369">
        <v>5</v>
      </c>
      <c r="H11" s="371" t="s">
        <v>63</v>
      </c>
      <c r="I11" s="256">
        <v>7</v>
      </c>
      <c r="J11" s="252"/>
      <c r="K11" s="264"/>
      <c r="L11" s="13"/>
      <c r="M11" s="13"/>
      <c r="N11" s="269"/>
      <c r="O11" s="13"/>
      <c r="P11" s="13"/>
      <c r="Q11" s="269"/>
      <c r="R11" s="13"/>
    </row>
    <row r="12" spans="1:22">
      <c r="A12" s="378"/>
      <c r="B12" s="380"/>
      <c r="C12" s="382"/>
      <c r="D12" s="384"/>
      <c r="E12" s="257">
        <v>3</v>
      </c>
      <c r="F12" s="248" t="s">
        <v>62</v>
      </c>
      <c r="G12" s="370"/>
      <c r="H12" s="372"/>
      <c r="I12" s="261">
        <v>6</v>
      </c>
      <c r="J12" s="253"/>
      <c r="K12" s="265"/>
      <c r="L12" s="12"/>
      <c r="M12" s="12"/>
      <c r="N12" s="270"/>
      <c r="O12" s="12"/>
      <c r="P12" s="12"/>
      <c r="Q12" s="270"/>
      <c r="R12" s="12"/>
    </row>
    <row r="13" spans="1:22">
      <c r="A13" s="377">
        <v>6</v>
      </c>
      <c r="B13" s="379">
        <v>32500</v>
      </c>
      <c r="C13" s="381">
        <v>7</v>
      </c>
      <c r="D13" s="383">
        <v>5</v>
      </c>
      <c r="E13" s="258">
        <v>3</v>
      </c>
      <c r="F13" s="249" t="s">
        <v>65</v>
      </c>
      <c r="G13" s="369">
        <v>4</v>
      </c>
      <c r="H13" s="243"/>
      <c r="I13" s="369">
        <v>5</v>
      </c>
      <c r="J13" s="371" t="s">
        <v>68</v>
      </c>
      <c r="K13" s="262"/>
      <c r="L13" s="11"/>
      <c r="M13" s="11"/>
      <c r="N13" s="268"/>
      <c r="O13" s="11"/>
      <c r="P13" s="11"/>
      <c r="Q13" s="268"/>
      <c r="R13" s="11"/>
    </row>
    <row r="14" spans="1:22" ht="17.649999999999999" customHeight="1">
      <c r="A14" s="385"/>
      <c r="B14" s="386"/>
      <c r="C14" s="387"/>
      <c r="D14" s="388"/>
      <c r="E14" s="259" t="s">
        <v>66</v>
      </c>
      <c r="F14" s="250" t="s">
        <v>67</v>
      </c>
      <c r="G14" s="373"/>
      <c r="H14" s="252"/>
      <c r="I14" s="373"/>
      <c r="J14" s="376"/>
      <c r="K14" s="264"/>
      <c r="L14" s="13"/>
      <c r="M14" s="13"/>
      <c r="N14" s="269"/>
      <c r="O14" s="13"/>
      <c r="P14" s="13"/>
      <c r="Q14" s="269"/>
      <c r="R14" s="13"/>
    </row>
    <row r="15" spans="1:22" ht="52.9">
      <c r="A15" s="378"/>
      <c r="B15" s="380"/>
      <c r="C15" s="382"/>
      <c r="D15" s="384"/>
      <c r="E15" s="257">
        <v>2</v>
      </c>
      <c r="F15" s="248" t="s">
        <v>69</v>
      </c>
      <c r="G15" s="370"/>
      <c r="H15" s="253"/>
      <c r="I15" s="370"/>
      <c r="J15" s="372"/>
      <c r="K15" s="265"/>
      <c r="L15" s="12"/>
      <c r="M15" s="12"/>
      <c r="N15" s="270"/>
      <c r="O15" s="12"/>
      <c r="P15" s="12"/>
      <c r="Q15" s="270"/>
      <c r="R15" s="12"/>
    </row>
    <row r="16" spans="1:22">
      <c r="A16" s="377">
        <v>7</v>
      </c>
      <c r="B16" s="379">
        <v>27100</v>
      </c>
      <c r="C16" s="381">
        <v>6</v>
      </c>
      <c r="D16" s="383">
        <v>4</v>
      </c>
      <c r="E16" s="254" t="s">
        <v>66</v>
      </c>
      <c r="F16" s="249" t="s">
        <v>65</v>
      </c>
      <c r="G16" s="369">
        <v>3</v>
      </c>
      <c r="H16" s="243"/>
      <c r="I16" s="369">
        <v>5</v>
      </c>
      <c r="J16" s="371" t="s">
        <v>60</v>
      </c>
      <c r="K16" s="381">
        <v>3</v>
      </c>
      <c r="L16" s="389" t="s">
        <v>42</v>
      </c>
      <c r="M16" s="11"/>
      <c r="N16" s="391">
        <v>3</v>
      </c>
      <c r="O16" s="389" t="s">
        <v>43</v>
      </c>
      <c r="P16" s="11"/>
      <c r="Q16" s="391">
        <v>5</v>
      </c>
      <c r="R16" s="11"/>
    </row>
    <row r="17" spans="1:18" ht="52.9">
      <c r="A17" s="385"/>
      <c r="B17" s="386"/>
      <c r="C17" s="387"/>
      <c r="D17" s="388"/>
      <c r="E17" s="260">
        <v>2</v>
      </c>
      <c r="F17" s="251" t="s">
        <v>70</v>
      </c>
      <c r="G17" s="370"/>
      <c r="H17" s="252"/>
      <c r="I17" s="370"/>
      <c r="J17" s="372"/>
      <c r="K17" s="382"/>
      <c r="L17" s="390"/>
      <c r="M17" s="19"/>
      <c r="N17" s="392"/>
      <c r="O17" s="390"/>
      <c r="P17" s="13"/>
      <c r="Q17" s="392"/>
      <c r="R17" s="13"/>
    </row>
    <row r="18" spans="1:18" ht="52.9" customHeight="1">
      <c r="A18" s="395">
        <v>8</v>
      </c>
      <c r="B18" s="398">
        <v>21700</v>
      </c>
      <c r="C18" s="381">
        <v>5</v>
      </c>
      <c r="D18" s="383">
        <v>3</v>
      </c>
      <c r="E18" s="369">
        <v>2</v>
      </c>
      <c r="F18" s="371" t="s">
        <v>72</v>
      </c>
      <c r="G18" s="369">
        <v>2</v>
      </c>
      <c r="H18" s="410"/>
      <c r="I18" s="254">
        <v>4</v>
      </c>
      <c r="J18" s="410"/>
      <c r="K18" s="266">
        <v>3</v>
      </c>
      <c r="L18" s="24" t="s">
        <v>44</v>
      </c>
      <c r="M18" s="22"/>
      <c r="N18" s="271">
        <v>3</v>
      </c>
      <c r="O18" s="25" t="s">
        <v>45</v>
      </c>
      <c r="P18" s="21"/>
      <c r="Q18" s="391">
        <v>4</v>
      </c>
      <c r="R18" s="413"/>
    </row>
    <row r="19" spans="1:18" ht="35.25">
      <c r="A19" s="396"/>
      <c r="B19" s="399"/>
      <c r="C19" s="387"/>
      <c r="D19" s="388"/>
      <c r="E19" s="402"/>
      <c r="F19" s="431"/>
      <c r="G19" s="373"/>
      <c r="H19" s="411"/>
      <c r="I19" s="256">
        <v>3</v>
      </c>
      <c r="J19" s="411"/>
      <c r="K19" s="428">
        <v>2</v>
      </c>
      <c r="L19" s="30" t="s">
        <v>46</v>
      </c>
      <c r="M19" s="31"/>
      <c r="N19" s="406">
        <v>2</v>
      </c>
      <c r="O19" s="26" t="s">
        <v>47</v>
      </c>
      <c r="P19" s="27"/>
      <c r="Q19" s="407"/>
      <c r="R19" s="414"/>
    </row>
    <row r="20" spans="1:18" ht="30.4" customHeight="1">
      <c r="A20" s="396"/>
      <c r="B20" s="399"/>
      <c r="C20" s="387">
        <v>4</v>
      </c>
      <c r="D20" s="388"/>
      <c r="E20" s="403">
        <v>1</v>
      </c>
      <c r="F20" s="401" t="s">
        <v>74</v>
      </c>
      <c r="G20" s="373"/>
      <c r="H20" s="411"/>
      <c r="I20" s="256">
        <v>2</v>
      </c>
      <c r="J20" s="411"/>
      <c r="K20" s="429"/>
      <c r="L20" s="29" t="s">
        <v>48</v>
      </c>
      <c r="M20" s="430" t="s">
        <v>73</v>
      </c>
      <c r="N20" s="407"/>
      <c r="O20" s="28" t="s">
        <v>49</v>
      </c>
      <c r="P20" s="404" t="s">
        <v>73</v>
      </c>
      <c r="Q20" s="408" t="s">
        <v>50</v>
      </c>
      <c r="R20" s="404" t="s">
        <v>73</v>
      </c>
    </row>
    <row r="21" spans="1:18" ht="35.25">
      <c r="A21" s="397"/>
      <c r="B21" s="400"/>
      <c r="C21" s="382"/>
      <c r="D21" s="384"/>
      <c r="E21" s="370"/>
      <c r="F21" s="372"/>
      <c r="G21" s="370"/>
      <c r="H21" s="412"/>
      <c r="I21" s="261"/>
      <c r="J21" s="412"/>
      <c r="K21" s="267">
        <v>1</v>
      </c>
      <c r="L21" s="32" t="s">
        <v>51</v>
      </c>
      <c r="M21" s="405"/>
      <c r="N21" s="272">
        <v>1</v>
      </c>
      <c r="O21" s="32" t="s">
        <v>52</v>
      </c>
      <c r="P21" s="405"/>
      <c r="Q21" s="409"/>
      <c r="R21" s="405"/>
    </row>
    <row r="22" spans="1:18" ht="70.5">
      <c r="A22" s="377">
        <v>9</v>
      </c>
      <c r="B22" s="379">
        <v>0</v>
      </c>
      <c r="C22" s="264">
        <v>3</v>
      </c>
      <c r="D22" s="383">
        <v>2</v>
      </c>
      <c r="E22" s="417">
        <v>2</v>
      </c>
      <c r="F22" s="393" t="s">
        <v>63</v>
      </c>
      <c r="G22" s="417">
        <v>2</v>
      </c>
      <c r="H22" s="393" t="s">
        <v>41</v>
      </c>
      <c r="I22" s="417">
        <v>2</v>
      </c>
      <c r="J22" s="393" t="s">
        <v>41</v>
      </c>
      <c r="K22" s="424">
        <v>2</v>
      </c>
      <c r="L22" s="25" t="s">
        <v>75</v>
      </c>
      <c r="M22" s="33" t="s">
        <v>76</v>
      </c>
      <c r="N22" s="391">
        <v>2</v>
      </c>
      <c r="O22" s="25" t="s">
        <v>77</v>
      </c>
      <c r="P22" s="33" t="s">
        <v>76</v>
      </c>
      <c r="Q22" s="422" t="s">
        <v>50</v>
      </c>
      <c r="R22" s="18" t="s">
        <v>71</v>
      </c>
    </row>
    <row r="23" spans="1:18" ht="35.25">
      <c r="A23" s="385"/>
      <c r="B23" s="386"/>
      <c r="C23" s="264">
        <v>2</v>
      </c>
      <c r="D23" s="388"/>
      <c r="E23" s="418"/>
      <c r="F23" s="394"/>
      <c r="G23" s="418"/>
      <c r="H23" s="394"/>
      <c r="I23" s="418"/>
      <c r="J23" s="394"/>
      <c r="K23" s="415"/>
      <c r="L23" s="34" t="s">
        <v>78</v>
      </c>
      <c r="M23" s="27"/>
      <c r="N23" s="407"/>
      <c r="O23" s="34" t="s">
        <v>79</v>
      </c>
      <c r="P23" s="27"/>
      <c r="Q23" s="423"/>
      <c r="R23" s="13"/>
    </row>
    <row r="24" spans="1:18" ht="35.25">
      <c r="A24" s="385"/>
      <c r="B24" s="386"/>
      <c r="C24" s="387">
        <v>1</v>
      </c>
      <c r="D24" s="388">
        <v>1</v>
      </c>
      <c r="E24" s="418">
        <v>1</v>
      </c>
      <c r="F24" s="420" t="s">
        <v>80</v>
      </c>
      <c r="G24" s="418">
        <v>1</v>
      </c>
      <c r="H24" s="420"/>
      <c r="I24" s="418">
        <v>1</v>
      </c>
      <c r="J24" s="420"/>
      <c r="K24" s="415">
        <v>1</v>
      </c>
      <c r="L24" s="26" t="s">
        <v>53</v>
      </c>
      <c r="M24" s="23" t="s">
        <v>71</v>
      </c>
      <c r="N24" s="406">
        <v>1</v>
      </c>
      <c r="O24" s="26" t="s">
        <v>54</v>
      </c>
      <c r="P24" s="23" t="s">
        <v>71</v>
      </c>
      <c r="Q24" s="273">
        <v>2</v>
      </c>
      <c r="R24" s="14"/>
    </row>
    <row r="25" spans="1:18" ht="35.65" thickBot="1">
      <c r="A25" s="426"/>
      <c r="B25" s="427"/>
      <c r="C25" s="382"/>
      <c r="D25" s="384"/>
      <c r="E25" s="419"/>
      <c r="F25" s="421"/>
      <c r="G25" s="419"/>
      <c r="H25" s="421"/>
      <c r="I25" s="419"/>
      <c r="J25" s="421"/>
      <c r="K25" s="416"/>
      <c r="L25" s="32" t="s">
        <v>55</v>
      </c>
      <c r="M25" s="20"/>
      <c r="N25" s="392"/>
      <c r="O25" s="32" t="s">
        <v>56</v>
      </c>
      <c r="P25" s="20"/>
      <c r="Q25" s="270">
        <v>1</v>
      </c>
      <c r="R25" s="12"/>
    </row>
    <row r="26" spans="1:18" ht="18" thickTop="1">
      <c r="A26" s="3" t="s">
        <v>57</v>
      </c>
      <c r="B26" s="3"/>
      <c r="C26" s="3"/>
      <c r="D26" s="3"/>
      <c r="F26" s="3"/>
      <c r="G26" s="3"/>
      <c r="H26" s="3"/>
      <c r="I26" s="3"/>
      <c r="J26" s="3"/>
      <c r="K26" s="3"/>
      <c r="L26" s="3"/>
      <c r="M26" s="3"/>
      <c r="N26" s="3"/>
      <c r="O26" s="3"/>
      <c r="P26" s="3"/>
      <c r="Q26" s="3"/>
      <c r="R26" s="3"/>
    </row>
  </sheetData>
  <sheetProtection sheet="1" objects="1" scenarios="1"/>
  <mergeCells count="81">
    <mergeCell ref="U3:U4"/>
    <mergeCell ref="A22:A25"/>
    <mergeCell ref="B22:B25"/>
    <mergeCell ref="C24:C25"/>
    <mergeCell ref="D24:D25"/>
    <mergeCell ref="R20:R21"/>
    <mergeCell ref="D22:D23"/>
    <mergeCell ref="H22:H23"/>
    <mergeCell ref="J22:J23"/>
    <mergeCell ref="K19:K20"/>
    <mergeCell ref="M20:M21"/>
    <mergeCell ref="F18:F19"/>
    <mergeCell ref="Q18:Q19"/>
    <mergeCell ref="C18:C19"/>
    <mergeCell ref="G18:G21"/>
    <mergeCell ref="J18:J21"/>
    <mergeCell ref="H18:H21"/>
    <mergeCell ref="R18:R19"/>
    <mergeCell ref="N24:N25"/>
    <mergeCell ref="K24:K25"/>
    <mergeCell ref="E22:E23"/>
    <mergeCell ref="E24:E25"/>
    <mergeCell ref="F24:F25"/>
    <mergeCell ref="G22:G23"/>
    <mergeCell ref="I22:I23"/>
    <mergeCell ref="G24:G25"/>
    <mergeCell ref="I24:I25"/>
    <mergeCell ref="H24:H25"/>
    <mergeCell ref="N22:N23"/>
    <mergeCell ref="J24:J25"/>
    <mergeCell ref="Q22:Q23"/>
    <mergeCell ref="K22:K23"/>
    <mergeCell ref="F22:F23"/>
    <mergeCell ref="O16:O17"/>
    <mergeCell ref="Q16:Q17"/>
    <mergeCell ref="A18:A21"/>
    <mergeCell ref="B18:B21"/>
    <mergeCell ref="D18:D21"/>
    <mergeCell ref="F20:F21"/>
    <mergeCell ref="E18:E19"/>
    <mergeCell ref="C20:C21"/>
    <mergeCell ref="E20:E21"/>
    <mergeCell ref="P20:P21"/>
    <mergeCell ref="N19:N20"/>
    <mergeCell ref="Q20:Q21"/>
    <mergeCell ref="J16:J17"/>
    <mergeCell ref="I16:I17"/>
    <mergeCell ref="K16:K17"/>
    <mergeCell ref="L16:L17"/>
    <mergeCell ref="N16:N17"/>
    <mergeCell ref="A16:A17"/>
    <mergeCell ref="B16:B17"/>
    <mergeCell ref="C16:C17"/>
    <mergeCell ref="D16:D17"/>
    <mergeCell ref="G16:G17"/>
    <mergeCell ref="A11:A12"/>
    <mergeCell ref="B11:B12"/>
    <mergeCell ref="C11:C12"/>
    <mergeCell ref="D11:D12"/>
    <mergeCell ref="A13:A15"/>
    <mergeCell ref="B13:B15"/>
    <mergeCell ref="C13:C15"/>
    <mergeCell ref="D13:D15"/>
    <mergeCell ref="G11:G12"/>
    <mergeCell ref="H11:H12"/>
    <mergeCell ref="G13:G15"/>
    <mergeCell ref="G4:H5"/>
    <mergeCell ref="K4:P4"/>
    <mergeCell ref="I13:I15"/>
    <mergeCell ref="J13:J15"/>
    <mergeCell ref="Q4:R5"/>
    <mergeCell ref="K5:M5"/>
    <mergeCell ref="N5:P5"/>
    <mergeCell ref="A2:B5"/>
    <mergeCell ref="E2:F3"/>
    <mergeCell ref="G2:H3"/>
    <mergeCell ref="I2:J5"/>
    <mergeCell ref="K2:R3"/>
    <mergeCell ref="C4:D4"/>
    <mergeCell ref="E4:F5"/>
    <mergeCell ref="C2:D3"/>
  </mergeCells>
  <phoneticPr fontId="2"/>
  <hyperlinks>
    <hyperlink ref="E1" location="簡易試算シート!B78" display="簡易試算シートに戻る" xr:uid="{AA34F6AA-E014-4B98-B300-848565EA063C}"/>
  </hyperlinks>
  <pageMargins left="0.7" right="0.7" top="0.75" bottom="0.75" header="0.3" footer="0.3"/>
  <pageSetup paperSize="9" scale="5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912D1-FAA2-4288-AC59-07087A352197}">
  <sheetPr>
    <tabColor theme="4" tint="0.79998168889431442"/>
  </sheetPr>
  <dimension ref="A1:AP52"/>
  <sheetViews>
    <sheetView workbookViewId="0">
      <pane ySplit="1" topLeftCell="A2" activePane="bottomLeft" state="frozen"/>
      <selection pane="bottomLeft" activeCell="AP2" sqref="AP2"/>
    </sheetView>
  </sheetViews>
  <sheetFormatPr defaultColWidth="8.4375" defaultRowHeight="17.649999999999999"/>
  <cols>
    <col min="1" max="2" width="2.0625" style="3" customWidth="1"/>
    <col min="3" max="38" width="2.375" style="3" customWidth="1"/>
    <col min="39" max="40" width="2.0625" style="3" customWidth="1"/>
    <col min="41" max="41" width="8.4375" style="3"/>
    <col min="42" max="42" width="13.9375" style="3" bestFit="1" customWidth="1"/>
    <col min="43" max="16384" width="8.4375" style="3"/>
  </cols>
  <sheetData>
    <row r="1" spans="1:42" ht="21">
      <c r="A1" s="135" t="s">
        <v>208</v>
      </c>
      <c r="B1" s="135"/>
      <c r="C1" s="135"/>
      <c r="D1" s="135"/>
      <c r="E1" s="135"/>
      <c r="F1" s="135"/>
      <c r="G1" s="135"/>
      <c r="H1" s="135"/>
      <c r="I1" s="135"/>
      <c r="J1" s="135"/>
      <c r="K1" s="135"/>
      <c r="L1" s="135"/>
      <c r="M1" s="135"/>
      <c r="N1" s="135"/>
      <c r="O1" s="135"/>
      <c r="P1" s="435" t="s">
        <v>94</v>
      </c>
      <c r="Q1" s="435"/>
      <c r="R1" s="435"/>
      <c r="S1" s="435"/>
      <c r="T1" s="435"/>
      <c r="U1" s="435"/>
      <c r="V1" s="435"/>
      <c r="W1" s="435"/>
      <c r="X1" s="435"/>
      <c r="Y1" s="435"/>
      <c r="Z1" s="135"/>
      <c r="AA1" s="135"/>
      <c r="AB1" s="135"/>
      <c r="AC1" s="135"/>
      <c r="AD1" s="135"/>
      <c r="AE1" s="135"/>
      <c r="AF1" s="135"/>
      <c r="AG1" s="135"/>
      <c r="AH1" s="135"/>
      <c r="AI1" s="135"/>
      <c r="AJ1" s="135"/>
      <c r="AK1" s="135"/>
      <c r="AL1" s="135"/>
    </row>
    <row r="2" spans="1:42" ht="18" thickBot="1">
      <c r="A2" s="471" t="s">
        <v>124</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row>
    <row r="3" spans="1:42" ht="24.75" customHeight="1" thickBot="1">
      <c r="A3" s="466" t="s">
        <v>126</v>
      </c>
      <c r="B3" s="467"/>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291" t="s">
        <v>320</v>
      </c>
      <c r="AE3" s="474">
        <f>簡易試算シート!G21</f>
        <v>34</v>
      </c>
      <c r="AF3" s="474"/>
      <c r="AG3" s="474"/>
      <c r="AH3" s="474"/>
      <c r="AI3" s="474"/>
      <c r="AJ3" s="106" t="s">
        <v>319</v>
      </c>
      <c r="AK3" s="106"/>
      <c r="AL3" s="107"/>
    </row>
    <row r="4" spans="1:42" ht="18.399999999999999" thickTop="1" thickBot="1">
      <c r="A4" s="461"/>
      <c r="B4" s="462"/>
      <c r="C4" s="3" t="s">
        <v>127</v>
      </c>
      <c r="AE4" s="457">
        <f>簡易試算シート!D96</f>
        <v>15278242</v>
      </c>
      <c r="AF4" s="458"/>
      <c r="AG4" s="458"/>
      <c r="AH4" s="458"/>
      <c r="AI4" s="458"/>
      <c r="AJ4" s="108" t="s">
        <v>129</v>
      </c>
      <c r="AK4" s="109" t="s">
        <v>130</v>
      </c>
      <c r="AL4" s="110"/>
    </row>
    <row r="5" spans="1:42" ht="18.399999999999999" thickTop="1" thickBot="1">
      <c r="A5" s="461"/>
      <c r="B5" s="462"/>
      <c r="AL5" s="110"/>
    </row>
    <row r="6" spans="1:42" ht="18.399999999999999" thickTop="1" thickBot="1">
      <c r="A6" s="461"/>
      <c r="B6" s="462"/>
      <c r="C6" s="3" t="s">
        <v>131</v>
      </c>
      <c r="AE6" s="436">
        <f>VLOOKUP(AE3,AO7:AP48,2,FALSE)*1000</f>
        <v>17800000</v>
      </c>
      <c r="AF6" s="437"/>
      <c r="AG6" s="437"/>
      <c r="AH6" s="437"/>
      <c r="AI6" s="437"/>
      <c r="AJ6" s="108" t="s">
        <v>129</v>
      </c>
      <c r="AK6" s="109" t="s">
        <v>132</v>
      </c>
      <c r="AL6" s="110"/>
      <c r="AO6" s="3" t="s">
        <v>125</v>
      </c>
      <c r="AP6" s="3" t="s">
        <v>131</v>
      </c>
    </row>
    <row r="7" spans="1:42" ht="18" thickTop="1">
      <c r="A7" s="461"/>
      <c r="B7" s="462"/>
      <c r="AE7" s="111"/>
      <c r="AF7" s="111"/>
      <c r="AG7" s="111"/>
      <c r="AH7" s="111"/>
      <c r="AI7" s="111"/>
      <c r="AL7" s="109"/>
      <c r="AO7" s="127">
        <v>1</v>
      </c>
      <c r="AP7" s="128">
        <v>800</v>
      </c>
    </row>
    <row r="8" spans="1:42">
      <c r="A8" s="461"/>
      <c r="B8" s="462"/>
      <c r="AC8" s="112" t="s">
        <v>133</v>
      </c>
      <c r="AL8" s="110"/>
      <c r="AO8" s="127">
        <v>2</v>
      </c>
      <c r="AP8" s="128">
        <v>800</v>
      </c>
    </row>
    <row r="9" spans="1:42">
      <c r="A9" s="461"/>
      <c r="B9" s="462"/>
      <c r="F9" s="473" t="s">
        <v>125</v>
      </c>
      <c r="G9" s="473"/>
      <c r="H9" s="472" t="s">
        <v>131</v>
      </c>
      <c r="I9" s="472"/>
      <c r="J9" s="472"/>
      <c r="K9" s="472"/>
      <c r="L9" s="473" t="s">
        <v>125</v>
      </c>
      <c r="M9" s="473"/>
      <c r="N9" s="472" t="s">
        <v>131</v>
      </c>
      <c r="O9" s="472"/>
      <c r="P9" s="472"/>
      <c r="Q9" s="472"/>
      <c r="R9" s="473" t="s">
        <v>125</v>
      </c>
      <c r="S9" s="473"/>
      <c r="T9" s="472" t="s">
        <v>131</v>
      </c>
      <c r="U9" s="472"/>
      <c r="V9" s="472"/>
      <c r="W9" s="472"/>
      <c r="X9" s="473" t="s">
        <v>125</v>
      </c>
      <c r="Y9" s="473"/>
      <c r="Z9" s="472" t="s">
        <v>131</v>
      </c>
      <c r="AA9" s="472"/>
      <c r="AB9" s="472"/>
      <c r="AC9" s="472"/>
      <c r="AL9" s="110"/>
      <c r="AO9" s="127">
        <v>3</v>
      </c>
      <c r="AP9" s="128">
        <v>1200</v>
      </c>
    </row>
    <row r="10" spans="1:42">
      <c r="A10" s="461"/>
      <c r="B10" s="462"/>
      <c r="F10" s="473"/>
      <c r="G10" s="473"/>
      <c r="H10" s="472"/>
      <c r="I10" s="472"/>
      <c r="J10" s="472"/>
      <c r="K10" s="472"/>
      <c r="L10" s="473"/>
      <c r="M10" s="473"/>
      <c r="N10" s="472"/>
      <c r="O10" s="472"/>
      <c r="P10" s="472"/>
      <c r="Q10" s="472"/>
      <c r="R10" s="473"/>
      <c r="S10" s="473"/>
      <c r="T10" s="472"/>
      <c r="U10" s="472"/>
      <c r="V10" s="472"/>
      <c r="W10" s="472"/>
      <c r="X10" s="473"/>
      <c r="Y10" s="473"/>
      <c r="Z10" s="472"/>
      <c r="AA10" s="472"/>
      <c r="AB10" s="472"/>
      <c r="AC10" s="472"/>
      <c r="AL10" s="110"/>
      <c r="AO10" s="127">
        <v>4</v>
      </c>
      <c r="AP10" s="128">
        <v>1600</v>
      </c>
    </row>
    <row r="11" spans="1:42">
      <c r="A11" s="461"/>
      <c r="B11" s="462"/>
      <c r="F11" s="469" t="s">
        <v>134</v>
      </c>
      <c r="G11" s="469"/>
      <c r="H11" s="470">
        <v>800</v>
      </c>
      <c r="I11" s="470"/>
      <c r="J11" s="470"/>
      <c r="K11" s="470"/>
      <c r="L11" s="469" t="s">
        <v>135</v>
      </c>
      <c r="M11" s="469"/>
      <c r="N11" s="470">
        <v>4400</v>
      </c>
      <c r="O11" s="470"/>
      <c r="P11" s="470"/>
      <c r="Q11" s="470"/>
      <c r="R11" s="469" t="s">
        <v>136</v>
      </c>
      <c r="S11" s="469"/>
      <c r="T11" s="470">
        <v>8700</v>
      </c>
      <c r="U11" s="470"/>
      <c r="V11" s="470"/>
      <c r="W11" s="470"/>
      <c r="X11" s="469" t="s">
        <v>137</v>
      </c>
      <c r="Y11" s="469"/>
      <c r="Z11" s="470">
        <v>15700</v>
      </c>
      <c r="AA11" s="470"/>
      <c r="AB11" s="470"/>
      <c r="AC11" s="470"/>
      <c r="AL11" s="110"/>
      <c r="AO11" s="127">
        <v>5</v>
      </c>
      <c r="AP11" s="128">
        <v>2000</v>
      </c>
    </row>
    <row r="12" spans="1:42">
      <c r="A12" s="461"/>
      <c r="B12" s="462"/>
      <c r="F12" s="469" t="s">
        <v>138</v>
      </c>
      <c r="G12" s="469"/>
      <c r="H12" s="470">
        <v>800</v>
      </c>
      <c r="I12" s="470"/>
      <c r="J12" s="470"/>
      <c r="K12" s="470"/>
      <c r="L12" s="469" t="s">
        <v>139</v>
      </c>
      <c r="M12" s="469"/>
      <c r="N12" s="470">
        <v>4800</v>
      </c>
      <c r="O12" s="470"/>
      <c r="P12" s="470"/>
      <c r="Q12" s="470"/>
      <c r="R12" s="469" t="s">
        <v>140</v>
      </c>
      <c r="S12" s="469"/>
      <c r="T12" s="470">
        <v>9400</v>
      </c>
      <c r="U12" s="470"/>
      <c r="V12" s="470"/>
      <c r="W12" s="470"/>
      <c r="X12" s="469" t="s">
        <v>141</v>
      </c>
      <c r="Y12" s="469"/>
      <c r="Z12" s="470">
        <v>16400</v>
      </c>
      <c r="AA12" s="470"/>
      <c r="AB12" s="470"/>
      <c r="AC12" s="470"/>
      <c r="AL12" s="110"/>
      <c r="AO12" s="127">
        <v>6</v>
      </c>
      <c r="AP12" s="128">
        <v>2400</v>
      </c>
    </row>
    <row r="13" spans="1:42">
      <c r="A13" s="461"/>
      <c r="B13" s="462"/>
      <c r="F13" s="469" t="s">
        <v>142</v>
      </c>
      <c r="G13" s="469"/>
      <c r="H13" s="470">
        <v>1200</v>
      </c>
      <c r="I13" s="470"/>
      <c r="J13" s="470"/>
      <c r="K13" s="470"/>
      <c r="L13" s="469" t="s">
        <v>143</v>
      </c>
      <c r="M13" s="469"/>
      <c r="N13" s="470">
        <v>5200</v>
      </c>
      <c r="O13" s="470"/>
      <c r="P13" s="470"/>
      <c r="Q13" s="470"/>
      <c r="R13" s="469" t="s">
        <v>144</v>
      </c>
      <c r="S13" s="469"/>
      <c r="T13" s="470">
        <v>10100</v>
      </c>
      <c r="U13" s="470"/>
      <c r="V13" s="470"/>
      <c r="W13" s="470"/>
      <c r="X13" s="469" t="s">
        <v>145</v>
      </c>
      <c r="Y13" s="469"/>
      <c r="Z13" s="470">
        <v>17100</v>
      </c>
      <c r="AA13" s="470"/>
      <c r="AB13" s="470"/>
      <c r="AC13" s="470"/>
      <c r="AL13" s="110"/>
      <c r="AO13" s="127">
        <v>7</v>
      </c>
      <c r="AP13" s="128">
        <v>2800</v>
      </c>
    </row>
    <row r="14" spans="1:42">
      <c r="A14" s="461"/>
      <c r="B14" s="462"/>
      <c r="F14" s="469" t="s">
        <v>146</v>
      </c>
      <c r="G14" s="469"/>
      <c r="H14" s="470">
        <v>1600</v>
      </c>
      <c r="I14" s="470"/>
      <c r="J14" s="470"/>
      <c r="K14" s="470"/>
      <c r="L14" s="469" t="s">
        <v>147</v>
      </c>
      <c r="M14" s="469"/>
      <c r="N14" s="470">
        <v>5600</v>
      </c>
      <c r="O14" s="470"/>
      <c r="P14" s="470"/>
      <c r="Q14" s="470"/>
      <c r="R14" s="469" t="s">
        <v>148</v>
      </c>
      <c r="S14" s="469"/>
      <c r="T14" s="470">
        <v>10800</v>
      </c>
      <c r="U14" s="470"/>
      <c r="V14" s="470"/>
      <c r="W14" s="470"/>
      <c r="X14" s="469" t="s">
        <v>149</v>
      </c>
      <c r="Y14" s="469"/>
      <c r="Z14" s="470">
        <v>17800</v>
      </c>
      <c r="AA14" s="470"/>
      <c r="AB14" s="470"/>
      <c r="AC14" s="470"/>
      <c r="AD14" s="112"/>
      <c r="AE14" s="113"/>
      <c r="AF14" s="113"/>
      <c r="AG14" s="113"/>
      <c r="AH14" s="113"/>
      <c r="AI14" s="113"/>
      <c r="AL14" s="110"/>
      <c r="AO14" s="127">
        <v>8</v>
      </c>
      <c r="AP14" s="128">
        <v>3200</v>
      </c>
    </row>
    <row r="15" spans="1:42">
      <c r="A15" s="461"/>
      <c r="B15" s="462"/>
      <c r="F15" s="469" t="s">
        <v>150</v>
      </c>
      <c r="G15" s="469"/>
      <c r="H15" s="470">
        <v>2000</v>
      </c>
      <c r="I15" s="470"/>
      <c r="J15" s="470"/>
      <c r="K15" s="470"/>
      <c r="L15" s="469" t="s">
        <v>151</v>
      </c>
      <c r="M15" s="469"/>
      <c r="N15" s="470">
        <v>6000</v>
      </c>
      <c r="O15" s="470"/>
      <c r="P15" s="470"/>
      <c r="Q15" s="470"/>
      <c r="R15" s="469" t="s">
        <v>152</v>
      </c>
      <c r="S15" s="469"/>
      <c r="T15" s="470">
        <v>11500</v>
      </c>
      <c r="U15" s="470"/>
      <c r="V15" s="470"/>
      <c r="W15" s="470"/>
      <c r="X15" s="469" t="s">
        <v>153</v>
      </c>
      <c r="Y15" s="469"/>
      <c r="Z15" s="470">
        <v>18500</v>
      </c>
      <c r="AA15" s="470"/>
      <c r="AB15" s="470"/>
      <c r="AC15" s="470"/>
      <c r="AD15" s="112"/>
      <c r="AE15" s="112"/>
      <c r="AF15" s="112"/>
      <c r="AG15" s="112"/>
      <c r="AH15" s="112"/>
      <c r="AI15" s="112"/>
      <c r="AL15" s="110"/>
      <c r="AO15" s="127">
        <v>9</v>
      </c>
      <c r="AP15" s="128">
        <v>3600</v>
      </c>
    </row>
    <row r="16" spans="1:42">
      <c r="A16" s="461"/>
      <c r="B16" s="462"/>
      <c r="F16" s="469" t="s">
        <v>154</v>
      </c>
      <c r="G16" s="469"/>
      <c r="H16" s="470">
        <v>2400</v>
      </c>
      <c r="I16" s="470"/>
      <c r="J16" s="470"/>
      <c r="K16" s="470"/>
      <c r="L16" s="469" t="s">
        <v>155</v>
      </c>
      <c r="M16" s="469"/>
      <c r="N16" s="470">
        <v>6400</v>
      </c>
      <c r="O16" s="470"/>
      <c r="P16" s="470"/>
      <c r="Q16" s="470"/>
      <c r="R16" s="469" t="s">
        <v>156</v>
      </c>
      <c r="S16" s="469"/>
      <c r="T16" s="470">
        <v>12200</v>
      </c>
      <c r="U16" s="470"/>
      <c r="V16" s="470"/>
      <c r="W16" s="470"/>
      <c r="X16" s="469" t="s">
        <v>157</v>
      </c>
      <c r="Y16" s="469"/>
      <c r="Z16" s="470">
        <v>19200</v>
      </c>
      <c r="AA16" s="470"/>
      <c r="AB16" s="470"/>
      <c r="AC16" s="470"/>
      <c r="AL16" s="110"/>
      <c r="AO16" s="127">
        <v>10</v>
      </c>
      <c r="AP16" s="128">
        <v>4000</v>
      </c>
    </row>
    <row r="17" spans="1:42">
      <c r="A17" s="461"/>
      <c r="B17" s="462"/>
      <c r="F17" s="469" t="s">
        <v>158</v>
      </c>
      <c r="G17" s="469"/>
      <c r="H17" s="470">
        <v>2800</v>
      </c>
      <c r="I17" s="470"/>
      <c r="J17" s="470"/>
      <c r="K17" s="470"/>
      <c r="L17" s="469" t="s">
        <v>159</v>
      </c>
      <c r="M17" s="469"/>
      <c r="N17" s="470">
        <v>6800</v>
      </c>
      <c r="O17" s="470"/>
      <c r="P17" s="470"/>
      <c r="Q17" s="470"/>
      <c r="R17" s="469" t="s">
        <v>160</v>
      </c>
      <c r="S17" s="469"/>
      <c r="T17" s="470">
        <v>12900</v>
      </c>
      <c r="U17" s="470"/>
      <c r="V17" s="470"/>
      <c r="W17" s="470"/>
      <c r="X17" s="469" t="s">
        <v>161</v>
      </c>
      <c r="Y17" s="469"/>
      <c r="Z17" s="470">
        <v>19900</v>
      </c>
      <c r="AA17" s="470"/>
      <c r="AB17" s="470"/>
      <c r="AC17" s="470"/>
      <c r="AL17" s="110"/>
      <c r="AO17" s="127">
        <v>11</v>
      </c>
      <c r="AP17" s="128">
        <v>4400</v>
      </c>
    </row>
    <row r="18" spans="1:42">
      <c r="A18" s="461"/>
      <c r="B18" s="462"/>
      <c r="D18" s="113"/>
      <c r="E18" s="113"/>
      <c r="F18" s="469" t="s">
        <v>162</v>
      </c>
      <c r="G18" s="469"/>
      <c r="H18" s="470">
        <v>3200</v>
      </c>
      <c r="I18" s="470"/>
      <c r="J18" s="470"/>
      <c r="K18" s="470"/>
      <c r="L18" s="469" t="s">
        <v>163</v>
      </c>
      <c r="M18" s="469"/>
      <c r="N18" s="470">
        <v>7200</v>
      </c>
      <c r="O18" s="470"/>
      <c r="P18" s="470"/>
      <c r="Q18" s="470"/>
      <c r="R18" s="469" t="s">
        <v>164</v>
      </c>
      <c r="S18" s="469"/>
      <c r="T18" s="470">
        <v>13600</v>
      </c>
      <c r="U18" s="470"/>
      <c r="V18" s="470"/>
      <c r="W18" s="470"/>
      <c r="X18" s="469" t="s">
        <v>165</v>
      </c>
      <c r="Y18" s="469"/>
      <c r="Z18" s="470">
        <v>20600</v>
      </c>
      <c r="AA18" s="470"/>
      <c r="AB18" s="470"/>
      <c r="AC18" s="470"/>
      <c r="AD18" s="112"/>
      <c r="AE18" s="113"/>
      <c r="AF18" s="113"/>
      <c r="AG18" s="113"/>
      <c r="AH18" s="113"/>
      <c r="AI18" s="113"/>
      <c r="AL18" s="110"/>
      <c r="AO18" s="127">
        <v>12</v>
      </c>
      <c r="AP18" s="128">
        <v>4800</v>
      </c>
    </row>
    <row r="19" spans="1:42">
      <c r="A19" s="461"/>
      <c r="B19" s="462"/>
      <c r="D19" s="113"/>
      <c r="E19" s="113"/>
      <c r="F19" s="469" t="s">
        <v>166</v>
      </c>
      <c r="G19" s="469"/>
      <c r="H19" s="470">
        <v>3600</v>
      </c>
      <c r="I19" s="470"/>
      <c r="J19" s="470"/>
      <c r="K19" s="470"/>
      <c r="L19" s="469" t="s">
        <v>167</v>
      </c>
      <c r="M19" s="469"/>
      <c r="N19" s="470">
        <v>7600</v>
      </c>
      <c r="O19" s="470"/>
      <c r="P19" s="470"/>
      <c r="Q19" s="470"/>
      <c r="R19" s="469" t="s">
        <v>168</v>
      </c>
      <c r="S19" s="469"/>
      <c r="T19" s="470">
        <v>14300</v>
      </c>
      <c r="U19" s="470"/>
      <c r="V19" s="470"/>
      <c r="W19" s="470"/>
      <c r="X19" s="469" t="s">
        <v>169</v>
      </c>
      <c r="Y19" s="469"/>
      <c r="Z19" s="470">
        <v>21300</v>
      </c>
      <c r="AA19" s="470"/>
      <c r="AB19" s="470"/>
      <c r="AC19" s="470"/>
      <c r="AD19" s="112"/>
      <c r="AL19" s="110"/>
      <c r="AO19" s="127">
        <v>13</v>
      </c>
      <c r="AP19" s="128">
        <v>5200</v>
      </c>
    </row>
    <row r="20" spans="1:42">
      <c r="A20" s="461"/>
      <c r="B20" s="462"/>
      <c r="D20" s="114"/>
      <c r="E20" s="114"/>
      <c r="F20" s="469" t="s">
        <v>170</v>
      </c>
      <c r="G20" s="469"/>
      <c r="H20" s="470">
        <v>4000</v>
      </c>
      <c r="I20" s="470"/>
      <c r="J20" s="470"/>
      <c r="K20" s="470"/>
      <c r="L20" s="469" t="s">
        <v>171</v>
      </c>
      <c r="M20" s="469"/>
      <c r="N20" s="470">
        <v>8000</v>
      </c>
      <c r="O20" s="470"/>
      <c r="P20" s="470"/>
      <c r="Q20" s="470"/>
      <c r="R20" s="469" t="s">
        <v>172</v>
      </c>
      <c r="S20" s="469"/>
      <c r="T20" s="470">
        <v>15000</v>
      </c>
      <c r="U20" s="470"/>
      <c r="V20" s="470"/>
      <c r="W20" s="470"/>
      <c r="X20" s="469" t="s">
        <v>173</v>
      </c>
      <c r="Y20" s="469"/>
      <c r="Z20" s="470">
        <v>22000</v>
      </c>
      <c r="AA20" s="470"/>
      <c r="AB20" s="470"/>
      <c r="AC20" s="470"/>
      <c r="AD20" s="114"/>
      <c r="AE20" s="114"/>
      <c r="AF20" s="114"/>
      <c r="AG20" s="114"/>
      <c r="AH20" s="114"/>
      <c r="AI20" s="114"/>
      <c r="AJ20" s="114"/>
      <c r="AK20" s="114"/>
      <c r="AL20" s="110"/>
      <c r="AO20" s="127">
        <v>14</v>
      </c>
      <c r="AP20" s="128">
        <v>5600</v>
      </c>
    </row>
    <row r="21" spans="1:42">
      <c r="A21" s="461"/>
      <c r="B21" s="462"/>
      <c r="D21" s="114"/>
      <c r="E21" s="114"/>
      <c r="F21" s="3" t="s">
        <v>174</v>
      </c>
      <c r="G21" s="112"/>
      <c r="H21" s="113"/>
      <c r="I21" s="113"/>
      <c r="J21" s="113"/>
      <c r="K21" s="113"/>
      <c r="L21" s="112"/>
      <c r="M21" s="112"/>
      <c r="N21" s="113"/>
      <c r="O21" s="113"/>
      <c r="P21" s="113"/>
      <c r="Q21" s="113"/>
      <c r="R21" s="112"/>
      <c r="S21" s="112"/>
      <c r="T21" s="113"/>
      <c r="U21" s="113"/>
      <c r="V21" s="113"/>
      <c r="W21" s="113"/>
      <c r="X21" s="469" t="s">
        <v>175</v>
      </c>
      <c r="Y21" s="469"/>
      <c r="Z21" s="470">
        <f>$Z$20+(700*1)</f>
        <v>22700</v>
      </c>
      <c r="AA21" s="470"/>
      <c r="AB21" s="470"/>
      <c r="AC21" s="470"/>
      <c r="AD21" s="114"/>
      <c r="AE21" s="114"/>
      <c r="AF21" s="114"/>
      <c r="AG21" s="114"/>
      <c r="AH21" s="114"/>
      <c r="AI21" s="114"/>
      <c r="AJ21" s="114"/>
      <c r="AK21" s="114"/>
      <c r="AL21" s="110"/>
      <c r="AO21" s="127">
        <v>15</v>
      </c>
      <c r="AP21" s="128">
        <v>6000</v>
      </c>
    </row>
    <row r="22" spans="1:42">
      <c r="A22" s="461"/>
      <c r="B22" s="462"/>
      <c r="D22" s="114"/>
      <c r="E22" s="114"/>
      <c r="F22" s="3" t="s">
        <v>176</v>
      </c>
      <c r="H22" s="113"/>
      <c r="I22" s="113"/>
      <c r="J22" s="113"/>
      <c r="K22" s="113"/>
      <c r="L22" s="112"/>
      <c r="M22" s="112"/>
      <c r="N22" s="113"/>
      <c r="O22" s="113"/>
      <c r="P22" s="113"/>
      <c r="Q22" s="113"/>
      <c r="R22" s="112"/>
      <c r="S22" s="112"/>
      <c r="T22" s="113"/>
      <c r="U22" s="113"/>
      <c r="V22" s="113"/>
      <c r="W22" s="113"/>
      <c r="X22" s="469" t="s">
        <v>177</v>
      </c>
      <c r="Y22" s="469"/>
      <c r="Z22" s="470">
        <f>$Z$20+(700*2)</f>
        <v>23400</v>
      </c>
      <c r="AA22" s="470"/>
      <c r="AB22" s="470"/>
      <c r="AC22" s="470"/>
      <c r="AD22" s="114"/>
      <c r="AE22" s="114"/>
      <c r="AF22" s="114"/>
      <c r="AG22" s="114"/>
      <c r="AH22" s="114"/>
      <c r="AI22" s="114"/>
      <c r="AJ22" s="114"/>
      <c r="AK22" s="114"/>
      <c r="AL22" s="110"/>
      <c r="AO22" s="127">
        <v>16</v>
      </c>
      <c r="AP22" s="128">
        <v>6400</v>
      </c>
    </row>
    <row r="23" spans="1:42" ht="18" thickBot="1">
      <c r="A23" s="461"/>
      <c r="B23" s="462"/>
      <c r="AL23" s="110"/>
      <c r="AO23" s="127">
        <v>17</v>
      </c>
      <c r="AP23" s="128">
        <v>6800</v>
      </c>
    </row>
    <row r="24" spans="1:42" ht="18.399999999999999" thickTop="1" thickBot="1">
      <c r="A24" s="461"/>
      <c r="B24" s="462"/>
      <c r="C24" s="3" t="s">
        <v>178</v>
      </c>
      <c r="AE24" s="457">
        <f>IF(AE4-AE6&lt;=0,0,AE4-AE6)</f>
        <v>0</v>
      </c>
      <c r="AF24" s="458"/>
      <c r="AG24" s="458"/>
      <c r="AH24" s="458"/>
      <c r="AI24" s="458"/>
      <c r="AJ24" s="108" t="s">
        <v>129</v>
      </c>
      <c r="AK24" s="109" t="s">
        <v>179</v>
      </c>
      <c r="AL24" s="110"/>
      <c r="AO24" s="127">
        <v>18</v>
      </c>
      <c r="AP24" s="128">
        <v>7200</v>
      </c>
    </row>
    <row r="25" spans="1:42" ht="18.399999999999999" thickTop="1" thickBot="1">
      <c r="A25" s="461"/>
      <c r="B25" s="462"/>
      <c r="D25" s="238" t="s">
        <v>311</v>
      </c>
      <c r="AE25" s="113"/>
      <c r="AF25" s="113"/>
      <c r="AG25" s="113"/>
      <c r="AH25" s="113"/>
      <c r="AI25" s="113"/>
      <c r="AL25" s="109"/>
      <c r="AO25" s="127">
        <v>19</v>
      </c>
      <c r="AP25" s="128">
        <v>7600</v>
      </c>
    </row>
    <row r="26" spans="1:42" ht="18.399999999999999" thickTop="1" thickBot="1">
      <c r="A26" s="461"/>
      <c r="B26" s="462"/>
      <c r="C26" s="3" t="s">
        <v>180</v>
      </c>
      <c r="AE26" s="457">
        <f>ROUNDDOWN(AE24/2,-3)</f>
        <v>0</v>
      </c>
      <c r="AF26" s="458"/>
      <c r="AG26" s="458"/>
      <c r="AH26" s="458"/>
      <c r="AI26" s="458"/>
      <c r="AJ26" s="108" t="s">
        <v>129</v>
      </c>
      <c r="AK26" s="109" t="s">
        <v>181</v>
      </c>
      <c r="AL26" s="110"/>
      <c r="AO26" s="127">
        <v>20</v>
      </c>
      <c r="AP26" s="128">
        <v>8000</v>
      </c>
    </row>
    <row r="27" spans="1:42" ht="18.399999999999999" thickTop="1" thickBot="1">
      <c r="A27" s="461"/>
      <c r="B27" s="462"/>
      <c r="AL27" s="110"/>
      <c r="AO27" s="127">
        <v>21</v>
      </c>
      <c r="AP27" s="128">
        <v>8700</v>
      </c>
    </row>
    <row r="28" spans="1:42" ht="18" thickTop="1">
      <c r="A28" s="459" t="s">
        <v>182</v>
      </c>
      <c r="B28" s="460"/>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6"/>
      <c r="AO28" s="127">
        <v>22</v>
      </c>
      <c r="AP28" s="128">
        <v>9400</v>
      </c>
    </row>
    <row r="29" spans="1:42" ht="18" thickBot="1">
      <c r="A29" s="461"/>
      <c r="B29" s="462"/>
      <c r="D29" s="3" t="s">
        <v>183</v>
      </c>
      <c r="M29" s="3" t="s">
        <v>184</v>
      </c>
      <c r="Q29" s="3" t="s">
        <v>185</v>
      </c>
      <c r="Y29" s="117" t="s">
        <v>186</v>
      </c>
      <c r="Z29" s="117"/>
      <c r="AA29" s="117"/>
      <c r="AB29" s="117"/>
      <c r="AC29" s="117"/>
      <c r="AD29" s="117"/>
      <c r="AE29" s="3" t="s">
        <v>187</v>
      </c>
      <c r="AL29" s="110"/>
      <c r="AO29" s="127">
        <v>23</v>
      </c>
      <c r="AP29" s="128">
        <v>10100</v>
      </c>
    </row>
    <row r="30" spans="1:42" ht="18.399999999999999" thickTop="1" thickBot="1">
      <c r="A30" s="461"/>
      <c r="B30" s="462"/>
      <c r="C30" s="112" t="s">
        <v>188</v>
      </c>
      <c r="D30" s="447">
        <f>IF(簡易試算シート!$C$17="公務外死亡","-",$AE$26)</f>
        <v>0</v>
      </c>
      <c r="E30" s="447"/>
      <c r="F30" s="447"/>
      <c r="G30" s="447"/>
      <c r="H30" s="447"/>
      <c r="I30" s="448" t="s">
        <v>189</v>
      </c>
      <c r="J30" s="448"/>
      <c r="K30" s="448"/>
      <c r="L30" s="449">
        <f>IF($AE26&lt;=1950000,U33,IF(AND($AE26&gt;1950000,$AE26&lt;=3300000),U34,IF(AND($AE26&gt;3300000,$AE26&lt;=6950000),U35,IF(AND($AE26&gt;6950000,$AE26&lt;=9000000),U36,IF(AND($AE26&gt;9000000,$AE26&lt;=18000000),U37,U38)))))</f>
        <v>5</v>
      </c>
      <c r="M30" s="449"/>
      <c r="N30" s="448" t="s">
        <v>190</v>
      </c>
      <c r="O30" s="448"/>
      <c r="P30" s="448"/>
      <c r="Q30" s="447">
        <f>IF($AE26&lt;=1950000,AC33,IF(AND($AE26&gt;1950000,$AE26&lt;=3300000),Y34,IF(AND($AE26&gt;3300000,$AE26&lt;=6950000),Y35,IF(AND($AE26&gt;6950000,$AE26&lt;=9000000),Y36,IF(AND($AE26&gt;9000000,$AE26&lt;=18000000),Y37,Y38)))))</f>
        <v>0</v>
      </c>
      <c r="R30" s="447"/>
      <c r="S30" s="447"/>
      <c r="T30" s="447"/>
      <c r="U30" s="447"/>
      <c r="V30" s="3" t="s">
        <v>129</v>
      </c>
      <c r="W30" s="3" t="s">
        <v>191</v>
      </c>
      <c r="X30" s="3" t="s">
        <v>192</v>
      </c>
      <c r="Y30" s="118"/>
      <c r="Z30" s="465">
        <v>102.1</v>
      </c>
      <c r="AA30" s="465"/>
      <c r="AB30" s="465"/>
      <c r="AC30" s="3" t="s">
        <v>193</v>
      </c>
      <c r="AD30" s="3" t="s">
        <v>194</v>
      </c>
      <c r="AE30" s="436">
        <f>IF(D30="-",D30,ROUNDDOWN((D30*L30/100-Q30)*Z30/100,0))</f>
        <v>0</v>
      </c>
      <c r="AF30" s="437"/>
      <c r="AG30" s="437"/>
      <c r="AH30" s="437"/>
      <c r="AI30" s="437"/>
      <c r="AJ30" s="108" t="s">
        <v>129</v>
      </c>
      <c r="AL30" s="109"/>
      <c r="AO30" s="127">
        <v>24</v>
      </c>
      <c r="AP30" s="128">
        <v>10800</v>
      </c>
    </row>
    <row r="31" spans="1:42" ht="18" thickTop="1">
      <c r="A31" s="461"/>
      <c r="B31" s="462"/>
      <c r="AD31" s="438" t="s">
        <v>195</v>
      </c>
      <c r="AE31" s="439"/>
      <c r="AF31" s="439"/>
      <c r="AG31" s="439"/>
      <c r="AH31" s="439"/>
      <c r="AI31" s="439"/>
      <c r="AJ31" s="439"/>
      <c r="AK31" s="439"/>
      <c r="AL31" s="440"/>
      <c r="AO31" s="127">
        <v>25</v>
      </c>
      <c r="AP31" s="128">
        <v>11500</v>
      </c>
    </row>
    <row r="32" spans="1:42">
      <c r="A32" s="461"/>
      <c r="B32" s="462"/>
      <c r="F32" s="468" t="s">
        <v>196</v>
      </c>
      <c r="G32" s="453"/>
      <c r="H32" s="453"/>
      <c r="I32" s="453"/>
      <c r="J32" s="453"/>
      <c r="K32" s="453"/>
      <c r="L32" s="453"/>
      <c r="M32" s="453"/>
      <c r="N32" s="453"/>
      <c r="O32" s="453"/>
      <c r="P32" s="453"/>
      <c r="Q32" s="453"/>
      <c r="R32" s="453"/>
      <c r="S32" s="453"/>
      <c r="T32" s="456"/>
      <c r="U32" s="468" t="s">
        <v>197</v>
      </c>
      <c r="V32" s="453"/>
      <c r="W32" s="453"/>
      <c r="X32" s="468" t="s">
        <v>185</v>
      </c>
      <c r="Y32" s="453"/>
      <c r="Z32" s="453"/>
      <c r="AA32" s="453"/>
      <c r="AB32" s="453"/>
      <c r="AC32" s="456"/>
      <c r="AL32" s="110"/>
      <c r="AO32" s="127">
        <v>26</v>
      </c>
      <c r="AP32" s="128">
        <v>12200</v>
      </c>
    </row>
    <row r="33" spans="1:42">
      <c r="A33" s="461"/>
      <c r="B33" s="462"/>
      <c r="F33" s="454">
        <v>0</v>
      </c>
      <c r="G33" s="455"/>
      <c r="H33" s="455"/>
      <c r="I33" s="455"/>
      <c r="J33" s="455"/>
      <c r="K33" s="453" t="s">
        <v>198</v>
      </c>
      <c r="L33" s="453"/>
      <c r="M33" s="452">
        <v>1950000</v>
      </c>
      <c r="N33" s="452"/>
      <c r="O33" s="452"/>
      <c r="P33" s="452"/>
      <c r="Q33" s="452"/>
      <c r="R33" s="453" t="s">
        <v>199</v>
      </c>
      <c r="S33" s="453"/>
      <c r="T33" s="456"/>
      <c r="U33" s="454">
        <v>5</v>
      </c>
      <c r="V33" s="455"/>
      <c r="W33" s="119" t="s">
        <v>193</v>
      </c>
      <c r="X33" s="468" t="s">
        <v>200</v>
      </c>
      <c r="Y33" s="453"/>
      <c r="Z33" s="453"/>
      <c r="AA33" s="453"/>
      <c r="AB33" s="453"/>
      <c r="AC33" s="456"/>
      <c r="AL33" s="110"/>
      <c r="AO33" s="127">
        <v>27</v>
      </c>
      <c r="AP33" s="128">
        <v>12900</v>
      </c>
    </row>
    <row r="34" spans="1:42">
      <c r="A34" s="461"/>
      <c r="B34" s="462"/>
      <c r="F34" s="451">
        <v>1950000</v>
      </c>
      <c r="G34" s="452"/>
      <c r="H34" s="452"/>
      <c r="I34" s="452"/>
      <c r="J34" s="452"/>
      <c r="K34" s="453" t="s">
        <v>198</v>
      </c>
      <c r="L34" s="453"/>
      <c r="M34" s="452">
        <v>3300000</v>
      </c>
      <c r="N34" s="452"/>
      <c r="O34" s="452"/>
      <c r="P34" s="452"/>
      <c r="Q34" s="452"/>
      <c r="R34" s="453" t="s">
        <v>199</v>
      </c>
      <c r="S34" s="453"/>
      <c r="T34" s="456"/>
      <c r="U34" s="454">
        <v>10</v>
      </c>
      <c r="V34" s="455"/>
      <c r="W34" s="119" t="s">
        <v>193</v>
      </c>
      <c r="X34" s="17"/>
      <c r="Y34" s="452">
        <v>97500</v>
      </c>
      <c r="Z34" s="452"/>
      <c r="AA34" s="452"/>
      <c r="AB34" s="452"/>
      <c r="AC34" s="120" t="s">
        <v>129</v>
      </c>
      <c r="AE34" s="121"/>
      <c r="AF34" s="121"/>
      <c r="AG34" s="121"/>
      <c r="AH34" s="121"/>
      <c r="AI34" s="121"/>
      <c r="AL34" s="110"/>
      <c r="AO34" s="127">
        <v>28</v>
      </c>
      <c r="AP34" s="128">
        <v>13600</v>
      </c>
    </row>
    <row r="35" spans="1:42">
      <c r="A35" s="461"/>
      <c r="B35" s="462"/>
      <c r="F35" s="451">
        <v>3300000</v>
      </c>
      <c r="G35" s="452"/>
      <c r="H35" s="452"/>
      <c r="I35" s="452"/>
      <c r="J35" s="452"/>
      <c r="K35" s="453" t="s">
        <v>198</v>
      </c>
      <c r="L35" s="453"/>
      <c r="M35" s="452">
        <v>6950000</v>
      </c>
      <c r="N35" s="452"/>
      <c r="O35" s="452"/>
      <c r="P35" s="452"/>
      <c r="Q35" s="452"/>
      <c r="R35" s="453" t="s">
        <v>199</v>
      </c>
      <c r="S35" s="453"/>
      <c r="T35" s="456"/>
      <c r="U35" s="454">
        <v>20</v>
      </c>
      <c r="V35" s="455"/>
      <c r="W35" s="119" t="s">
        <v>193</v>
      </c>
      <c r="X35" s="17"/>
      <c r="Y35" s="452">
        <v>427500</v>
      </c>
      <c r="Z35" s="452"/>
      <c r="AA35" s="452"/>
      <c r="AB35" s="452"/>
      <c r="AC35" s="120" t="s">
        <v>129</v>
      </c>
      <c r="AE35" s="122"/>
      <c r="AF35" s="122"/>
      <c r="AG35" s="122"/>
      <c r="AH35" s="122"/>
      <c r="AI35" s="122"/>
      <c r="AL35" s="110"/>
      <c r="AO35" s="127">
        <v>29</v>
      </c>
      <c r="AP35" s="128">
        <v>14300</v>
      </c>
    </row>
    <row r="36" spans="1:42">
      <c r="A36" s="461"/>
      <c r="B36" s="462"/>
      <c r="F36" s="451">
        <v>6950000</v>
      </c>
      <c r="G36" s="452"/>
      <c r="H36" s="452"/>
      <c r="I36" s="452"/>
      <c r="J36" s="452"/>
      <c r="K36" s="453" t="s">
        <v>198</v>
      </c>
      <c r="L36" s="453"/>
      <c r="M36" s="452">
        <v>9000000</v>
      </c>
      <c r="N36" s="452"/>
      <c r="O36" s="452"/>
      <c r="P36" s="452"/>
      <c r="Q36" s="452"/>
      <c r="R36" s="453" t="s">
        <v>199</v>
      </c>
      <c r="S36" s="453"/>
      <c r="T36" s="456"/>
      <c r="U36" s="454">
        <v>23</v>
      </c>
      <c r="V36" s="455"/>
      <c r="W36" s="119" t="s">
        <v>193</v>
      </c>
      <c r="X36" s="17"/>
      <c r="Y36" s="452">
        <v>636000</v>
      </c>
      <c r="Z36" s="452"/>
      <c r="AA36" s="452"/>
      <c r="AB36" s="452"/>
      <c r="AC36" s="120" t="s">
        <v>129</v>
      </c>
      <c r="AE36" s="122"/>
      <c r="AF36" s="122"/>
      <c r="AG36" s="122"/>
      <c r="AH36" s="122"/>
      <c r="AI36" s="122"/>
      <c r="AL36" s="110"/>
      <c r="AO36" s="127">
        <v>30</v>
      </c>
      <c r="AP36" s="128">
        <v>15000</v>
      </c>
    </row>
    <row r="37" spans="1:42">
      <c r="A37" s="461"/>
      <c r="B37" s="462"/>
      <c r="F37" s="451">
        <v>9000000</v>
      </c>
      <c r="G37" s="452"/>
      <c r="H37" s="452"/>
      <c r="I37" s="452"/>
      <c r="J37" s="452"/>
      <c r="K37" s="453" t="s">
        <v>198</v>
      </c>
      <c r="L37" s="453"/>
      <c r="M37" s="452">
        <v>18000000</v>
      </c>
      <c r="N37" s="452"/>
      <c r="O37" s="452"/>
      <c r="P37" s="452"/>
      <c r="Q37" s="452"/>
      <c r="R37" s="453" t="s">
        <v>199</v>
      </c>
      <c r="S37" s="453"/>
      <c r="T37" s="456"/>
      <c r="U37" s="454">
        <v>33</v>
      </c>
      <c r="V37" s="455"/>
      <c r="W37" s="119" t="s">
        <v>193</v>
      </c>
      <c r="X37" s="17"/>
      <c r="Y37" s="452">
        <v>1536000</v>
      </c>
      <c r="Z37" s="452"/>
      <c r="AA37" s="452"/>
      <c r="AB37" s="452"/>
      <c r="AC37" s="120" t="s">
        <v>129</v>
      </c>
      <c r="AE37" s="122"/>
      <c r="AF37" s="122"/>
      <c r="AG37" s="122"/>
      <c r="AH37" s="122"/>
      <c r="AI37" s="122"/>
      <c r="AL37" s="110"/>
      <c r="AO37" s="127">
        <v>31</v>
      </c>
      <c r="AP37" s="128">
        <v>15700</v>
      </c>
    </row>
    <row r="38" spans="1:42">
      <c r="A38" s="461"/>
      <c r="B38" s="462"/>
      <c r="F38" s="451">
        <v>18000000</v>
      </c>
      <c r="G38" s="452"/>
      <c r="H38" s="452"/>
      <c r="I38" s="452"/>
      <c r="J38" s="452"/>
      <c r="K38" s="453" t="s">
        <v>198</v>
      </c>
      <c r="L38" s="453"/>
      <c r="M38" s="123"/>
      <c r="N38" s="123"/>
      <c r="O38" s="123"/>
      <c r="P38" s="123"/>
      <c r="Q38" s="123"/>
      <c r="R38" s="123"/>
      <c r="S38" s="123"/>
      <c r="T38" s="36"/>
      <c r="U38" s="454">
        <v>40</v>
      </c>
      <c r="V38" s="455"/>
      <c r="W38" s="119" t="s">
        <v>193</v>
      </c>
      <c r="X38" s="17"/>
      <c r="Y38" s="452">
        <v>2796000</v>
      </c>
      <c r="Z38" s="452"/>
      <c r="AA38" s="452"/>
      <c r="AB38" s="452"/>
      <c r="AC38" s="120" t="s">
        <v>129</v>
      </c>
      <c r="AE38" s="122"/>
      <c r="AF38" s="122"/>
      <c r="AG38" s="122"/>
      <c r="AH38" s="122"/>
      <c r="AI38" s="122"/>
      <c r="AL38" s="110"/>
      <c r="AO38" s="127">
        <v>32</v>
      </c>
      <c r="AP38" s="128">
        <v>16400</v>
      </c>
    </row>
    <row r="39" spans="1:42" ht="18" thickBot="1">
      <c r="A39" s="463"/>
      <c r="B39" s="46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5"/>
      <c r="AO39" s="127">
        <v>33</v>
      </c>
      <c r="AP39" s="128">
        <v>17100</v>
      </c>
    </row>
    <row r="40" spans="1:42">
      <c r="A40" s="441" t="s">
        <v>201</v>
      </c>
      <c r="B40" s="442"/>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O40" s="127">
        <v>34</v>
      </c>
      <c r="AP40" s="128">
        <v>17800</v>
      </c>
    </row>
    <row r="41" spans="1:42" ht="18" thickBot="1">
      <c r="A41" s="443"/>
      <c r="B41" s="444"/>
      <c r="D41" s="3" t="s">
        <v>183</v>
      </c>
      <c r="M41" s="3" t="s">
        <v>184</v>
      </c>
      <c r="N41" s="112"/>
      <c r="O41" s="112"/>
      <c r="P41" s="112"/>
      <c r="Q41" s="112"/>
      <c r="W41" s="112"/>
      <c r="AE41" s="3" t="s">
        <v>202</v>
      </c>
      <c r="AL41" s="110"/>
      <c r="AO41" s="127">
        <v>35</v>
      </c>
      <c r="AP41" s="128">
        <v>18500</v>
      </c>
    </row>
    <row r="42" spans="1:42" ht="18.399999999999999" thickTop="1" thickBot="1">
      <c r="A42" s="443"/>
      <c r="B42" s="444"/>
      <c r="D42" s="447">
        <f>IF(簡易試算シート!$C$17="公務外死亡","-",$AE$26)</f>
        <v>0</v>
      </c>
      <c r="E42" s="447"/>
      <c r="F42" s="447"/>
      <c r="G42" s="447"/>
      <c r="H42" s="447"/>
      <c r="I42" s="448" t="s">
        <v>189</v>
      </c>
      <c r="J42" s="448"/>
      <c r="K42" s="448"/>
      <c r="L42" s="449">
        <v>6</v>
      </c>
      <c r="M42" s="449"/>
      <c r="N42" s="448" t="s">
        <v>203</v>
      </c>
      <c r="O42" s="448"/>
      <c r="P42" s="448"/>
      <c r="R42" s="450"/>
      <c r="S42" s="450"/>
      <c r="V42" s="126"/>
      <c r="W42" s="113"/>
      <c r="Z42" s="3" t="s">
        <v>194</v>
      </c>
      <c r="AE42" s="436">
        <f>IF(D42="-",D42,ROUNDDOWN(D42*L42/100,-2))</f>
        <v>0</v>
      </c>
      <c r="AF42" s="437"/>
      <c r="AG42" s="437"/>
      <c r="AH42" s="437"/>
      <c r="AI42" s="437"/>
      <c r="AJ42" s="108" t="s">
        <v>129</v>
      </c>
      <c r="AL42" s="109"/>
      <c r="AO42" s="127">
        <v>36</v>
      </c>
      <c r="AP42" s="128">
        <v>19200</v>
      </c>
    </row>
    <row r="43" spans="1:42" ht="18" thickTop="1">
      <c r="A43" s="443"/>
      <c r="B43" s="444"/>
      <c r="AD43" s="438" t="s">
        <v>204</v>
      </c>
      <c r="AE43" s="439"/>
      <c r="AF43" s="439"/>
      <c r="AG43" s="439"/>
      <c r="AH43" s="439"/>
      <c r="AI43" s="439"/>
      <c r="AJ43" s="439"/>
      <c r="AK43" s="439"/>
      <c r="AL43" s="440"/>
      <c r="AO43" s="127">
        <v>37</v>
      </c>
      <c r="AP43" s="128">
        <v>19900</v>
      </c>
    </row>
    <row r="44" spans="1:42" ht="18" thickBot="1">
      <c r="A44" s="445"/>
      <c r="B44" s="446"/>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5"/>
      <c r="AO44" s="127">
        <v>38</v>
      </c>
      <c r="AP44" s="128">
        <v>20600</v>
      </c>
    </row>
    <row r="45" spans="1:42">
      <c r="A45" s="441" t="s">
        <v>205</v>
      </c>
      <c r="B45" s="442"/>
      <c r="C45" s="106"/>
      <c r="D45" s="106"/>
      <c r="E45" s="106"/>
      <c r="F45" s="106"/>
      <c r="G45" s="106"/>
      <c r="H45" s="106"/>
      <c r="I45" s="106"/>
      <c r="J45" s="106"/>
      <c r="K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7"/>
      <c r="AO45" s="127">
        <v>39</v>
      </c>
      <c r="AP45" s="128">
        <v>21300</v>
      </c>
    </row>
    <row r="46" spans="1:42" ht="18" thickBot="1">
      <c r="A46" s="443"/>
      <c r="B46" s="444"/>
      <c r="D46" s="3" t="s">
        <v>183</v>
      </c>
      <c r="M46" s="3" t="s">
        <v>184</v>
      </c>
      <c r="N46" s="112"/>
      <c r="O46" s="112"/>
      <c r="P46" s="112"/>
      <c r="Q46" s="112"/>
      <c r="W46" s="112"/>
      <c r="AE46" s="3" t="s">
        <v>206</v>
      </c>
      <c r="AL46" s="110"/>
      <c r="AO46" s="127">
        <v>40</v>
      </c>
      <c r="AP46" s="128">
        <v>22000</v>
      </c>
    </row>
    <row r="47" spans="1:42" ht="18.399999999999999" thickTop="1" thickBot="1">
      <c r="A47" s="443"/>
      <c r="B47" s="444"/>
      <c r="D47" s="447">
        <f>IF(簡易試算シート!$C$17="公務外死亡","-",$AE$26)</f>
        <v>0</v>
      </c>
      <c r="E47" s="447"/>
      <c r="F47" s="447"/>
      <c r="G47" s="447"/>
      <c r="H47" s="447"/>
      <c r="I47" s="448" t="s">
        <v>189</v>
      </c>
      <c r="J47" s="448"/>
      <c r="K47" s="448"/>
      <c r="L47" s="449">
        <v>4</v>
      </c>
      <c r="M47" s="449"/>
      <c r="N47" s="448" t="s">
        <v>203</v>
      </c>
      <c r="O47" s="448"/>
      <c r="P47" s="448"/>
      <c r="R47" s="450"/>
      <c r="S47" s="450"/>
      <c r="V47" s="126"/>
      <c r="W47" s="113"/>
      <c r="Z47" s="3" t="s">
        <v>194</v>
      </c>
      <c r="AE47" s="436">
        <f>IF(D47="-",D47,ROUNDDOWN(D47*L47/100,-2))</f>
        <v>0</v>
      </c>
      <c r="AF47" s="437"/>
      <c r="AG47" s="437"/>
      <c r="AH47" s="437"/>
      <c r="AI47" s="437"/>
      <c r="AJ47" s="108" t="s">
        <v>129</v>
      </c>
      <c r="AL47" s="109"/>
      <c r="AO47" s="127">
        <v>41</v>
      </c>
      <c r="AP47" s="128">
        <v>22700</v>
      </c>
    </row>
    <row r="48" spans="1:42" ht="18" thickTop="1">
      <c r="A48" s="443"/>
      <c r="B48" s="444"/>
      <c r="AD48" s="438" t="s">
        <v>204</v>
      </c>
      <c r="AE48" s="439"/>
      <c r="AF48" s="439"/>
      <c r="AG48" s="439"/>
      <c r="AH48" s="439"/>
      <c r="AI48" s="439"/>
      <c r="AJ48" s="439"/>
      <c r="AK48" s="439"/>
      <c r="AL48" s="440"/>
      <c r="AO48" s="127">
        <v>42</v>
      </c>
      <c r="AP48" s="128">
        <v>23400</v>
      </c>
    </row>
    <row r="49" spans="1:41" ht="18" thickBot="1">
      <c r="A49" s="445"/>
      <c r="B49" s="446"/>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5"/>
      <c r="AO49" s="127"/>
    </row>
    <row r="50" spans="1:41" ht="18" thickBot="1">
      <c r="AO50" s="127"/>
    </row>
    <row r="51" spans="1:41" ht="18.399999999999999" thickTop="1" thickBot="1">
      <c r="AB51" s="3" t="s">
        <v>207</v>
      </c>
      <c r="AE51" s="432">
        <f>IF(D30="-",D30,AE47+AE42+AE30)</f>
        <v>0</v>
      </c>
      <c r="AF51" s="433"/>
      <c r="AG51" s="433"/>
      <c r="AH51" s="433"/>
      <c r="AI51" s="434"/>
      <c r="AJ51" s="3" t="s">
        <v>129</v>
      </c>
    </row>
    <row r="52" spans="1:41" ht="18" thickTop="1"/>
  </sheetData>
  <sheetProtection sheet="1" objects="1" scenarios="1"/>
  <mergeCells count="163">
    <mergeCell ref="A2:AL2"/>
    <mergeCell ref="Z9:AC10"/>
    <mergeCell ref="F11:G11"/>
    <mergeCell ref="H11:K11"/>
    <mergeCell ref="L11:M11"/>
    <mergeCell ref="N11:Q11"/>
    <mergeCell ref="R11:S11"/>
    <mergeCell ref="T11:W11"/>
    <mergeCell ref="X11:Y11"/>
    <mergeCell ref="Z11:AC11"/>
    <mergeCell ref="F9:G10"/>
    <mergeCell ref="H9:K10"/>
    <mergeCell ref="L9:M10"/>
    <mergeCell ref="N9:Q10"/>
    <mergeCell ref="R9:S10"/>
    <mergeCell ref="T9:W10"/>
    <mergeCell ref="X9:Y10"/>
    <mergeCell ref="AE3:AI3"/>
    <mergeCell ref="X12:Y12"/>
    <mergeCell ref="Z12:AC12"/>
    <mergeCell ref="F13:G13"/>
    <mergeCell ref="H13:K13"/>
    <mergeCell ref="L13:M13"/>
    <mergeCell ref="N13:Q13"/>
    <mergeCell ref="R13:S13"/>
    <mergeCell ref="T13:W13"/>
    <mergeCell ref="X13:Y13"/>
    <mergeCell ref="Z13:AC13"/>
    <mergeCell ref="F12:G12"/>
    <mergeCell ref="H12:K12"/>
    <mergeCell ref="L12:M12"/>
    <mergeCell ref="N12:Q12"/>
    <mergeCell ref="R12:S12"/>
    <mergeCell ref="T12:W12"/>
    <mergeCell ref="X14:Y14"/>
    <mergeCell ref="Z14:AC14"/>
    <mergeCell ref="F15:G15"/>
    <mergeCell ref="H15:K15"/>
    <mergeCell ref="L15:M15"/>
    <mergeCell ref="N15:Q15"/>
    <mergeCell ref="R15:S15"/>
    <mergeCell ref="T15:W15"/>
    <mergeCell ref="X15:Y15"/>
    <mergeCell ref="Z15:AC15"/>
    <mergeCell ref="F14:G14"/>
    <mergeCell ref="H14:K14"/>
    <mergeCell ref="L14:M14"/>
    <mergeCell ref="N14:Q14"/>
    <mergeCell ref="R14:S14"/>
    <mergeCell ref="T14:W14"/>
    <mergeCell ref="X16:Y16"/>
    <mergeCell ref="Z16:AC16"/>
    <mergeCell ref="F17:G17"/>
    <mergeCell ref="H17:K17"/>
    <mergeCell ref="L17:M17"/>
    <mergeCell ref="N17:Q17"/>
    <mergeCell ref="R17:S17"/>
    <mergeCell ref="T17:W17"/>
    <mergeCell ref="X17:Y17"/>
    <mergeCell ref="Z17:AC17"/>
    <mergeCell ref="F16:G16"/>
    <mergeCell ref="H16:K16"/>
    <mergeCell ref="L16:M16"/>
    <mergeCell ref="N16:Q16"/>
    <mergeCell ref="R16:S16"/>
    <mergeCell ref="T16:W16"/>
    <mergeCell ref="X18:Y18"/>
    <mergeCell ref="Z18:AC18"/>
    <mergeCell ref="F19:G19"/>
    <mergeCell ref="H19:K19"/>
    <mergeCell ref="L19:M19"/>
    <mergeCell ref="N19:Q19"/>
    <mergeCell ref="R19:S19"/>
    <mergeCell ref="T19:W19"/>
    <mergeCell ref="X19:Y19"/>
    <mergeCell ref="Z19:AC19"/>
    <mergeCell ref="F18:G18"/>
    <mergeCell ref="H18:K18"/>
    <mergeCell ref="L18:M18"/>
    <mergeCell ref="N18:Q18"/>
    <mergeCell ref="R18:S18"/>
    <mergeCell ref="T18:W18"/>
    <mergeCell ref="X20:Y20"/>
    <mergeCell ref="Z20:AC20"/>
    <mergeCell ref="X21:Y21"/>
    <mergeCell ref="Z21:AC21"/>
    <mergeCell ref="X22:Y22"/>
    <mergeCell ref="Z22:AC22"/>
    <mergeCell ref="F20:G20"/>
    <mergeCell ref="H20:K20"/>
    <mergeCell ref="L20:M20"/>
    <mergeCell ref="N20:Q20"/>
    <mergeCell ref="R20:S20"/>
    <mergeCell ref="T20:W20"/>
    <mergeCell ref="AE24:AI24"/>
    <mergeCell ref="AE26:AI26"/>
    <mergeCell ref="A28:B39"/>
    <mergeCell ref="D30:H30"/>
    <mergeCell ref="I30:K30"/>
    <mergeCell ref="L30:M30"/>
    <mergeCell ref="N30:P30"/>
    <mergeCell ref="Q30:U30"/>
    <mergeCell ref="Z30:AB30"/>
    <mergeCell ref="AE30:AI30"/>
    <mergeCell ref="A3:B27"/>
    <mergeCell ref="AE4:AI4"/>
    <mergeCell ref="AE6:AI6"/>
    <mergeCell ref="AD31:AL31"/>
    <mergeCell ref="F32:T32"/>
    <mergeCell ref="U32:W32"/>
    <mergeCell ref="X32:AC32"/>
    <mergeCell ref="F33:J33"/>
    <mergeCell ref="K33:L33"/>
    <mergeCell ref="M33:Q33"/>
    <mergeCell ref="R33:T33"/>
    <mergeCell ref="U33:V33"/>
    <mergeCell ref="X33:AC33"/>
    <mergeCell ref="F35:J35"/>
    <mergeCell ref="K35:L35"/>
    <mergeCell ref="M35:Q35"/>
    <mergeCell ref="R35:T35"/>
    <mergeCell ref="U35:V35"/>
    <mergeCell ref="Y35:AB35"/>
    <mergeCell ref="F34:J34"/>
    <mergeCell ref="K34:L34"/>
    <mergeCell ref="M34:Q34"/>
    <mergeCell ref="R34:T34"/>
    <mergeCell ref="U34:V34"/>
    <mergeCell ref="Y34:AB34"/>
    <mergeCell ref="M37:Q37"/>
    <mergeCell ref="R37:T37"/>
    <mergeCell ref="U37:V37"/>
    <mergeCell ref="Y37:AB37"/>
    <mergeCell ref="F36:J36"/>
    <mergeCell ref="K36:L36"/>
    <mergeCell ref="M36:Q36"/>
    <mergeCell ref="R36:T36"/>
    <mergeCell ref="U36:V36"/>
    <mergeCell ref="Y36:AB36"/>
    <mergeCell ref="AE51:AI51"/>
    <mergeCell ref="P1:Y1"/>
    <mergeCell ref="AE42:AI42"/>
    <mergeCell ref="AD43:AL43"/>
    <mergeCell ref="A45:B49"/>
    <mergeCell ref="D47:H47"/>
    <mergeCell ref="I47:K47"/>
    <mergeCell ref="L47:M47"/>
    <mergeCell ref="N47:P47"/>
    <mergeCell ref="R47:S47"/>
    <mergeCell ref="AE47:AI47"/>
    <mergeCell ref="AD48:AL48"/>
    <mergeCell ref="F38:J38"/>
    <mergeCell ref="K38:L38"/>
    <mergeCell ref="U38:V38"/>
    <mergeCell ref="Y38:AB38"/>
    <mergeCell ref="A40:B44"/>
    <mergeCell ref="D42:H42"/>
    <mergeCell ref="I42:K42"/>
    <mergeCell ref="L42:M42"/>
    <mergeCell ref="N42:P42"/>
    <mergeCell ref="R42:S42"/>
    <mergeCell ref="F37:J37"/>
    <mergeCell ref="K37:L37"/>
  </mergeCells>
  <phoneticPr fontId="2"/>
  <hyperlinks>
    <hyperlink ref="P1:Y1" location="簡易試算シート!B99" display="簡易試算シートに戻る" xr:uid="{39175CA6-1619-4530-8F6B-9A34425B2BE9}"/>
  </hyperlinks>
  <pageMargins left="0.7" right="0.7" top="0.75" bottom="0.75" header="0.3" footer="0.3"/>
  <pageSetup paperSize="9" orientation="portrait" copies="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簡易試算シート</vt:lpstr>
      <vt:lpstr>支給率</vt:lpstr>
      <vt:lpstr>除算期間</vt:lpstr>
      <vt:lpstr>ピーク時特例</vt:lpstr>
      <vt:lpstr>調整額適用表</vt:lpstr>
      <vt:lpstr>税額計算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新吾</dc:creator>
  <cp:lastModifiedBy>市川 新吾</cp:lastModifiedBy>
  <cp:lastPrinted>2023-11-13T08:15:28Z</cp:lastPrinted>
  <dcterms:created xsi:type="dcterms:W3CDTF">2015-06-05T18:19:34Z</dcterms:created>
  <dcterms:modified xsi:type="dcterms:W3CDTF">2024-03-28T23:58:42Z</dcterms:modified>
</cp:coreProperties>
</file>