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HOUGAI1\share\◆在宅ライン共有◆\●【在宅ライン事業】●\処遇改善加算\R06\02 計画書（R06）\01 県通知\R060328_令和6年度障害福祉サービス等処遇改善届出書の提出について\国通知・様式\"/>
    </mc:Choice>
  </mc:AlternateContent>
  <bookViews>
    <workbookView xWindow="-120" yWindow="-120" windowWidth="29040" windowHeight="15840" firstSheet="4" activeTab="4"/>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AW48" i="27" l="1"/>
  <c r="AW48" i="33"/>
  <c r="AW48" i="32"/>
  <c r="AW48" i="31"/>
  <c r="AW48" i="30"/>
  <c r="AW48" i="29"/>
  <c r="AW48" i="21"/>
  <c r="AW48" i="34"/>
  <c r="AW48" i="28"/>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Z63" i="12" s="1"/>
  <c r="V41" i="12"/>
  <c r="V40" i="12"/>
  <c r="Z62" i="12" s="1"/>
  <c r="V37" i="12"/>
  <c r="V36" i="12"/>
  <c r="Z61" i="12" s="1"/>
  <c r="V32" i="12"/>
  <c r="Z60" i="12" s="1"/>
  <c r="V30" i="12"/>
  <c r="V29" i="12"/>
  <c r="V28" i="12"/>
  <c r="V26" i="12"/>
  <c r="V25" i="12"/>
  <c r="V24" i="12"/>
  <c r="V22" i="12"/>
  <c r="V21" i="12"/>
  <c r="Z57" i="12" s="1"/>
  <c r="Z58" i="12" l="1"/>
  <c r="Z59" i="12"/>
  <c r="Q10" i="12"/>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0" i="12"/>
  <c r="AH60" i="12"/>
  <c r="AW60" i="12" s="1"/>
  <c r="AP63" i="12"/>
  <c r="AH63" i="12"/>
  <c r="AH59" i="12"/>
  <c r="AP59" i="12"/>
  <c r="AP62" i="12"/>
  <c r="CI8" i="12" s="1"/>
  <c r="S144" i="18" s="1"/>
  <c r="AH62" i="12"/>
  <c r="AH57" i="12"/>
  <c r="Q49" i="12" s="1"/>
  <c r="AP57" i="12"/>
  <c r="BA48" i="12" s="1"/>
  <c r="CI6" i="12" l="1"/>
  <c r="AB130" i="18" s="1"/>
  <c r="L49" i="12"/>
  <c r="AW48" i="12"/>
  <c r="BV51" i="12"/>
  <c r="T67" i="18" s="1"/>
  <c r="AH67" i="18" s="1"/>
  <c r="AS48" i="12"/>
  <c r="Q50" i="12"/>
  <c r="CI3" i="12"/>
  <c r="AR74" i="18" s="1"/>
  <c r="AW59" i="12"/>
  <c r="CI9" i="12"/>
  <c r="AM141" i="18" s="1"/>
  <c r="T67" i="12"/>
  <c r="CI10" i="12"/>
  <c r="AS62" i="12"/>
  <c r="AS40" i="12" s="1"/>
  <c r="CI7" i="12"/>
  <c r="G49" i="12"/>
  <c r="G50" i="12" s="1"/>
  <c r="AS61" i="12"/>
  <c r="AS36" i="12" s="1"/>
  <c r="AS63" i="12"/>
  <c r="AS44" i="12" s="1"/>
  <c r="AS59" i="12"/>
  <c r="AS60" i="12"/>
  <c r="AS32" i="12" s="1"/>
  <c r="AS58" i="12"/>
  <c r="AW58" i="12"/>
  <c r="AB132" i="18" l="1"/>
  <c r="AB68" i="18"/>
  <c r="AH68" i="18" s="1"/>
  <c r="AK217" i="18" s="1"/>
  <c r="BE48" i="12"/>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I95" i="18"/>
  <c r="T98" i="18" s="1"/>
  <c r="AK103" i="18" s="1"/>
  <c r="AI93" i="18"/>
  <c r="L51" i="12"/>
  <c r="V51" i="12" s="1"/>
  <c r="AW51" i="12"/>
  <c r="AC51" i="12"/>
  <c r="BE51" i="12"/>
  <c r="AM129" i="18"/>
  <c r="AK134" i="18" s="1"/>
  <c r="AK225" i="18" s="1"/>
  <c r="V50" i="12"/>
  <c r="AK224" i="18" l="1"/>
  <c r="S118" i="18"/>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<sst xmlns="http://schemas.openxmlformats.org/spreadsheetml/2006/main" count="6470" uniqueCount="2378">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</sst>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xf numFmtId="49" fontId="9" fillId="7" borderId="1" xfId="0" applyNumberFormat="1" applyFont="1" applyFill="1" applyBorder="1" applyAlignment="1" applyProtection="1">
      <alignment horizontal="center" vertical="center"/>
      <protection locked="0"/>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4287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260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695640"/>
              <a:ext cx="17907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75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6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10534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42300"/>
              <a:ext cx="17907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6990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6362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2608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77715" y="4240530"/>
              <a:ext cx="300990" cy="407670"/>
              <a:chOff x="4501773" y="3772518"/>
              <a:chExt cx="303832" cy="486933"/>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68190" y="4794885"/>
              <a:ext cx="300990" cy="714375"/>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68190" y="5655943"/>
              <a:ext cx="30099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24550" y="9036467"/>
              <a:ext cx="300990" cy="375285"/>
              <a:chOff x="5763126" y="8931894"/>
              <a:chExt cx="301792" cy="494822"/>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68190" y="6517005"/>
              <a:ext cx="300990" cy="683895"/>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28174" y="8169365"/>
              <a:ext cx="216767" cy="694590"/>
              <a:chOff x="5767576" y="8168740"/>
              <a:chExt cx="217623"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24550" y="4221480"/>
              <a:ext cx="300990" cy="42672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24550" y="5655945"/>
              <a:ext cx="30099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66168" y="7334306"/>
              <a:ext cx="229138" cy="716619"/>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76871" y="8167707"/>
              <a:ext cx="196438" cy="742817"/>
              <a:chOff x="4538994" y="8166040"/>
              <a:chExt cx="208649" cy="74978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32942" y="7328875"/>
              <a:ext cx="300992" cy="712885"/>
              <a:chOff x="5809589" y="729061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24550" y="4804410"/>
              <a:ext cx="30099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24550" y="6517005"/>
              <a:ext cx="300990" cy="683895"/>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77715" y="4240530"/>
              <a:ext cx="300990" cy="407670"/>
              <a:chOff x="4501773" y="3772518"/>
              <a:chExt cx="303832" cy="486933"/>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68190" y="4794885"/>
              <a:ext cx="300990" cy="714375"/>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68190" y="5655943"/>
              <a:ext cx="30099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24550" y="9036467"/>
              <a:ext cx="300990" cy="375285"/>
              <a:chOff x="5763126" y="8931894"/>
              <a:chExt cx="301792" cy="494822"/>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68190" y="6517005"/>
              <a:ext cx="300990" cy="683895"/>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28174" y="8169365"/>
              <a:ext cx="216767" cy="694590"/>
              <a:chOff x="5767576" y="8168740"/>
              <a:chExt cx="217623"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24550" y="4221480"/>
              <a:ext cx="300990" cy="42672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24550" y="5655945"/>
              <a:ext cx="30099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66168" y="7334306"/>
              <a:ext cx="229138" cy="716619"/>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76871" y="8167707"/>
              <a:ext cx="196438" cy="742817"/>
              <a:chOff x="4538994" y="8166040"/>
              <a:chExt cx="208649" cy="74978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32942" y="7328875"/>
              <a:ext cx="300992" cy="712885"/>
              <a:chOff x="5809589" y="729061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24550" y="4804410"/>
              <a:ext cx="30099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24550" y="6517005"/>
              <a:ext cx="300990" cy="683895"/>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0"/>
              <a:ext cx="300990" cy="40386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80"/>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43"/>
              <a:ext cx="30099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67"/>
              <a:ext cx="300990" cy="37528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4" y="8169365"/>
              <a:ext cx="21676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1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71" y="8167707"/>
              <a:ext cx="196438" cy="742817"/>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5"/>
              <a:ext cx="300992" cy="712885"/>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0"/>
              <a:ext cx="300990" cy="407670"/>
              <a:chOff x="4501773" y="3772518"/>
              <a:chExt cx="303832" cy="48693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5"/>
              <a:ext cx="300990" cy="714375"/>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43"/>
              <a:ext cx="30099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5"/>
              <a:chOff x="5763126" y="8931894"/>
              <a:chExt cx="301792" cy="49482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5"/>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4" y="8169365"/>
              <a:ext cx="216767" cy="694590"/>
              <a:chOff x="5767576" y="8168740"/>
              <a:chExt cx="217623"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80"/>
              <a:ext cx="300990" cy="42672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45"/>
              <a:ext cx="30099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306"/>
              <a:ext cx="22913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71" y="8167707"/>
              <a:ext cx="196438" cy="742817"/>
              <a:chOff x="4538994" y="8166040"/>
              <a:chExt cx="208649" cy="74978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5"/>
              <a:ext cx="300992" cy="712885"/>
              <a:chOff x="5809589" y="729061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10"/>
              <a:ext cx="30099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40530"/>
              <a:ext cx="300990" cy="407670"/>
              <a:chOff x="4501773" y="3772518"/>
              <a:chExt cx="303832" cy="486933"/>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794885"/>
              <a:ext cx="300990" cy="714375"/>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55943"/>
              <a:ext cx="30099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36467"/>
              <a:ext cx="300990" cy="375285"/>
              <a:chOff x="5763126" y="8931894"/>
              <a:chExt cx="301792" cy="494822"/>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17005"/>
              <a:ext cx="300990" cy="683895"/>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4" y="8169365"/>
              <a:ext cx="216767" cy="694590"/>
              <a:chOff x="5767576" y="8168740"/>
              <a:chExt cx="217623"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21480"/>
              <a:ext cx="300990" cy="42672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55945"/>
              <a:ext cx="30099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34306"/>
              <a:ext cx="229138" cy="716619"/>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71" y="8167707"/>
              <a:ext cx="196438" cy="742817"/>
              <a:chOff x="4538994" y="8166040"/>
              <a:chExt cx="208649" cy="74978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28875"/>
              <a:ext cx="300992" cy="712885"/>
              <a:chOff x="5809589" y="729061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04410"/>
              <a:ext cx="30099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17005"/>
              <a:ext cx="300990" cy="683895"/>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0"/>
              <a:ext cx="300990" cy="407670"/>
              <a:chOff x="4501773" y="3772518"/>
              <a:chExt cx="303832" cy="48693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5"/>
              <a:ext cx="300990" cy="714375"/>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43"/>
              <a:ext cx="30099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5"/>
              <a:chOff x="5763126" y="8931894"/>
              <a:chExt cx="301792" cy="49482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5"/>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4" y="8169365"/>
              <a:ext cx="216767" cy="694590"/>
              <a:chOff x="5767576" y="8168740"/>
              <a:chExt cx="217623"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80"/>
              <a:ext cx="300990" cy="42672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45"/>
              <a:ext cx="30099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306"/>
              <a:ext cx="22913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71" y="8167707"/>
              <a:ext cx="196438" cy="742817"/>
              <a:chOff x="4538994" y="8166040"/>
              <a:chExt cx="208649" cy="74978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5"/>
              <a:ext cx="300992" cy="712885"/>
              <a:chOff x="5809589" y="729061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10"/>
              <a:ext cx="30099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2" y="5456620"/>
              <a:chExt cx="308373"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45</xdr:row>
          <xdr:rowOff>7620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7961"/>
              <a:chExt cx="301792" cy="49477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1"/>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31</xdr:row>
          <xdr:rowOff>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2" y="6438957"/>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575" y="8167924"/>
              <a:chExt cx="225535"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2"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5"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69" y="8163176"/>
              <a:chExt cx="208417" cy="74798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9" y="816317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9" y="8642642"/>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76" y="728648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48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77715" y="4240530"/>
              <a:ext cx="300990" cy="407670"/>
              <a:chOff x="4501773" y="3772518"/>
              <a:chExt cx="303832" cy="486933"/>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68190" y="4794885"/>
              <a:ext cx="300990" cy="714375"/>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68190" y="5655943"/>
              <a:ext cx="30099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24550" y="9036467"/>
              <a:ext cx="300990" cy="375285"/>
              <a:chOff x="5763126" y="8931894"/>
              <a:chExt cx="301792" cy="494822"/>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68190" y="6517005"/>
              <a:ext cx="300990" cy="683895"/>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28174" y="8169365"/>
              <a:ext cx="216767" cy="694590"/>
              <a:chOff x="5767576" y="8168740"/>
              <a:chExt cx="217623"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24550" y="4221480"/>
              <a:ext cx="300990" cy="42672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24550" y="5655945"/>
              <a:ext cx="30099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66168" y="7334306"/>
              <a:ext cx="229138" cy="716619"/>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76871" y="8167707"/>
              <a:ext cx="196438" cy="742817"/>
              <a:chOff x="4538994" y="8166040"/>
              <a:chExt cx="208649" cy="74978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32942" y="7328875"/>
              <a:ext cx="300992" cy="712885"/>
              <a:chOff x="5809589" y="729061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24550" y="4804410"/>
              <a:ext cx="30099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24550" y="6517005"/>
              <a:ext cx="300990" cy="683895"/>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77715" y="4240530"/>
              <a:ext cx="300990" cy="407670"/>
              <a:chOff x="4501773" y="3772518"/>
              <a:chExt cx="303832" cy="486933"/>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68190" y="4794885"/>
              <a:ext cx="300990" cy="714375"/>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68190" y="5655943"/>
              <a:ext cx="30099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24550" y="9036467"/>
              <a:ext cx="300990" cy="375285"/>
              <a:chOff x="5763126" y="8931894"/>
              <a:chExt cx="301792" cy="494822"/>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68190" y="6517005"/>
              <a:ext cx="300990" cy="683895"/>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28174" y="8169365"/>
              <a:ext cx="216767" cy="694590"/>
              <a:chOff x="5767576" y="8168740"/>
              <a:chExt cx="217623"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24550" y="4221480"/>
              <a:ext cx="300990" cy="42672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24550" y="5655945"/>
              <a:ext cx="30099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66168" y="7334306"/>
              <a:ext cx="229138" cy="716619"/>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76871" y="8167707"/>
              <a:ext cx="196438" cy="742817"/>
              <a:chOff x="4538994" y="8166040"/>
              <a:chExt cx="208649" cy="74978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32942" y="7328875"/>
              <a:ext cx="300992" cy="712885"/>
              <a:chOff x="5809589" y="729061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24550" y="4804410"/>
              <a:ext cx="30099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24550" y="6517005"/>
              <a:ext cx="300990" cy="683895"/>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77715" y="4240530"/>
              <a:ext cx="300990" cy="407670"/>
              <a:chOff x="4501773" y="3772518"/>
              <a:chExt cx="303832" cy="486933"/>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68190" y="4794885"/>
              <a:ext cx="300990" cy="714375"/>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68190" y="5655943"/>
              <a:ext cx="30099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36467"/>
              <a:ext cx="300990" cy="375285"/>
              <a:chOff x="5763126" y="8931894"/>
              <a:chExt cx="301792" cy="494822"/>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68190" y="6517005"/>
              <a:ext cx="300990" cy="683895"/>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69365"/>
              <a:ext cx="216767" cy="694590"/>
              <a:chOff x="5767576" y="8168740"/>
              <a:chExt cx="217623"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21480"/>
              <a:ext cx="300990" cy="42672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24550" y="5655945"/>
              <a:ext cx="30099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66168" y="7334306"/>
              <a:ext cx="229138" cy="716619"/>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76871" y="8167707"/>
              <a:ext cx="196438" cy="742817"/>
              <a:chOff x="4538994" y="8166040"/>
              <a:chExt cx="208649" cy="74978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32942" y="7328875"/>
              <a:ext cx="300992" cy="712885"/>
              <a:chOff x="5809589" y="729061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24550" y="4804410"/>
              <a:ext cx="30099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24550" y="6517005"/>
              <a:ext cx="300990" cy="683895"/>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view="pageBreakPreview" zoomScaleNormal="120" zoomScaleSheetLayoutView="100" zoomScalePageLayoutView="64" workbookViewId="0">
      <selection activeCell="C33" sqref="C33:AK33"/>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3.8"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3.8"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1"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2" t="s">
        <v>25</v>
      </c>
      <c r="AG1" s="1202"/>
      <c r="AH1" s="1202"/>
      <c r="AI1" s="1203" t="str">
        <f>IF(G5="","",G5)</f>
        <v/>
      </c>
      <c r="AJ1" s="1203"/>
      <c r="AK1" s="1203"/>
      <c r="AL1" s="1203"/>
      <c r="AM1" s="1203"/>
      <c r="AN1" s="1203"/>
      <c r="AO1" s="1203"/>
      <c r="AP1" s="1203"/>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7" t="str">
        <f>IF(AI1&lt;&gt;"",1,"")</f>
        <v/>
      </c>
      <c r="CJ2" s="1208"/>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09" t="str">
        <f>IF(AND(L9="ベア加算",Q49="ベア加算"),1,"")</f>
        <v/>
      </c>
      <c r="CJ3" s="1210"/>
    </row>
    <row r="4" spans="1:88" ht="28.5" customHeight="1">
      <c r="B4" s="1129" t="s">
        <v>2237</v>
      </c>
      <c r="C4" s="1129"/>
      <c r="D4" s="1129"/>
      <c r="E4" s="1129"/>
      <c r="F4" s="1129"/>
      <c r="G4" s="1130" t="s">
        <v>0</v>
      </c>
      <c r="H4" s="1130"/>
      <c r="I4" s="1130"/>
      <c r="J4" s="1131" t="s">
        <v>1</v>
      </c>
      <c r="K4" s="1132"/>
      <c r="L4" s="1132"/>
      <c r="M4" s="1132"/>
      <c r="N4" s="1132"/>
      <c r="O4" s="1133"/>
      <c r="P4" s="987" t="s">
        <v>2</v>
      </c>
      <c r="Q4" s="988"/>
      <c r="R4" s="988"/>
      <c r="S4" s="988"/>
      <c r="T4" s="988"/>
      <c r="U4" s="988"/>
      <c r="V4" s="988"/>
      <c r="W4" s="988"/>
      <c r="X4" s="989"/>
      <c r="Y4" s="1131" t="s">
        <v>3</v>
      </c>
      <c r="Z4" s="1132"/>
      <c r="AA4" s="1132"/>
      <c r="AB4" s="1132"/>
      <c r="AC4" s="1132"/>
      <c r="AD4" s="1133"/>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258"/>
      <c r="C5" s="1258"/>
      <c r="D5" s="1258"/>
      <c r="E5" s="1258"/>
      <c r="F5" s="1258"/>
      <c r="G5" s="1118"/>
      <c r="H5" s="1118"/>
      <c r="I5" s="1118"/>
      <c r="J5" s="1119"/>
      <c r="K5" s="1119"/>
      <c r="L5" s="1119"/>
      <c r="M5" s="1120"/>
      <c r="N5" s="1120"/>
      <c r="O5" s="1120"/>
      <c r="P5" s="1215"/>
      <c r="Q5" s="1216"/>
      <c r="R5" s="1216"/>
      <c r="S5" s="1216"/>
      <c r="T5" s="1216"/>
      <c r="U5" s="1216"/>
      <c r="V5" s="1216"/>
      <c r="W5" s="1216"/>
      <c r="X5" s="1217"/>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1" t="s">
        <v>2187</v>
      </c>
      <c r="CF7" s="1211"/>
      <c r="CG7" s="1211"/>
      <c r="CH7" s="1211"/>
      <c r="CI7" s="990" t="str">
        <f>IF(AND(AH62=1,AD41=""),1,"")</f>
        <v/>
      </c>
      <c r="CJ7" s="991"/>
    </row>
    <row r="8" spans="1:88" ht="17.25" customHeight="1" thickBot="1">
      <c r="B8" s="1123" t="s">
        <v>2145</v>
      </c>
      <c r="C8" s="1124"/>
      <c r="D8" s="1124"/>
      <c r="E8" s="1124"/>
      <c r="F8" s="1124"/>
      <c r="G8" s="1124"/>
      <c r="H8" s="1124"/>
      <c r="I8" s="1124"/>
      <c r="J8" s="1124"/>
      <c r="K8" s="1124"/>
      <c r="L8" s="1124"/>
      <c r="M8" s="1124"/>
      <c r="N8" s="1124"/>
      <c r="O8" s="1124"/>
      <c r="P8" s="1124"/>
      <c r="Q8" s="1124"/>
      <c r="R8" s="1124"/>
      <c r="S8" s="1125"/>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4" t="str">
        <f>IF(L9="ベア加算","",IF(OR(V8="新加算Ⅰ",V8="新加算Ⅱ",V8="新加算Ⅲ",V8="新加算Ⅳ"),"○",""))</f>
        <v/>
      </c>
      <c r="AU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4" t="str">
        <f>IF(OR(V8="新加算Ⅰ",V8="新加算Ⅱ",V8="新加算Ⅲ",V8="新加算Ⅴ(１)",V8="新加算Ⅴ(３)",V8="新加算Ⅴ(８)"),"○","")</f>
        <v/>
      </c>
      <c r="AX8" s="1204" t="str">
        <f>IF(OR(V8="新加算Ⅰ",V8="新加算Ⅱ",V8="新加算Ⅴ(１)",V8="新加算Ⅴ(２)",V8="新加算Ⅴ(３)",V8="新加算Ⅴ(４)",V8="新加算Ⅴ(５)",V8="新加算Ⅴ(６)",V8="新加算Ⅴ(７)",V8="新加算Ⅴ(９)",V8="新加算Ⅴ(10)",V8="新加算Ⅴ(12)"),"○","")</f>
        <v/>
      </c>
      <c r="AY8" s="1204" t="str">
        <f>IF(OR(V8="新加算Ⅰ",V8="新加算Ⅴ(１)",V8="新加算Ⅴ(２)",V8="新加算Ⅴ(５)",V8="新加算Ⅴ(７)",V8="新加算Ⅴ(10)"),"○","")</f>
        <v/>
      </c>
      <c r="AZ8" s="1204" t="str">
        <f>IF(OR(V8="新加算Ⅰ",V8="新加算Ⅱ",V8="新加算Ⅴ(１)",V8="新加算Ⅴ(２)",V8="新加算Ⅴ(３)",V8="新加算Ⅴ(４)",V8="新加算Ⅴ(５)",V8="新加算Ⅴ(６)",V8="新加算Ⅴ(７)",V8="新加算Ⅴ(９)",V8="新加算Ⅴ(10)",V8="新加算Ⅴ(12)"),"○","")</f>
        <v/>
      </c>
      <c r="BA8" s="84"/>
      <c r="CE8" s="1211" t="s">
        <v>2187</v>
      </c>
      <c r="CF8" s="1211"/>
      <c r="CG8" s="1211"/>
      <c r="CH8" s="1211"/>
      <c r="CI8" s="990" t="str">
        <f>IF(AND(AP62=1,AL41=""),1,"")</f>
        <v/>
      </c>
      <c r="CJ8" s="991"/>
    </row>
    <row r="9" spans="1:88" ht="26.25" customHeight="1">
      <c r="B9" s="1138"/>
      <c r="C9" s="1139"/>
      <c r="D9" s="1139"/>
      <c r="E9" s="1139"/>
      <c r="F9" s="1140"/>
      <c r="G9" s="1141"/>
      <c r="H9" s="1142"/>
      <c r="I9" s="1142"/>
      <c r="J9" s="1142"/>
      <c r="K9" s="1143"/>
      <c r="L9" s="1144"/>
      <c r="M9" s="1145"/>
      <c r="N9" s="1145"/>
      <c r="O9" s="1145"/>
      <c r="P9" s="1146"/>
      <c r="Q9" s="1121" t="s">
        <v>2051</v>
      </c>
      <c r="R9" s="1122"/>
      <c r="S9" s="1122"/>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5"/>
      <c r="AU9" s="1205"/>
      <c r="AV9" s="1205"/>
      <c r="AW9" s="1205"/>
      <c r="AX9" s="1205"/>
      <c r="AY9" s="1205"/>
      <c r="AZ9" s="1205"/>
      <c r="BA9" s="84"/>
      <c r="CE9" s="992" t="s">
        <v>2187</v>
      </c>
      <c r="CF9" s="992"/>
      <c r="CG9" s="992"/>
      <c r="CH9" s="992"/>
      <c r="CI9" s="990" t="str">
        <f>IF(OR(AH62=1,AP62=1),1,"")</f>
        <v/>
      </c>
      <c r="CJ9" s="991"/>
    </row>
    <row r="10" spans="1:88" ht="11.25" customHeight="1">
      <c r="B10" s="1147" t="str">
        <f>IFERROR(VLOOKUP(Y5,【参考】数式用!$A$5:$J$37,MATCH(B9,【参考】数式用!$B$4:$J$4,0)+1,0),"")</f>
        <v/>
      </c>
      <c r="C10" s="1148"/>
      <c r="D10" s="1148"/>
      <c r="E10" s="1148"/>
      <c r="F10" s="1149"/>
      <c r="G10" s="1147" t="str">
        <f>IFERROR(VLOOKUP(Y5,【参考】数式用!$A$5:$J$37,MATCH(G9,【参考】数式用!$B$4:$J$4,0)+1,0),"")</f>
        <v/>
      </c>
      <c r="H10" s="1148"/>
      <c r="I10" s="1148"/>
      <c r="J10" s="1148"/>
      <c r="K10" s="1149"/>
      <c r="L10" s="1153" t="str">
        <f>IFERROR(VLOOKUP(Y5,【参考】数式用!$A$5:$J$37,MATCH(L9,【参考】数式用!$B$4:$J$4,0)+1,0),"")</f>
        <v/>
      </c>
      <c r="M10" s="1154"/>
      <c r="N10" s="1154"/>
      <c r="O10" s="1154"/>
      <c r="P10" s="1155"/>
      <c r="Q10" s="1159">
        <f>SUM(B10,G10,L10)</f>
        <v>0</v>
      </c>
      <c r="R10" s="1160"/>
      <c r="S10" s="1160"/>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0"/>
      <c r="C11" s="1151"/>
      <c r="D11" s="1151"/>
      <c r="E11" s="1151"/>
      <c r="F11" s="1152"/>
      <c r="G11" s="1150"/>
      <c r="H11" s="1151"/>
      <c r="I11" s="1151"/>
      <c r="J11" s="1151"/>
      <c r="K11" s="1152"/>
      <c r="L11" s="1156"/>
      <c r="M11" s="1157"/>
      <c r="N11" s="1157"/>
      <c r="O11" s="1157"/>
      <c r="P11" s="1158"/>
      <c r="Q11" s="1159"/>
      <c r="R11" s="1160"/>
      <c r="S11" s="1160"/>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4" t="str">
        <f>IF(L9="ベア加算","",IF(OR(V11="新加算Ⅰ",V11="新加算Ⅱ",V11="新加算Ⅲ",V11="新加算Ⅳ"),"○",""))</f>
        <v/>
      </c>
      <c r="AU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4" t="str">
        <f>IF(OR(V11="新加算Ⅰ",V11="新加算Ⅱ",V11="新加算Ⅲ",V11="新加算Ⅴ(１)",V11="新加算Ⅴ(３)",V11="新加算Ⅴ(８)"),"○","")</f>
        <v/>
      </c>
      <c r="AX11" s="1204" t="str">
        <f>IF(OR(V11="新加算Ⅰ",V11="新加算Ⅱ",V11="新加算Ⅴ(１)",V11="新加算Ⅴ(２)",V11="新加算Ⅴ(３)",V11="新加算Ⅴ(４)",V11="新加算Ⅴ(５)",V11="新加算Ⅴ(６)",V11="新加算Ⅴ(７)",V11="新加算Ⅴ(９)",V11="新加算Ⅴ(10)",V11="新加算Ⅴ(12)"),"○","")</f>
        <v/>
      </c>
      <c r="AY11" s="1204" t="str">
        <f>IF(OR(V11="新加算Ⅰ",V11="新加算Ⅴ(１)",V11="新加算Ⅴ(２)",V11="新加算Ⅴ(５)",V11="新加算Ⅴ(７)",V11="新加算Ⅴ(10)"),"○","")</f>
        <v/>
      </c>
      <c r="AZ11" s="1204"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8" t="str">
        <f>IFERROR(VLOOKUP(Y5,【参考】数式用!$A$5:$AB$37,MATCH(V11,【参考】数式用!$B$4:$AB$4,0)+1,FALSE),"")</f>
        <v/>
      </c>
      <c r="W12" s="1218"/>
      <c r="X12" s="1218"/>
      <c r="Y12" s="1218"/>
      <c r="Z12" s="1218"/>
      <c r="AA12" s="995"/>
      <c r="AB12" s="995"/>
      <c r="AC12" s="995"/>
      <c r="AD12" s="995"/>
      <c r="AE12" s="995"/>
      <c r="AF12" s="995"/>
      <c r="AG12" s="995"/>
      <c r="AH12" s="995"/>
      <c r="AI12" s="995"/>
      <c r="AJ12" s="995"/>
      <c r="AK12" s="995"/>
      <c r="AL12" s="995"/>
      <c r="AM12" s="995"/>
      <c r="AN12" s="995"/>
      <c r="AO12" s="995"/>
      <c r="AP12" s="996"/>
      <c r="AS12" s="83"/>
      <c r="AT12" s="1205"/>
      <c r="AU12" s="1205"/>
      <c r="AV12" s="1205"/>
      <c r="AW12" s="1205"/>
      <c r="AX12" s="1205"/>
      <c r="AY12" s="1205"/>
      <c r="AZ12" s="1205"/>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4" t="str">
        <f>IF(L9="ベア加算","",IF(OR(V14="新加算Ⅰ",V14="新加算Ⅱ",V14="新加算Ⅲ",V14="新加算Ⅳ"),"○",""))</f>
        <v/>
      </c>
      <c r="AU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4" t="str">
        <f>IF(OR(V14="新加算Ⅰ",V14="新加算Ⅱ",V14="新加算Ⅲ",V14="新加算Ⅴ(１)",V14="新加算Ⅴ(３)",V14="新加算Ⅴ(８)"),"○","")</f>
        <v/>
      </c>
      <c r="AX14" s="1204" t="str">
        <f>IF(OR(V14="新加算Ⅰ",V14="新加算Ⅱ",V14="新加算Ⅴ(１)",V14="新加算Ⅴ(２)",V14="新加算Ⅴ(３)",V14="新加算Ⅴ(４)",V14="新加算Ⅴ(５)",V14="新加算Ⅴ(６)",V14="新加算Ⅴ(７)",V14="新加算Ⅴ(９)",V14="新加算Ⅴ(10)",V14="新加算Ⅴ(12)"),"○","")</f>
        <v/>
      </c>
      <c r="AY14" s="1204" t="str">
        <f>IF(OR(V14="新加算Ⅰ",V14="新加算Ⅴ(１)",V14="新加算Ⅴ(２)",V14="新加算Ⅴ(５)",V14="新加算Ⅴ(７)",V14="新加算Ⅴ(10)"),"○","")</f>
        <v/>
      </c>
      <c r="AZ14" s="1204"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6"/>
      <c r="AU15" s="1206"/>
      <c r="AV15" s="1206"/>
      <c r="AW15" s="1206"/>
      <c r="AX15" s="1206"/>
      <c r="AY15" s="1206"/>
      <c r="AZ15" s="1206"/>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5"/>
      <c r="AU16" s="1205"/>
      <c r="AV16" s="1205"/>
      <c r="AW16" s="1205"/>
      <c r="AX16" s="1205"/>
      <c r="AY16" s="1205"/>
      <c r="AZ16" s="1205"/>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1"/>
      <c r="C25" s="1162"/>
      <c r="D25" s="1162"/>
      <c r="E25" s="1162"/>
      <c r="F25" s="1163"/>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1"/>
      <c r="C29" s="1162"/>
      <c r="D29" s="1162"/>
      <c r="E29" s="1162"/>
      <c r="F29" s="1163"/>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7" t="s">
        <v>2069</v>
      </c>
      <c r="C32" s="1137"/>
      <c r="D32" s="1137"/>
      <c r="E32" s="1137"/>
      <c r="F32" s="1137"/>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7"/>
      <c r="C33" s="1137"/>
      <c r="D33" s="1137"/>
      <c r="E33" s="1137"/>
      <c r="F33" s="1137"/>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7"/>
      <c r="C34" s="1137"/>
      <c r="D34" s="1137"/>
      <c r="E34" s="1137"/>
      <c r="F34" s="1137"/>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7" t="s">
        <v>2070</v>
      </c>
      <c r="C36" s="1137"/>
      <c r="D36" s="1137"/>
      <c r="E36" s="1137"/>
      <c r="F36" s="1137"/>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7"/>
      <c r="C37" s="1137"/>
      <c r="D37" s="1137"/>
      <c r="E37" s="1137"/>
      <c r="F37" s="1137"/>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7"/>
      <c r="C38" s="1137"/>
      <c r="D38" s="1137"/>
      <c r="E38" s="1137"/>
      <c r="F38" s="1137"/>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7" t="s">
        <v>2071</v>
      </c>
      <c r="C40" s="1137"/>
      <c r="D40" s="1137"/>
      <c r="E40" s="1137"/>
      <c r="F40" s="1137"/>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7"/>
      <c r="C41" s="1137"/>
      <c r="D41" s="1137"/>
      <c r="E41" s="1137"/>
      <c r="F41" s="1137"/>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7"/>
      <c r="C42" s="1137"/>
      <c r="D42" s="1137"/>
      <c r="E42" s="1137"/>
      <c r="F42" s="1137"/>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7" t="s">
        <v>2072</v>
      </c>
      <c r="C44" s="1137"/>
      <c r="D44" s="1137"/>
      <c r="E44" s="1137"/>
      <c r="F44" s="1137"/>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7"/>
      <c r="C45" s="1137"/>
      <c r="D45" s="1137"/>
      <c r="E45" s="1137"/>
      <c r="F45" s="1137"/>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4"/>
      <c r="C48" s="1135"/>
      <c r="D48" s="1135"/>
      <c r="E48" s="1135"/>
      <c r="F48" s="1136"/>
      <c r="G48" s="1123" t="str">
        <f>IF(F15=4,"R6.4～R6.5",IF(F15=5,"R6.5",""))</f>
        <v>R6.4～R6.5</v>
      </c>
      <c r="H48" s="1124"/>
      <c r="I48" s="1124"/>
      <c r="J48" s="1124"/>
      <c r="K48" s="1124"/>
      <c r="L48" s="1124"/>
      <c r="M48" s="1124"/>
      <c r="N48" s="1124"/>
      <c r="O48" s="1124"/>
      <c r="P48" s="1124"/>
      <c r="Q48" s="1124"/>
      <c r="R48" s="1124"/>
      <c r="S48" s="1124"/>
      <c r="T48" s="1124"/>
      <c r="U48" s="1124"/>
      <c r="V48" s="1124"/>
      <c r="W48" s="1124"/>
      <c r="X48" s="1124"/>
      <c r="Y48" s="1124"/>
      <c r="Z48" s="1125"/>
      <c r="AA48" s="1022" t="s">
        <v>12</v>
      </c>
      <c r="AB48" s="1023"/>
      <c r="AC48" s="1186" t="str">
        <f>IF(OR(F15=4,F15=5),"R6.6","R"&amp;D15&amp;"."&amp;F15)&amp;"～R"&amp;K15&amp;"."&amp;M15</f>
        <v>R6.6～R7.3</v>
      </c>
      <c r="AD48" s="1186"/>
      <c r="AE48" s="1186"/>
      <c r="AF48" s="1186"/>
      <c r="AG48" s="1186"/>
      <c r="AH48" s="1186"/>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6" t="s">
        <v>2015</v>
      </c>
      <c r="C49" s="1127"/>
      <c r="D49" s="1127"/>
      <c r="E49" s="1127"/>
      <c r="F49" s="1128"/>
      <c r="G49" s="1187" t="str">
        <f>IFERROR(IF(AND(OR(AH58=1,AH58=2),OR(AH59=1,AH59=2),OR(AH60=1,AH60=2)),"処遇加算Ⅰ",IF(AND(OR(AH58=1,AH58=2),OR(AH59=1,AH59=2),OR(AH60=0,AH60=3)),"処遇加算Ⅱ",IF(OR(OR(AH58=1,AH58=2),OR(AH59=1,AH59=2)),"処遇加算Ⅲ",""))),"")</f>
        <v/>
      </c>
      <c r="H49" s="1165"/>
      <c r="I49" s="1165"/>
      <c r="J49" s="1165"/>
      <c r="K49" s="1188"/>
      <c r="L49" s="1193" t="str">
        <f>IFERROR(IF(G9="","",IF(AND(AH61=1,AH62=1,AH63=1),"特定加算Ⅰ",IF(AND(AH61=1,AH62=2,AH63=1),"特定加算Ⅱ",IF(OR(AH61=2,AH62=2,AH63=2),"特定加算なし","")))),"")</f>
        <v/>
      </c>
      <c r="M49" s="1194"/>
      <c r="N49" s="1194"/>
      <c r="O49" s="1194"/>
      <c r="P49" s="1195"/>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2" t="str">
        <f>IFERROR(VLOOKUP(BE48,【参考】数式用2!E6:F23,2,FALSE),"")</f>
        <v/>
      </c>
      <c r="AD49" s="1173"/>
      <c r="AE49" s="1173"/>
      <c r="AF49" s="1173"/>
      <c r="AG49" s="1173"/>
      <c r="AH49" s="117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6" t="s">
        <v>2016</v>
      </c>
      <c r="C50" s="1127"/>
      <c r="D50" s="1127"/>
      <c r="E50" s="1127"/>
      <c r="F50" s="1128"/>
      <c r="G50" s="1175" t="str">
        <f>IFERROR(VLOOKUP(Y5,【参考】数式用!$A$5:$J$37,MATCH(G49,【参考】数式用!$B$4:$J$4,0)+1,0),"")</f>
        <v/>
      </c>
      <c r="H50" s="1176"/>
      <c r="I50" s="1176"/>
      <c r="J50" s="1176"/>
      <c r="K50" s="1177"/>
      <c r="L50" s="1178" t="str">
        <f>IFERROR(VLOOKUP(Y5,【参考】数式用!$A$5:$J$37,MATCH(L49,【参考】数式用!$B$4:$J$4,0)+1,0),"")</f>
        <v/>
      </c>
      <c r="M50" s="1179"/>
      <c r="N50" s="1179"/>
      <c r="O50" s="1179"/>
      <c r="P50" s="1180"/>
      <c r="Q50" s="1181" t="str">
        <f>IFERROR(VLOOKUP(Y5,【参考】数式用!$A$5:$J$37,MATCH(Q49,【参考】数式用!$B$4:$J$4,0)+1,0),"")</f>
        <v/>
      </c>
      <c r="R50" s="1176"/>
      <c r="S50" s="1176"/>
      <c r="T50" s="1176"/>
      <c r="U50" s="1182"/>
      <c r="V50" s="1159">
        <f>SUM(G50,L50,Q50)</f>
        <v>0</v>
      </c>
      <c r="W50" s="1160"/>
      <c r="X50" s="1160"/>
      <c r="Y50" s="1160"/>
      <c r="Z50" s="1160"/>
      <c r="AA50" s="1033"/>
      <c r="AB50" s="1033"/>
      <c r="AC50" s="1183" t="str">
        <f>IFERROR(VLOOKUP(Y5,【参考】数式用!$A$5:$AB$37,MATCH(AC49,【参考】数式用!$B$4:$AB$4,0)+1,FALSE),"")</f>
        <v/>
      </c>
      <c r="AD50" s="1184"/>
      <c r="AE50" s="1184"/>
      <c r="AF50" s="1184"/>
      <c r="AG50" s="1184"/>
      <c r="AH50" s="1185"/>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6" t="s">
        <v>2053</v>
      </c>
      <c r="BW50" s="1197"/>
      <c r="BX50" s="1197"/>
      <c r="BY50" s="1197"/>
      <c r="BZ50" s="1197"/>
      <c r="CA50" s="1198"/>
      <c r="CD50" s="142"/>
    </row>
    <row r="51" spans="2:86" ht="17.25" customHeight="1">
      <c r="B51" s="1169" t="s">
        <v>2120</v>
      </c>
      <c r="C51" s="1170"/>
      <c r="D51" s="1170"/>
      <c r="E51" s="1170"/>
      <c r="F51" s="1171"/>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1">
        <f>IFERROR(SUM(G51,L51,Q51),"")</f>
        <v>0</v>
      </c>
      <c r="W51" s="1192"/>
      <c r="X51" s="1192"/>
      <c r="Y51" s="1192"/>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199">
        <f>IF(AND(Q49="ベア加算なし",BA48="ベア加算"),ROUNDDOWN(ROUND(AM5*VLOOKUP(Y5,【参考】数式用!$A$5:$AB$37,9,FALSE),0),0)*AD53,0)</f>
        <v>0</v>
      </c>
      <c r="BW51" s="1200"/>
      <c r="BX51" s="1200"/>
      <c r="BY51" s="1200"/>
      <c r="BZ51" s="1200"/>
      <c r="CA51" s="1201"/>
      <c r="CD51" s="142"/>
    </row>
    <row r="52" spans="2:86" ht="13.5" customHeight="1">
      <c r="B52" s="1169"/>
      <c r="C52" s="1170"/>
      <c r="D52" s="1170"/>
      <c r="E52" s="1170"/>
      <c r="F52" s="1171"/>
      <c r="G52" s="1102" t="str">
        <f>IFERROR("("&amp;TEXT(G51/H53,"#,##0円")&amp;"/月)","")</f>
        <v/>
      </c>
      <c r="H52" s="1103"/>
      <c r="I52" s="1103"/>
      <c r="J52" s="1103"/>
      <c r="K52" s="1103"/>
      <c r="L52" s="1189" t="str">
        <f>IFERROR("("&amp;TEXT(L51/H53,"#,##0円")&amp;"/月)","")</f>
        <v/>
      </c>
      <c r="M52" s="1190"/>
      <c r="N52" s="1190"/>
      <c r="O52" s="1190"/>
      <c r="P52" s="1102"/>
      <c r="Q52" s="1103" t="str">
        <f>IFERROR("("&amp;TEXT(Q51/H53,"#,##0円")&amp;"/月)","")</f>
        <v/>
      </c>
      <c r="R52" s="1103"/>
      <c r="S52" s="1103"/>
      <c r="T52" s="1103"/>
      <c r="U52" s="1103"/>
      <c r="V52" s="1103" t="str">
        <f>IFERROR("("&amp;TEXT(V51/H53,"#,##0円")&amp;"/月)","")</f>
        <v>(0円/月)</v>
      </c>
      <c r="W52" s="1103"/>
      <c r="X52" s="1103"/>
      <c r="Y52" s="1103"/>
      <c r="Z52" s="1103"/>
      <c r="AB52" s="58"/>
      <c r="AC52" s="1189" t="str">
        <f>IFERROR("("&amp;TEXT(AC51/AD53,"#,##0円")&amp;"/月)","")</f>
        <v/>
      </c>
      <c r="AD52" s="1190"/>
      <c r="AE52" s="1190"/>
      <c r="AF52" s="1190"/>
      <c r="AG52" s="1190"/>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4" t="s">
        <v>215</v>
      </c>
      <c r="V56" s="1214"/>
      <c r="W56" s="1214"/>
      <c r="X56" s="1214"/>
      <c r="Y56" s="1214"/>
      <c r="Z56" s="1214"/>
      <c r="AA56" s="536"/>
      <c r="AB56" s="537"/>
      <c r="AC56" s="1214" t="str">
        <f>IF(F15=4,"R6.4～R6.5",IF(F15=5,"R6.5",""))</f>
        <v>R6.4～R6.5</v>
      </c>
      <c r="AD56" s="1214"/>
      <c r="AE56" s="1214"/>
      <c r="AF56" s="1214"/>
      <c r="AG56" s="1214"/>
      <c r="AH56" s="1214"/>
      <c r="AI56" s="538"/>
      <c r="AJ56" s="537"/>
      <c r="AK56" s="1214" t="str">
        <f>IF(OR(F15=4,F15=5),"R6.6","R"&amp;D15&amp;"."&amp;F15)&amp;"～R"&amp;K15&amp;"."&amp;M15</f>
        <v>R6.6～R7.3</v>
      </c>
      <c r="AL56" s="1214"/>
      <c r="AM56" s="1214"/>
      <c r="AN56" s="1214"/>
      <c r="AO56" s="1214"/>
      <c r="AP56" s="1214"/>
      <c r="AQ56" s="145"/>
      <c r="AR56" s="145"/>
      <c r="AS56" s="1052" t="s">
        <v>2202</v>
      </c>
      <c r="AT56" s="1052"/>
      <c r="AU56" s="1052"/>
      <c r="AV56" s="1052"/>
      <c r="AW56" s="1052" t="s">
        <v>2201</v>
      </c>
      <c r="AX56" s="1052"/>
      <c r="AY56" s="1052"/>
      <c r="AZ56" s="1052"/>
    </row>
    <row r="57" spans="2:86" ht="15.9"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2" t="s">
        <v>2055</v>
      </c>
      <c r="V58" s="1212"/>
      <c r="W58" s="1212"/>
      <c r="X58" s="1212"/>
      <c r="Y58" s="1212"/>
      <c r="Z58" s="539" t="str">
        <f>IF(AND(B9&lt;&gt;"処遇加算なし",F15=4),IF(V24="✓",1,IF(V25="✓",2,IF(V26="✓",3,""))),"")</f>
        <v/>
      </c>
      <c r="AA58" s="536"/>
      <c r="AB58" s="537"/>
      <c r="AC58" s="1212" t="s">
        <v>2055</v>
      </c>
      <c r="AD58" s="1212"/>
      <c r="AE58" s="1212"/>
      <c r="AF58" s="1212"/>
      <c r="AG58" s="1212"/>
      <c r="AH58" s="425">
        <f>IF(AND(F15&lt;&gt;4,F15&lt;&gt;5),0,IF(AU8="○",1,3))</f>
        <v>3</v>
      </c>
      <c r="AI58" s="537"/>
      <c r="AJ58" s="537"/>
      <c r="AK58" s="1212" t="s">
        <v>2055</v>
      </c>
      <c r="AL58" s="1212"/>
      <c r="AM58" s="1212"/>
      <c r="AN58" s="1212"/>
      <c r="AO58" s="1212"/>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2" t="s">
        <v>2056</v>
      </c>
      <c r="V59" s="1212"/>
      <c r="W59" s="1212"/>
      <c r="X59" s="1212"/>
      <c r="Y59" s="1212"/>
      <c r="Z59" s="539" t="str">
        <f>IF(AND(B9&lt;&gt;"処遇加算なし",F15=4),IF(V28="✓",1,IF(V29="✓",2,IF(V30="✓",3,""))),"")</f>
        <v/>
      </c>
      <c r="AA59" s="536"/>
      <c r="AB59" s="537"/>
      <c r="AC59" s="1212" t="s">
        <v>2056</v>
      </c>
      <c r="AD59" s="1212"/>
      <c r="AE59" s="1212"/>
      <c r="AF59" s="1212"/>
      <c r="AG59" s="1212"/>
      <c r="AH59" s="425">
        <f>IF(AND(F15&lt;&gt;4,F15&lt;&gt;5),0,IF(AV8="○",1,3))</f>
        <v>3</v>
      </c>
      <c r="AI59" s="537"/>
      <c r="AJ59" s="537"/>
      <c r="AK59" s="1212" t="s">
        <v>2056</v>
      </c>
      <c r="AL59" s="1212"/>
      <c r="AM59" s="1212"/>
      <c r="AN59" s="1212"/>
      <c r="AO59" s="1212"/>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2" t="s">
        <v>2057</v>
      </c>
      <c r="V60" s="1212"/>
      <c r="W60" s="1212"/>
      <c r="X60" s="1212"/>
      <c r="Y60" s="1212"/>
      <c r="Z60" s="539" t="str">
        <f>IF(AND(B9&lt;&gt;"処遇加算なし",F15=4),IF(V32="✓",1,IF(V33="✓",2,"")),"")</f>
        <v/>
      </c>
      <c r="AA60" s="536"/>
      <c r="AB60" s="537"/>
      <c r="AC60" s="1212" t="s">
        <v>2057</v>
      </c>
      <c r="AD60" s="1212"/>
      <c r="AE60" s="1212"/>
      <c r="AF60" s="1212"/>
      <c r="AG60" s="1212"/>
      <c r="AH60" s="425">
        <f>IF(AND(F15&lt;&gt;4,F15&lt;&gt;5),0,IF(AW8="○",1,3))</f>
        <v>3</v>
      </c>
      <c r="AI60" s="537"/>
      <c r="AJ60" s="537"/>
      <c r="AK60" s="1212" t="s">
        <v>2057</v>
      </c>
      <c r="AL60" s="1212"/>
      <c r="AM60" s="1212"/>
      <c r="AN60" s="1212"/>
      <c r="AO60" s="1212"/>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2" t="s">
        <v>2058</v>
      </c>
      <c r="V61" s="1212"/>
      <c r="W61" s="1212"/>
      <c r="X61" s="1212"/>
      <c r="Y61" s="1212"/>
      <c r="Z61" s="539" t="str">
        <f>IF(AND(B9&lt;&gt;"処遇加算なし",F15=4),IF(V36="✓",1,IF(V37="✓",2,"")),"")</f>
        <v/>
      </c>
      <c r="AA61" s="536"/>
      <c r="AB61" s="537"/>
      <c r="AC61" s="1212" t="s">
        <v>2058</v>
      </c>
      <c r="AD61" s="1212"/>
      <c r="AE61" s="1212"/>
      <c r="AF61" s="1212"/>
      <c r="AG61" s="1212"/>
      <c r="AH61" s="425">
        <f>IF(AND(F15&lt;&gt;4,F15&lt;&gt;5),0,IF(AX8="○",1,2))</f>
        <v>2</v>
      </c>
      <c r="AI61" s="537"/>
      <c r="AJ61" s="537"/>
      <c r="AK61" s="1212" t="s">
        <v>2058</v>
      </c>
      <c r="AL61" s="1212"/>
      <c r="AM61" s="1212"/>
      <c r="AN61" s="1212"/>
      <c r="AO61" s="1212"/>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2" t="s">
        <v>2059</v>
      </c>
      <c r="V62" s="1212"/>
      <c r="W62" s="1212"/>
      <c r="X62" s="1212"/>
      <c r="Y62" s="1212"/>
      <c r="Z62" s="539" t="str">
        <f>IF(AND(B9&lt;&gt;"処遇加算なし",F15=4),IF(V40="✓",1,IF(V41="✓",2,"")),"")</f>
        <v/>
      </c>
      <c r="AA62" s="536"/>
      <c r="AB62" s="537"/>
      <c r="AC62" s="1212" t="s">
        <v>2059</v>
      </c>
      <c r="AD62" s="1212"/>
      <c r="AE62" s="1212"/>
      <c r="AF62" s="1212"/>
      <c r="AG62" s="1212"/>
      <c r="AH62" s="425">
        <f>IF(AND(F15&lt;&gt;4,F15&lt;&gt;5),0,IF(AY8="○",1,2))</f>
        <v>2</v>
      </c>
      <c r="AI62" s="537"/>
      <c r="AJ62" s="537"/>
      <c r="AK62" s="1212" t="s">
        <v>2059</v>
      </c>
      <c r="AL62" s="1212"/>
      <c r="AM62" s="1212"/>
      <c r="AN62" s="1212"/>
      <c r="AO62" s="1212"/>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0"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2" t="s">
        <v>25</v>
      </c>
      <c r="AG1" s="1202"/>
      <c r="AH1" s="1202"/>
      <c r="AI1" s="1203" t="str">
        <f>IF(G5="","",G5)</f>
        <v/>
      </c>
      <c r="AJ1" s="1203"/>
      <c r="AK1" s="1203"/>
      <c r="AL1" s="1203"/>
      <c r="AM1" s="1203"/>
      <c r="AN1" s="1203"/>
      <c r="AO1" s="1203"/>
      <c r="AP1" s="1203"/>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7" t="str">
        <f>IF(AI1&lt;&gt;"",1,"")</f>
        <v/>
      </c>
      <c r="CJ2" s="1208"/>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09" t="str">
        <f>IF(AND(L9="ベア加算",Q49="ベア加算"),1,"")</f>
        <v/>
      </c>
      <c r="CJ3" s="1210"/>
    </row>
    <row r="4" spans="1:88" ht="28.5" customHeight="1">
      <c r="B4" s="1129" t="s">
        <v>2237</v>
      </c>
      <c r="C4" s="1129"/>
      <c r="D4" s="1129"/>
      <c r="E4" s="1129"/>
      <c r="F4" s="1129"/>
      <c r="G4" s="1130" t="s">
        <v>0</v>
      </c>
      <c r="H4" s="1130"/>
      <c r="I4" s="1130"/>
      <c r="J4" s="1131" t="s">
        <v>1</v>
      </c>
      <c r="K4" s="1132"/>
      <c r="L4" s="1132"/>
      <c r="M4" s="1132"/>
      <c r="N4" s="1132"/>
      <c r="O4" s="1133"/>
      <c r="P4" s="987" t="s">
        <v>2</v>
      </c>
      <c r="Q4" s="988"/>
      <c r="R4" s="988"/>
      <c r="S4" s="988"/>
      <c r="T4" s="988"/>
      <c r="U4" s="988"/>
      <c r="V4" s="988"/>
      <c r="W4" s="988"/>
      <c r="X4" s="989"/>
      <c r="Y4" s="1131" t="s">
        <v>3</v>
      </c>
      <c r="Z4" s="1132"/>
      <c r="AA4" s="1132"/>
      <c r="AB4" s="1132"/>
      <c r="AC4" s="1132"/>
      <c r="AD4" s="1133"/>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258"/>
      <c r="C5" s="1258"/>
      <c r="D5" s="1258"/>
      <c r="E5" s="1258"/>
      <c r="F5" s="1258"/>
      <c r="G5" s="1118"/>
      <c r="H5" s="1118"/>
      <c r="I5" s="1118"/>
      <c r="J5" s="1119"/>
      <c r="K5" s="1119"/>
      <c r="L5" s="1119"/>
      <c r="M5" s="1120"/>
      <c r="N5" s="1120"/>
      <c r="O5" s="1120"/>
      <c r="P5" s="1215"/>
      <c r="Q5" s="1216"/>
      <c r="R5" s="1216"/>
      <c r="S5" s="1216"/>
      <c r="T5" s="1216"/>
      <c r="U5" s="1216"/>
      <c r="V5" s="1216"/>
      <c r="W5" s="1216"/>
      <c r="X5" s="1217"/>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1" t="s">
        <v>2187</v>
      </c>
      <c r="CF7" s="1211"/>
      <c r="CG7" s="1211"/>
      <c r="CH7" s="1211"/>
      <c r="CI7" s="990" t="str">
        <f>IF(AND(AH62=1,AD41=""),1,"")</f>
        <v/>
      </c>
      <c r="CJ7" s="991"/>
    </row>
    <row r="8" spans="1:88" ht="17.25" customHeight="1" thickBot="1">
      <c r="B8" s="1123" t="s">
        <v>2145</v>
      </c>
      <c r="C8" s="1124"/>
      <c r="D8" s="1124"/>
      <c r="E8" s="1124"/>
      <c r="F8" s="1124"/>
      <c r="G8" s="1124"/>
      <c r="H8" s="1124"/>
      <c r="I8" s="1124"/>
      <c r="J8" s="1124"/>
      <c r="K8" s="1124"/>
      <c r="L8" s="1124"/>
      <c r="M8" s="1124"/>
      <c r="N8" s="1124"/>
      <c r="O8" s="1124"/>
      <c r="P8" s="1124"/>
      <c r="Q8" s="1124"/>
      <c r="R8" s="1124"/>
      <c r="S8" s="1125"/>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4" t="str">
        <f>IF(L9="ベア加算","",IF(OR(V8="新加算Ⅰ",V8="新加算Ⅱ",V8="新加算Ⅲ",V8="新加算Ⅳ"),"○",""))</f>
        <v/>
      </c>
      <c r="AU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4" t="str">
        <f>IF(OR(V8="新加算Ⅰ",V8="新加算Ⅱ",V8="新加算Ⅲ",V8="新加算Ⅴ(１)",V8="新加算Ⅴ(３)",V8="新加算Ⅴ(８)"),"○","")</f>
        <v/>
      </c>
      <c r="AX8" s="1204" t="str">
        <f>IF(OR(V8="新加算Ⅰ",V8="新加算Ⅱ",V8="新加算Ⅴ(１)",V8="新加算Ⅴ(２)",V8="新加算Ⅴ(３)",V8="新加算Ⅴ(４)",V8="新加算Ⅴ(５)",V8="新加算Ⅴ(６)",V8="新加算Ⅴ(７)",V8="新加算Ⅴ(９)",V8="新加算Ⅴ(10)",V8="新加算Ⅴ(12)"),"○","")</f>
        <v/>
      </c>
      <c r="AY8" s="1204" t="str">
        <f>IF(OR(V8="新加算Ⅰ",V8="新加算Ⅴ(１)",V8="新加算Ⅴ(２)",V8="新加算Ⅴ(５)",V8="新加算Ⅴ(７)",V8="新加算Ⅴ(10)"),"○","")</f>
        <v/>
      </c>
      <c r="AZ8" s="1204" t="str">
        <f>IF(OR(V8="新加算Ⅰ",V8="新加算Ⅱ",V8="新加算Ⅴ(１)",V8="新加算Ⅴ(２)",V8="新加算Ⅴ(３)",V8="新加算Ⅴ(４)",V8="新加算Ⅴ(５)",V8="新加算Ⅴ(６)",V8="新加算Ⅴ(７)",V8="新加算Ⅴ(９)",V8="新加算Ⅴ(10)",V8="新加算Ⅴ(12)"),"○","")</f>
        <v/>
      </c>
      <c r="BA8" s="84"/>
      <c r="CE8" s="1211" t="s">
        <v>2187</v>
      </c>
      <c r="CF8" s="1211"/>
      <c r="CG8" s="1211"/>
      <c r="CH8" s="1211"/>
      <c r="CI8" s="990" t="str">
        <f>IF(AND(AP62=1,AL41=""),1,"")</f>
        <v/>
      </c>
      <c r="CJ8" s="991"/>
    </row>
    <row r="9" spans="1:88" ht="26.25" customHeight="1">
      <c r="B9" s="1138"/>
      <c r="C9" s="1139"/>
      <c r="D9" s="1139"/>
      <c r="E9" s="1139"/>
      <c r="F9" s="1140"/>
      <c r="G9" s="1141"/>
      <c r="H9" s="1142"/>
      <c r="I9" s="1142"/>
      <c r="J9" s="1142"/>
      <c r="K9" s="1143"/>
      <c r="L9" s="1144"/>
      <c r="M9" s="1145"/>
      <c r="N9" s="1145"/>
      <c r="O9" s="1145"/>
      <c r="P9" s="1146"/>
      <c r="Q9" s="1121" t="s">
        <v>2051</v>
      </c>
      <c r="R9" s="1122"/>
      <c r="S9" s="1122"/>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5"/>
      <c r="AU9" s="1205"/>
      <c r="AV9" s="1205"/>
      <c r="AW9" s="1205"/>
      <c r="AX9" s="1205"/>
      <c r="AY9" s="1205"/>
      <c r="AZ9" s="1205"/>
      <c r="BA9" s="84"/>
      <c r="CE9" s="992" t="s">
        <v>2187</v>
      </c>
      <c r="CF9" s="992"/>
      <c r="CG9" s="992"/>
      <c r="CH9" s="992"/>
      <c r="CI9" s="990" t="str">
        <f>IF(OR(AH62=1,AP62=1),1,"")</f>
        <v/>
      </c>
      <c r="CJ9" s="991"/>
    </row>
    <row r="10" spans="1:88" ht="11.25" customHeight="1">
      <c r="B10" s="1147" t="str">
        <f>IFERROR(VLOOKUP(Y5,【参考】数式用!$A$5:$J$37,MATCH(B9,【参考】数式用!$B$4:$J$4,0)+1,0),"")</f>
        <v/>
      </c>
      <c r="C10" s="1148"/>
      <c r="D10" s="1148"/>
      <c r="E10" s="1148"/>
      <c r="F10" s="1149"/>
      <c r="G10" s="1147" t="str">
        <f>IFERROR(VLOOKUP(Y5,【参考】数式用!$A$5:$J$37,MATCH(G9,【参考】数式用!$B$4:$J$4,0)+1,0),"")</f>
        <v/>
      </c>
      <c r="H10" s="1148"/>
      <c r="I10" s="1148"/>
      <c r="J10" s="1148"/>
      <c r="K10" s="1149"/>
      <c r="L10" s="1153" t="str">
        <f>IFERROR(VLOOKUP(Y5,【参考】数式用!$A$5:$J$37,MATCH(L9,【参考】数式用!$B$4:$J$4,0)+1,0),"")</f>
        <v/>
      </c>
      <c r="M10" s="1154"/>
      <c r="N10" s="1154"/>
      <c r="O10" s="1154"/>
      <c r="P10" s="1155"/>
      <c r="Q10" s="1159">
        <f>SUM(B10,G10,L10)</f>
        <v>0</v>
      </c>
      <c r="R10" s="1160"/>
      <c r="S10" s="1160"/>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0"/>
      <c r="C11" s="1151"/>
      <c r="D11" s="1151"/>
      <c r="E11" s="1151"/>
      <c r="F11" s="1152"/>
      <c r="G11" s="1150"/>
      <c r="H11" s="1151"/>
      <c r="I11" s="1151"/>
      <c r="J11" s="1151"/>
      <c r="K11" s="1152"/>
      <c r="L11" s="1156"/>
      <c r="M11" s="1157"/>
      <c r="N11" s="1157"/>
      <c r="O11" s="1157"/>
      <c r="P11" s="1158"/>
      <c r="Q11" s="1159"/>
      <c r="R11" s="1160"/>
      <c r="S11" s="1160"/>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4" t="str">
        <f>IF(L9="ベア加算","",IF(OR(V11="新加算Ⅰ",V11="新加算Ⅱ",V11="新加算Ⅲ",V11="新加算Ⅳ"),"○",""))</f>
        <v/>
      </c>
      <c r="AU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4" t="str">
        <f>IF(OR(V11="新加算Ⅰ",V11="新加算Ⅱ",V11="新加算Ⅲ",V11="新加算Ⅴ(１)",V11="新加算Ⅴ(３)",V11="新加算Ⅴ(８)"),"○","")</f>
        <v/>
      </c>
      <c r="AX11" s="1204" t="str">
        <f>IF(OR(V11="新加算Ⅰ",V11="新加算Ⅱ",V11="新加算Ⅴ(１)",V11="新加算Ⅴ(２)",V11="新加算Ⅴ(３)",V11="新加算Ⅴ(４)",V11="新加算Ⅴ(５)",V11="新加算Ⅴ(６)",V11="新加算Ⅴ(７)",V11="新加算Ⅴ(９)",V11="新加算Ⅴ(10)",V11="新加算Ⅴ(12)"),"○","")</f>
        <v/>
      </c>
      <c r="AY11" s="1204" t="str">
        <f>IF(OR(V11="新加算Ⅰ",V11="新加算Ⅴ(１)",V11="新加算Ⅴ(２)",V11="新加算Ⅴ(５)",V11="新加算Ⅴ(７)",V11="新加算Ⅴ(10)"),"○","")</f>
        <v/>
      </c>
      <c r="AZ11" s="1204"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8" t="str">
        <f>IFERROR(VLOOKUP(Y5,【参考】数式用!$A$5:$AB$37,MATCH(V11,【参考】数式用!$B$4:$AB$4,0)+1,FALSE),"")</f>
        <v/>
      </c>
      <c r="W12" s="1218"/>
      <c r="X12" s="1218"/>
      <c r="Y12" s="1218"/>
      <c r="Z12" s="1218"/>
      <c r="AA12" s="995"/>
      <c r="AB12" s="995"/>
      <c r="AC12" s="995"/>
      <c r="AD12" s="995"/>
      <c r="AE12" s="995"/>
      <c r="AF12" s="995"/>
      <c r="AG12" s="995"/>
      <c r="AH12" s="995"/>
      <c r="AI12" s="995"/>
      <c r="AJ12" s="995"/>
      <c r="AK12" s="995"/>
      <c r="AL12" s="995"/>
      <c r="AM12" s="995"/>
      <c r="AN12" s="995"/>
      <c r="AO12" s="995"/>
      <c r="AP12" s="996"/>
      <c r="AS12" s="83"/>
      <c r="AT12" s="1205"/>
      <c r="AU12" s="1205"/>
      <c r="AV12" s="1205"/>
      <c r="AW12" s="1205"/>
      <c r="AX12" s="1205"/>
      <c r="AY12" s="1205"/>
      <c r="AZ12" s="1205"/>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4" t="str">
        <f>IF(L9="ベア加算","",IF(OR(V14="新加算Ⅰ",V14="新加算Ⅱ",V14="新加算Ⅲ",V14="新加算Ⅳ"),"○",""))</f>
        <v/>
      </c>
      <c r="AU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4" t="str">
        <f>IF(OR(V14="新加算Ⅰ",V14="新加算Ⅱ",V14="新加算Ⅲ",V14="新加算Ⅴ(１)",V14="新加算Ⅴ(３)",V14="新加算Ⅴ(８)"),"○","")</f>
        <v/>
      </c>
      <c r="AX14" s="1204" t="str">
        <f>IF(OR(V14="新加算Ⅰ",V14="新加算Ⅱ",V14="新加算Ⅴ(１)",V14="新加算Ⅴ(２)",V14="新加算Ⅴ(３)",V14="新加算Ⅴ(４)",V14="新加算Ⅴ(５)",V14="新加算Ⅴ(６)",V14="新加算Ⅴ(７)",V14="新加算Ⅴ(９)",V14="新加算Ⅴ(10)",V14="新加算Ⅴ(12)"),"○","")</f>
        <v/>
      </c>
      <c r="AY14" s="1204" t="str">
        <f>IF(OR(V14="新加算Ⅰ",V14="新加算Ⅴ(１)",V14="新加算Ⅴ(２)",V14="新加算Ⅴ(５)",V14="新加算Ⅴ(７)",V14="新加算Ⅴ(10)"),"○","")</f>
        <v/>
      </c>
      <c r="AZ14" s="1204"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6"/>
      <c r="AU15" s="1206"/>
      <c r="AV15" s="1206"/>
      <c r="AW15" s="1206"/>
      <c r="AX15" s="1206"/>
      <c r="AY15" s="1206"/>
      <c r="AZ15" s="1206"/>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5"/>
      <c r="AU16" s="1205"/>
      <c r="AV16" s="1205"/>
      <c r="AW16" s="1205"/>
      <c r="AX16" s="1205"/>
      <c r="AY16" s="1205"/>
      <c r="AZ16" s="1205"/>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1"/>
      <c r="C25" s="1162"/>
      <c r="D25" s="1162"/>
      <c r="E25" s="1162"/>
      <c r="F25" s="1163"/>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1"/>
      <c r="C29" s="1162"/>
      <c r="D29" s="1162"/>
      <c r="E29" s="1162"/>
      <c r="F29" s="1163"/>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7" t="s">
        <v>2069</v>
      </c>
      <c r="C32" s="1137"/>
      <c r="D32" s="1137"/>
      <c r="E32" s="1137"/>
      <c r="F32" s="1137"/>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7"/>
      <c r="C33" s="1137"/>
      <c r="D33" s="1137"/>
      <c r="E33" s="1137"/>
      <c r="F33" s="1137"/>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7"/>
      <c r="C34" s="1137"/>
      <c r="D34" s="1137"/>
      <c r="E34" s="1137"/>
      <c r="F34" s="1137"/>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7" t="s">
        <v>2070</v>
      </c>
      <c r="C36" s="1137"/>
      <c r="D36" s="1137"/>
      <c r="E36" s="1137"/>
      <c r="F36" s="1137"/>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7"/>
      <c r="C37" s="1137"/>
      <c r="D37" s="1137"/>
      <c r="E37" s="1137"/>
      <c r="F37" s="1137"/>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7"/>
      <c r="C38" s="1137"/>
      <c r="D38" s="1137"/>
      <c r="E38" s="1137"/>
      <c r="F38" s="1137"/>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7" t="s">
        <v>2071</v>
      </c>
      <c r="C40" s="1137"/>
      <c r="D40" s="1137"/>
      <c r="E40" s="1137"/>
      <c r="F40" s="1137"/>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7"/>
      <c r="C41" s="1137"/>
      <c r="D41" s="1137"/>
      <c r="E41" s="1137"/>
      <c r="F41" s="1137"/>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7"/>
      <c r="C42" s="1137"/>
      <c r="D42" s="1137"/>
      <c r="E42" s="1137"/>
      <c r="F42" s="1137"/>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7" t="s">
        <v>2072</v>
      </c>
      <c r="C44" s="1137"/>
      <c r="D44" s="1137"/>
      <c r="E44" s="1137"/>
      <c r="F44" s="1137"/>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7"/>
      <c r="C45" s="1137"/>
      <c r="D45" s="1137"/>
      <c r="E45" s="1137"/>
      <c r="F45" s="1137"/>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4"/>
      <c r="C48" s="1135"/>
      <c r="D48" s="1135"/>
      <c r="E48" s="1135"/>
      <c r="F48" s="1136"/>
      <c r="G48" s="1123" t="str">
        <f>IF(F15=4,"R6.4～R6.5",IF(F15=5,"R6.5",""))</f>
        <v>R6.4～R6.5</v>
      </c>
      <c r="H48" s="1124"/>
      <c r="I48" s="1124"/>
      <c r="J48" s="1124"/>
      <c r="K48" s="1124"/>
      <c r="L48" s="1124"/>
      <c r="M48" s="1124"/>
      <c r="N48" s="1124"/>
      <c r="O48" s="1124"/>
      <c r="P48" s="1124"/>
      <c r="Q48" s="1124"/>
      <c r="R48" s="1124"/>
      <c r="S48" s="1124"/>
      <c r="T48" s="1124"/>
      <c r="U48" s="1124"/>
      <c r="V48" s="1124"/>
      <c r="W48" s="1124"/>
      <c r="X48" s="1124"/>
      <c r="Y48" s="1124"/>
      <c r="Z48" s="1125"/>
      <c r="AA48" s="1022" t="s">
        <v>12</v>
      </c>
      <c r="AB48" s="1023"/>
      <c r="AC48" s="1186" t="str">
        <f>IF(OR(F15=4,F15=5),"R6.6","R"&amp;D15&amp;"."&amp;F15)&amp;"～R"&amp;K15&amp;"."&amp;M15</f>
        <v>R6.6～R7.3</v>
      </c>
      <c r="AD48" s="1186"/>
      <c r="AE48" s="1186"/>
      <c r="AF48" s="1186"/>
      <c r="AG48" s="1186"/>
      <c r="AH48" s="1186"/>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6" t="s">
        <v>2015</v>
      </c>
      <c r="C49" s="1127"/>
      <c r="D49" s="1127"/>
      <c r="E49" s="1127"/>
      <c r="F49" s="1128"/>
      <c r="G49" s="1187" t="str">
        <f>IFERROR(IF(AND(OR(AH58=1,AH58=2),OR(AH59=1,AH59=2),OR(AH60=1,AH60=2)),"処遇加算Ⅰ",IF(AND(OR(AH58=1,AH58=2),OR(AH59=1,AH59=2),OR(AH60=0,AH60=3)),"処遇加算Ⅱ",IF(OR(OR(AH58=1,AH58=2),OR(AH59=1,AH59=2)),"処遇加算Ⅲ",""))),"")</f>
        <v/>
      </c>
      <c r="H49" s="1165"/>
      <c r="I49" s="1165"/>
      <c r="J49" s="1165"/>
      <c r="K49" s="1188"/>
      <c r="L49" s="1193" t="str">
        <f>IFERROR(IF(G9="","",IF(AND(AH61=1,AH62=1,AH63=1),"特定加算Ⅰ",IF(AND(AH61=1,AH62=2,AH63=1),"特定加算Ⅱ",IF(OR(AH61=2,AH62=2,AH63=2),"特定加算なし","")))),"")</f>
        <v/>
      </c>
      <c r="M49" s="1194"/>
      <c r="N49" s="1194"/>
      <c r="O49" s="1194"/>
      <c r="P49" s="1195"/>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2" t="str">
        <f>IFERROR(VLOOKUP(BE48,【参考】数式用2!E6:F23,2,FALSE),"")</f>
        <v/>
      </c>
      <c r="AD49" s="1173"/>
      <c r="AE49" s="1173"/>
      <c r="AF49" s="1173"/>
      <c r="AG49" s="1173"/>
      <c r="AH49" s="117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6" t="s">
        <v>2016</v>
      </c>
      <c r="C50" s="1127"/>
      <c r="D50" s="1127"/>
      <c r="E50" s="1127"/>
      <c r="F50" s="1128"/>
      <c r="G50" s="1175" t="str">
        <f>IFERROR(VLOOKUP(Y5,【参考】数式用!$A$5:$J$37,MATCH(G49,【参考】数式用!$B$4:$J$4,0)+1,0),"")</f>
        <v/>
      </c>
      <c r="H50" s="1176"/>
      <c r="I50" s="1176"/>
      <c r="J50" s="1176"/>
      <c r="K50" s="1177"/>
      <c r="L50" s="1178" t="str">
        <f>IFERROR(VLOOKUP(Y5,【参考】数式用!$A$5:$J$37,MATCH(L49,【参考】数式用!$B$4:$J$4,0)+1,0),"")</f>
        <v/>
      </c>
      <c r="M50" s="1179"/>
      <c r="N50" s="1179"/>
      <c r="O50" s="1179"/>
      <c r="P50" s="1180"/>
      <c r="Q50" s="1181" t="str">
        <f>IFERROR(VLOOKUP(Y5,【参考】数式用!$A$5:$J$37,MATCH(Q49,【参考】数式用!$B$4:$J$4,0)+1,0),"")</f>
        <v/>
      </c>
      <c r="R50" s="1176"/>
      <c r="S50" s="1176"/>
      <c r="T50" s="1176"/>
      <c r="U50" s="1182"/>
      <c r="V50" s="1159">
        <f>SUM(G50,L50,Q50)</f>
        <v>0</v>
      </c>
      <c r="W50" s="1160"/>
      <c r="X50" s="1160"/>
      <c r="Y50" s="1160"/>
      <c r="Z50" s="1160"/>
      <c r="AA50" s="1033"/>
      <c r="AB50" s="1033"/>
      <c r="AC50" s="1183" t="str">
        <f>IFERROR(VLOOKUP(Y5,【参考】数式用!$A$5:$AB$37,MATCH(AC49,【参考】数式用!$B$4:$AB$4,0)+1,FALSE),"")</f>
        <v/>
      </c>
      <c r="AD50" s="1184"/>
      <c r="AE50" s="1184"/>
      <c r="AF50" s="1184"/>
      <c r="AG50" s="1184"/>
      <c r="AH50" s="1185"/>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6" t="s">
        <v>2053</v>
      </c>
      <c r="BW50" s="1197"/>
      <c r="BX50" s="1197"/>
      <c r="BY50" s="1197"/>
      <c r="BZ50" s="1197"/>
      <c r="CA50" s="1198"/>
      <c r="CD50" s="142"/>
    </row>
    <row r="51" spans="2:86" ht="17.25" customHeight="1">
      <c r="B51" s="1169" t="s">
        <v>2120</v>
      </c>
      <c r="C51" s="1170"/>
      <c r="D51" s="1170"/>
      <c r="E51" s="1170"/>
      <c r="F51" s="1171"/>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1">
        <f>IFERROR(SUM(G51,L51,Q51),"")</f>
        <v>0</v>
      </c>
      <c r="W51" s="1192"/>
      <c r="X51" s="1192"/>
      <c r="Y51" s="1192"/>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199">
        <f>IF(AND(Q49="ベア加算なし",BA48="ベア加算"),ROUNDDOWN(ROUND(AM5*VLOOKUP(Y5,【参考】数式用!$A$5:$AB$37,9,FALSE),0),0)*AD53,0)</f>
        <v>0</v>
      </c>
      <c r="BW51" s="1200"/>
      <c r="BX51" s="1200"/>
      <c r="BY51" s="1200"/>
      <c r="BZ51" s="1200"/>
      <c r="CA51" s="1201"/>
      <c r="CD51" s="142"/>
    </row>
    <row r="52" spans="2:86" ht="13.5" customHeight="1">
      <c r="B52" s="1169"/>
      <c r="C52" s="1170"/>
      <c r="D52" s="1170"/>
      <c r="E52" s="1170"/>
      <c r="F52" s="1171"/>
      <c r="G52" s="1102" t="str">
        <f>IFERROR("("&amp;TEXT(G51/H53,"#,##0円")&amp;"/月)","")</f>
        <v/>
      </c>
      <c r="H52" s="1103"/>
      <c r="I52" s="1103"/>
      <c r="J52" s="1103"/>
      <c r="K52" s="1103"/>
      <c r="L52" s="1189" t="str">
        <f>IFERROR("("&amp;TEXT(L51/H53,"#,##0円")&amp;"/月)","")</f>
        <v/>
      </c>
      <c r="M52" s="1190"/>
      <c r="N52" s="1190"/>
      <c r="O52" s="1190"/>
      <c r="P52" s="1102"/>
      <c r="Q52" s="1103" t="str">
        <f>IFERROR("("&amp;TEXT(Q51/H53,"#,##0円")&amp;"/月)","")</f>
        <v/>
      </c>
      <c r="R52" s="1103"/>
      <c r="S52" s="1103"/>
      <c r="T52" s="1103"/>
      <c r="U52" s="1103"/>
      <c r="V52" s="1103" t="str">
        <f>IFERROR("("&amp;TEXT(V51/H53,"#,##0円")&amp;"/月)","")</f>
        <v>(0円/月)</v>
      </c>
      <c r="W52" s="1103"/>
      <c r="X52" s="1103"/>
      <c r="Y52" s="1103"/>
      <c r="Z52" s="1103"/>
      <c r="AB52" s="58"/>
      <c r="AC52" s="1189" t="str">
        <f>IFERROR("("&amp;TEXT(AC51/AD53,"#,##0円")&amp;"/月)","")</f>
        <v/>
      </c>
      <c r="AD52" s="1190"/>
      <c r="AE52" s="1190"/>
      <c r="AF52" s="1190"/>
      <c r="AG52" s="1190"/>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4" t="s">
        <v>215</v>
      </c>
      <c r="V56" s="1214"/>
      <c r="W56" s="1214"/>
      <c r="X56" s="1214"/>
      <c r="Y56" s="1214"/>
      <c r="Z56" s="1214"/>
      <c r="AA56" s="536"/>
      <c r="AB56" s="537"/>
      <c r="AC56" s="1214" t="str">
        <f>IF(F15=4,"R6.4～R6.5",IF(F15=5,"R6.5",""))</f>
        <v>R6.4～R6.5</v>
      </c>
      <c r="AD56" s="1214"/>
      <c r="AE56" s="1214"/>
      <c r="AF56" s="1214"/>
      <c r="AG56" s="1214"/>
      <c r="AH56" s="1214"/>
      <c r="AI56" s="538"/>
      <c r="AJ56" s="537"/>
      <c r="AK56" s="1214" t="str">
        <f>IF(OR(F15=4,F15=5),"R6.6","R"&amp;D15&amp;"."&amp;F15)&amp;"～R"&amp;K15&amp;"."&amp;M15</f>
        <v>R6.6～R7.3</v>
      </c>
      <c r="AL56" s="1214"/>
      <c r="AM56" s="1214"/>
      <c r="AN56" s="1214"/>
      <c r="AO56" s="1214"/>
      <c r="AP56" s="1214"/>
      <c r="AQ56" s="145"/>
      <c r="AR56" s="145"/>
      <c r="AS56" s="1052" t="s">
        <v>2202</v>
      </c>
      <c r="AT56" s="1052"/>
      <c r="AU56" s="1052"/>
      <c r="AV56" s="1052"/>
      <c r="AW56" s="1052" t="s">
        <v>2201</v>
      </c>
      <c r="AX56" s="1052"/>
      <c r="AY56" s="1052"/>
      <c r="AZ56" s="1052"/>
    </row>
    <row r="57" spans="2:86" ht="15.9"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2" t="s">
        <v>2055</v>
      </c>
      <c r="V58" s="1212"/>
      <c r="W58" s="1212"/>
      <c r="X58" s="1212"/>
      <c r="Y58" s="1212"/>
      <c r="Z58" s="539" t="str">
        <f>IF(AND(B9&lt;&gt;"処遇加算なし",F15=4),IF(V24="✓",1,IF(V25="✓",2,IF(V26="✓",3,""))),"")</f>
        <v/>
      </c>
      <c r="AA58" s="536"/>
      <c r="AB58" s="537"/>
      <c r="AC58" s="1212" t="s">
        <v>2055</v>
      </c>
      <c r="AD58" s="1212"/>
      <c r="AE58" s="1212"/>
      <c r="AF58" s="1212"/>
      <c r="AG58" s="1212"/>
      <c r="AH58" s="425">
        <f>IF(AND(F15&lt;&gt;4,F15&lt;&gt;5),0,IF(AU8="○",1,3))</f>
        <v>3</v>
      </c>
      <c r="AI58" s="537"/>
      <c r="AJ58" s="537"/>
      <c r="AK58" s="1212" t="s">
        <v>2055</v>
      </c>
      <c r="AL58" s="1212"/>
      <c r="AM58" s="1212"/>
      <c r="AN58" s="1212"/>
      <c r="AO58" s="1212"/>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2" t="s">
        <v>2056</v>
      </c>
      <c r="V59" s="1212"/>
      <c r="W59" s="1212"/>
      <c r="X59" s="1212"/>
      <c r="Y59" s="1212"/>
      <c r="Z59" s="539" t="str">
        <f>IF(AND(B9&lt;&gt;"処遇加算なし",F15=4),IF(V28="✓",1,IF(V29="✓",2,IF(V30="✓",3,""))),"")</f>
        <v/>
      </c>
      <c r="AA59" s="536"/>
      <c r="AB59" s="537"/>
      <c r="AC59" s="1212" t="s">
        <v>2056</v>
      </c>
      <c r="AD59" s="1212"/>
      <c r="AE59" s="1212"/>
      <c r="AF59" s="1212"/>
      <c r="AG59" s="1212"/>
      <c r="AH59" s="425">
        <f>IF(AND(F15&lt;&gt;4,F15&lt;&gt;5),0,IF(AV8="○",1,3))</f>
        <v>3</v>
      </c>
      <c r="AI59" s="537"/>
      <c r="AJ59" s="537"/>
      <c r="AK59" s="1212" t="s">
        <v>2056</v>
      </c>
      <c r="AL59" s="1212"/>
      <c r="AM59" s="1212"/>
      <c r="AN59" s="1212"/>
      <c r="AO59" s="1212"/>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2" t="s">
        <v>2057</v>
      </c>
      <c r="V60" s="1212"/>
      <c r="W60" s="1212"/>
      <c r="X60" s="1212"/>
      <c r="Y60" s="1212"/>
      <c r="Z60" s="539" t="str">
        <f>IF(AND(B9&lt;&gt;"処遇加算なし",F15=4),IF(V32="✓",1,IF(V33="✓",2,"")),"")</f>
        <v/>
      </c>
      <c r="AA60" s="536"/>
      <c r="AB60" s="537"/>
      <c r="AC60" s="1212" t="s">
        <v>2057</v>
      </c>
      <c r="AD60" s="1212"/>
      <c r="AE60" s="1212"/>
      <c r="AF60" s="1212"/>
      <c r="AG60" s="1212"/>
      <c r="AH60" s="425">
        <f>IF(AND(F15&lt;&gt;4,F15&lt;&gt;5),0,IF(AW8="○",1,3))</f>
        <v>3</v>
      </c>
      <c r="AI60" s="537"/>
      <c r="AJ60" s="537"/>
      <c r="AK60" s="1212" t="s">
        <v>2057</v>
      </c>
      <c r="AL60" s="1212"/>
      <c r="AM60" s="1212"/>
      <c r="AN60" s="1212"/>
      <c r="AO60" s="1212"/>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2" t="s">
        <v>2058</v>
      </c>
      <c r="V61" s="1212"/>
      <c r="W61" s="1212"/>
      <c r="X61" s="1212"/>
      <c r="Y61" s="1212"/>
      <c r="Z61" s="539" t="str">
        <f>IF(AND(B9&lt;&gt;"処遇加算なし",F15=4),IF(V36="✓",1,IF(V37="✓",2,"")),"")</f>
        <v/>
      </c>
      <c r="AA61" s="536"/>
      <c r="AB61" s="537"/>
      <c r="AC61" s="1212" t="s">
        <v>2058</v>
      </c>
      <c r="AD61" s="1212"/>
      <c r="AE61" s="1212"/>
      <c r="AF61" s="1212"/>
      <c r="AG61" s="1212"/>
      <c r="AH61" s="425">
        <f>IF(AND(F15&lt;&gt;4,F15&lt;&gt;5),0,IF(AX8="○",1,2))</f>
        <v>2</v>
      </c>
      <c r="AI61" s="537"/>
      <c r="AJ61" s="537"/>
      <c r="AK61" s="1212" t="s">
        <v>2058</v>
      </c>
      <c r="AL61" s="1212"/>
      <c r="AM61" s="1212"/>
      <c r="AN61" s="1212"/>
      <c r="AO61" s="1212"/>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2" t="s">
        <v>2059</v>
      </c>
      <c r="V62" s="1212"/>
      <c r="W62" s="1212"/>
      <c r="X62" s="1212"/>
      <c r="Y62" s="1212"/>
      <c r="Z62" s="539" t="str">
        <f>IF(AND(B9&lt;&gt;"処遇加算なし",F15=4),IF(V40="✓",1,IF(V41="✓",2,"")),"")</f>
        <v/>
      </c>
      <c r="AA62" s="536"/>
      <c r="AB62" s="537"/>
      <c r="AC62" s="1212" t="s">
        <v>2059</v>
      </c>
      <c r="AD62" s="1212"/>
      <c r="AE62" s="1212"/>
      <c r="AF62" s="1212"/>
      <c r="AG62" s="1212"/>
      <c r="AH62" s="425">
        <f>IF(AND(F15&lt;&gt;4,F15&lt;&gt;5),0,IF(AY8="○",1,2))</f>
        <v>2</v>
      </c>
      <c r="AI62" s="537"/>
      <c r="AJ62" s="537"/>
      <c r="AK62" s="1212" t="s">
        <v>2059</v>
      </c>
      <c r="AL62" s="1212"/>
      <c r="AM62" s="1212"/>
      <c r="AN62" s="1212"/>
      <c r="AO62" s="1212"/>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2"/>
  <cols>
    <col min="1" max="1" width="42.69921875" style="446" customWidth="1"/>
    <col min="2" max="28" width="6.69921875" style="446" customWidth="1"/>
    <col min="29" max="29" width="12" style="446" customWidth="1"/>
    <col min="30" max="30" width="8" style="446" customWidth="1"/>
    <col min="31" max="31" width="46.3984375" style="446" customWidth="1"/>
    <col min="32" max="32" width="26.8984375" style="446" customWidth="1"/>
    <col min="33" max="33" width="9.09765625" style="446" customWidth="1"/>
    <col min="34" max="34" width="38.3984375" style="446" customWidth="1"/>
    <col min="35" max="35" width="38.59765625" style="446" customWidth="1"/>
    <col min="36" max="36" width="9" style="446"/>
    <col min="37" max="37" width="16.69921875" style="446" customWidth="1"/>
    <col min="38" max="42" width="9" style="446"/>
    <col min="43" max="43" width="48.5" style="446" customWidth="1"/>
    <col min="44" max="44" width="104.3984375" style="446" customWidth="1"/>
    <col min="45" max="16384" width="9" style="446"/>
  </cols>
  <sheetData>
    <row r="1" spans="1:44" ht="13.8" thickBot="1">
      <c r="A1" s="445" t="s">
        <v>217</v>
      </c>
      <c r="B1" s="445"/>
      <c r="C1" s="445"/>
      <c r="D1" s="445"/>
      <c r="E1" s="445"/>
      <c r="AD1" s="447"/>
      <c r="AE1" s="445" t="s">
        <v>2108</v>
      </c>
      <c r="AH1" s="446" t="s">
        <v>218</v>
      </c>
      <c r="AK1" s="446" t="s">
        <v>219</v>
      </c>
      <c r="AM1" s="448" t="s">
        <v>220</v>
      </c>
      <c r="AO1" s="445" t="s">
        <v>221</v>
      </c>
    </row>
    <row r="2" spans="1:44" ht="36.75" customHeight="1" thickBot="1">
      <c r="A2" s="1219" t="s">
        <v>223</v>
      </c>
      <c r="B2" s="1221" t="s">
        <v>2238</v>
      </c>
      <c r="C2" s="1222"/>
      <c r="D2" s="1222"/>
      <c r="E2" s="1223"/>
      <c r="F2" s="1224" t="s">
        <v>2239</v>
      </c>
      <c r="G2" s="1225"/>
      <c r="H2" s="1225"/>
      <c r="I2" s="1219" t="s">
        <v>2240</v>
      </c>
      <c r="J2" s="1226"/>
      <c r="K2" s="1229" t="s">
        <v>2241</v>
      </c>
      <c r="L2" s="1230"/>
      <c r="M2" s="1230"/>
      <c r="N2" s="1230"/>
      <c r="O2" s="1230"/>
      <c r="P2" s="1230"/>
      <c r="Q2" s="1230"/>
      <c r="R2" s="1230"/>
      <c r="S2" s="1230"/>
      <c r="T2" s="1230"/>
      <c r="U2" s="1230"/>
      <c r="V2" s="1230"/>
      <c r="W2" s="1230"/>
      <c r="X2" s="1230"/>
      <c r="Y2" s="1230"/>
      <c r="Z2" s="1230"/>
      <c r="AA2" s="1230"/>
      <c r="AB2" s="1231"/>
      <c r="AC2" s="1249" t="s">
        <v>2242</v>
      </c>
      <c r="AD2" s="447"/>
      <c r="AE2" s="1245" t="s">
        <v>223</v>
      </c>
      <c r="AF2" s="1247" t="s">
        <v>2276</v>
      </c>
      <c r="AH2" s="442" t="s">
        <v>2243</v>
      </c>
      <c r="AI2" s="443" t="s">
        <v>2243</v>
      </c>
      <c r="AK2" s="449" t="s">
        <v>180</v>
      </c>
      <c r="AM2" s="449" t="s">
        <v>16</v>
      </c>
      <c r="AO2" s="450" t="s">
        <v>225</v>
      </c>
      <c r="AQ2" s="1239" t="s">
        <v>2007</v>
      </c>
      <c r="AR2" s="1242" t="s">
        <v>224</v>
      </c>
    </row>
    <row r="3" spans="1:44" ht="51.75" customHeight="1" thickBot="1">
      <c r="A3" s="1220"/>
      <c r="B3" s="1232" t="s">
        <v>227</v>
      </c>
      <c r="C3" s="1233"/>
      <c r="D3" s="1233"/>
      <c r="E3" s="1234"/>
      <c r="F3" s="1235" t="s">
        <v>228</v>
      </c>
      <c r="G3" s="1235"/>
      <c r="H3" s="1235"/>
      <c r="I3" s="1227"/>
      <c r="J3" s="1228"/>
      <c r="K3" s="1236" t="s">
        <v>229</v>
      </c>
      <c r="L3" s="1237"/>
      <c r="M3" s="1237"/>
      <c r="N3" s="1237"/>
      <c r="O3" s="1237"/>
      <c r="P3" s="1237"/>
      <c r="Q3" s="1237"/>
      <c r="R3" s="1237"/>
      <c r="S3" s="1237"/>
      <c r="T3" s="1237"/>
      <c r="U3" s="1237"/>
      <c r="V3" s="1237"/>
      <c r="W3" s="1237"/>
      <c r="X3" s="1237"/>
      <c r="Y3" s="1237"/>
      <c r="Z3" s="1237"/>
      <c r="AA3" s="1237"/>
      <c r="AB3" s="1238"/>
      <c r="AC3" s="1250"/>
      <c r="AD3" s="447"/>
      <c r="AE3" s="1246"/>
      <c r="AF3" s="1248"/>
      <c r="AH3" s="441" t="s">
        <v>2244</v>
      </c>
      <c r="AI3" s="444" t="s">
        <v>2244</v>
      </c>
      <c r="AK3" s="451"/>
      <c r="AM3" s="451"/>
      <c r="AO3" s="452" t="s">
        <v>18</v>
      </c>
      <c r="AQ3" s="1240"/>
      <c r="AR3" s="1243"/>
    </row>
    <row r="4" spans="1:44" ht="41.25" customHeight="1" thickBot="1">
      <c r="A4" s="1220"/>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1"/>
      <c r="AD4" s="447"/>
      <c r="AE4" s="1246"/>
      <c r="AF4" s="1248"/>
      <c r="AH4" s="441" t="s">
        <v>2279</v>
      </c>
      <c r="AI4" s="444" t="s">
        <v>2279</v>
      </c>
      <c r="AO4" s="452" t="s">
        <v>236</v>
      </c>
      <c r="AQ4" s="1241"/>
      <c r="AR4" s="1244"/>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3.8"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3.8"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3.8"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3.8"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3.8"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3.8"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3.8"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3" t="s">
        <v>2238</v>
      </c>
      <c r="C3" s="1252" t="s">
        <v>2239</v>
      </c>
      <c r="D3" s="1252" t="s">
        <v>2240</v>
      </c>
      <c r="E3" s="1252" t="s">
        <v>226</v>
      </c>
      <c r="F3" s="1254" t="s">
        <v>2066</v>
      </c>
      <c r="G3" s="1252" t="s">
        <v>2102</v>
      </c>
      <c r="H3" s="1252"/>
      <c r="I3" s="1252" t="s">
        <v>2103</v>
      </c>
      <c r="J3" s="1252"/>
      <c r="K3" s="1252" t="s">
        <v>2104</v>
      </c>
      <c r="L3" s="1252"/>
      <c r="M3" s="1257" t="s">
        <v>2036</v>
      </c>
      <c r="N3" s="1257" t="s">
        <v>2037</v>
      </c>
      <c r="O3" s="1257" t="s">
        <v>2038</v>
      </c>
      <c r="P3" s="1257" t="s">
        <v>2039</v>
      </c>
      <c r="Q3" s="1257" t="s">
        <v>2040</v>
      </c>
      <c r="R3" s="1257" t="s">
        <v>2041</v>
      </c>
      <c r="S3" s="1257" t="s">
        <v>2042</v>
      </c>
    </row>
    <row r="4" spans="2:19">
      <c r="B4" s="1253"/>
      <c r="C4" s="1252"/>
      <c r="D4" s="1252"/>
      <c r="E4" s="1252"/>
      <c r="F4" s="1255"/>
      <c r="G4" s="1252"/>
      <c r="H4" s="1252"/>
      <c r="I4" s="1252"/>
      <c r="J4" s="1252"/>
      <c r="K4" s="1252"/>
      <c r="L4" s="1252"/>
      <c r="M4" s="1257"/>
      <c r="N4" s="1257"/>
      <c r="O4" s="1257"/>
      <c r="P4" s="1257"/>
      <c r="Q4" s="1257"/>
      <c r="R4" s="1257"/>
      <c r="S4" s="1257"/>
    </row>
    <row r="5" spans="2:19">
      <c r="B5" s="1253"/>
      <c r="C5" s="1252"/>
      <c r="D5" s="1252"/>
      <c r="E5" s="1252"/>
      <c r="F5" s="1256"/>
      <c r="G5" s="1252"/>
      <c r="H5" s="1252"/>
      <c r="I5" s="1252"/>
      <c r="J5" s="1252"/>
      <c r="K5" s="1252"/>
      <c r="L5" s="1252"/>
      <c r="M5" s="1257"/>
      <c r="N5" s="1257"/>
      <c r="O5" s="1257"/>
      <c r="P5" s="1257"/>
      <c r="Q5" s="1257"/>
      <c r="R5" s="1257"/>
      <c r="S5" s="1257"/>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241</v>
      </c>
      <c r="C1" s="1" t="s">
        <v>242</v>
      </c>
    </row>
    <row r="2" spans="1:8" ht="16.8" thickBot="1">
      <c r="A2" s="6" t="s">
        <v>243</v>
      </c>
      <c r="C2" s="7" t="s">
        <v>244</v>
      </c>
      <c r="D2" s="8" t="s">
        <v>245</v>
      </c>
    </row>
    <row r="3" spans="1:8" ht="16.2">
      <c r="A3" s="9" t="s">
        <v>246</v>
      </c>
      <c r="C3" s="10" t="s">
        <v>246</v>
      </c>
      <c r="D3" s="11" t="s">
        <v>247</v>
      </c>
      <c r="G3" s="53"/>
      <c r="H3" s="53"/>
    </row>
    <row r="4" spans="1:8" ht="16.2">
      <c r="A4" s="5" t="s">
        <v>248</v>
      </c>
      <c r="C4" s="12" t="s">
        <v>246</v>
      </c>
      <c r="D4" s="13" t="s">
        <v>249</v>
      </c>
      <c r="G4" s="53"/>
      <c r="H4" s="53"/>
    </row>
    <row r="5" spans="1:8" ht="16.2">
      <c r="A5" s="5" t="s">
        <v>250</v>
      </c>
      <c r="C5" s="12" t="s">
        <v>246</v>
      </c>
      <c r="D5" s="13" t="s">
        <v>251</v>
      </c>
      <c r="G5" s="53"/>
      <c r="H5" s="53"/>
    </row>
    <row r="6" spans="1:8" ht="16.2">
      <c r="A6" s="5" t="s">
        <v>252</v>
      </c>
      <c r="C6" s="12" t="s">
        <v>246</v>
      </c>
      <c r="D6" s="13" t="s">
        <v>253</v>
      </c>
      <c r="G6" s="53"/>
      <c r="H6" s="53"/>
    </row>
    <row r="7" spans="1:8" ht="16.2">
      <c r="A7" s="5" t="s">
        <v>254</v>
      </c>
      <c r="C7" s="12" t="s">
        <v>246</v>
      </c>
      <c r="D7" s="13" t="s">
        <v>255</v>
      </c>
      <c r="G7" s="53"/>
      <c r="H7" s="53"/>
    </row>
    <row r="8" spans="1:8" ht="16.2">
      <c r="A8" s="5" t="s">
        <v>256</v>
      </c>
      <c r="C8" s="12" t="s">
        <v>246</v>
      </c>
      <c r="D8" s="13" t="s">
        <v>257</v>
      </c>
    </row>
    <row r="9" spans="1:8" ht="16.2">
      <c r="A9" s="5" t="s">
        <v>258</v>
      </c>
      <c r="C9" s="12" t="s">
        <v>246</v>
      </c>
      <c r="D9" s="13" t="s">
        <v>259</v>
      </c>
    </row>
    <row r="10" spans="1:8" ht="16.2">
      <c r="A10" s="5" t="s">
        <v>260</v>
      </c>
      <c r="C10" s="12" t="s">
        <v>246</v>
      </c>
      <c r="D10" s="13" t="s">
        <v>261</v>
      </c>
    </row>
    <row r="11" spans="1:8" ht="16.2">
      <c r="A11" s="5" t="s">
        <v>262</v>
      </c>
      <c r="C11" s="12" t="s">
        <v>246</v>
      </c>
      <c r="D11" s="13" t="s">
        <v>263</v>
      </c>
    </row>
    <row r="12" spans="1:8" ht="16.2">
      <c r="A12" s="5" t="s">
        <v>264</v>
      </c>
      <c r="C12" s="12" t="s">
        <v>246</v>
      </c>
      <c r="D12" s="13" t="s">
        <v>265</v>
      </c>
    </row>
    <row r="13" spans="1:8" ht="16.2">
      <c r="A13" s="5" t="s">
        <v>266</v>
      </c>
      <c r="C13" s="12" t="s">
        <v>246</v>
      </c>
      <c r="D13" s="13" t="s">
        <v>267</v>
      </c>
    </row>
    <row r="14" spans="1:8" ht="16.2">
      <c r="A14" s="5" t="s">
        <v>268</v>
      </c>
      <c r="C14" s="12" t="s">
        <v>246</v>
      </c>
      <c r="D14" s="13" t="s">
        <v>269</v>
      </c>
    </row>
    <row r="15" spans="1:8" ht="16.2">
      <c r="A15" s="5" t="s">
        <v>4</v>
      </c>
      <c r="C15" s="12" t="s">
        <v>246</v>
      </c>
      <c r="D15" s="13" t="s">
        <v>270</v>
      </c>
    </row>
    <row r="16" spans="1:8" ht="16.2">
      <c r="A16" s="5" t="s">
        <v>271</v>
      </c>
      <c r="C16" s="12" t="s">
        <v>246</v>
      </c>
      <c r="D16" s="13" t="s">
        <v>272</v>
      </c>
    </row>
    <row r="17" spans="1:4" ht="16.2">
      <c r="A17" s="5" t="s">
        <v>273</v>
      </c>
      <c r="C17" s="12" t="s">
        <v>246</v>
      </c>
      <c r="D17" s="13" t="s">
        <v>274</v>
      </c>
    </row>
    <row r="18" spans="1:4" ht="16.2">
      <c r="A18" s="5" t="s">
        <v>275</v>
      </c>
      <c r="C18" s="12" t="s">
        <v>246</v>
      </c>
      <c r="D18" s="13" t="s">
        <v>276</v>
      </c>
    </row>
    <row r="19" spans="1:4" ht="16.2">
      <c r="A19" s="5" t="s">
        <v>277</v>
      </c>
      <c r="C19" s="12" t="s">
        <v>246</v>
      </c>
      <c r="D19" s="13" t="s">
        <v>278</v>
      </c>
    </row>
    <row r="20" spans="1:4" ht="16.2">
      <c r="A20" s="5" t="s">
        <v>279</v>
      </c>
      <c r="C20" s="12" t="s">
        <v>246</v>
      </c>
      <c r="D20" s="13" t="s">
        <v>280</v>
      </c>
    </row>
    <row r="21" spans="1:4" ht="16.2">
      <c r="A21" s="5" t="s">
        <v>281</v>
      </c>
      <c r="C21" s="12" t="s">
        <v>246</v>
      </c>
      <c r="D21" s="13" t="s">
        <v>282</v>
      </c>
    </row>
    <row r="22" spans="1:4" ht="16.2">
      <c r="A22" s="5" t="s">
        <v>283</v>
      </c>
      <c r="C22" s="12" t="s">
        <v>246</v>
      </c>
      <c r="D22" s="13" t="s">
        <v>284</v>
      </c>
    </row>
    <row r="23" spans="1:4" ht="16.2">
      <c r="A23" s="5" t="s">
        <v>285</v>
      </c>
      <c r="C23" s="12" t="s">
        <v>246</v>
      </c>
      <c r="D23" s="13" t="s">
        <v>286</v>
      </c>
    </row>
    <row r="24" spans="1:4" ht="16.2">
      <c r="A24" s="5" t="s">
        <v>287</v>
      </c>
      <c r="C24" s="12" t="s">
        <v>246</v>
      </c>
      <c r="D24" s="13" t="s">
        <v>288</v>
      </c>
    </row>
    <row r="25" spans="1:4" ht="16.2">
      <c r="A25" s="5" t="s">
        <v>289</v>
      </c>
      <c r="C25" s="12" t="s">
        <v>246</v>
      </c>
      <c r="D25" s="13" t="s">
        <v>290</v>
      </c>
    </row>
    <row r="26" spans="1:4" ht="16.2">
      <c r="A26" s="5" t="s">
        <v>291</v>
      </c>
      <c r="C26" s="12" t="s">
        <v>246</v>
      </c>
      <c r="D26" s="13" t="s">
        <v>292</v>
      </c>
    </row>
    <row r="27" spans="1:4" ht="16.2">
      <c r="A27" s="5" t="s">
        <v>294</v>
      </c>
      <c r="C27" s="12" t="s">
        <v>246</v>
      </c>
      <c r="D27" s="13" t="s">
        <v>295</v>
      </c>
    </row>
    <row r="28" spans="1:4" ht="16.2">
      <c r="A28" s="5" t="s">
        <v>296</v>
      </c>
      <c r="C28" s="12" t="s">
        <v>246</v>
      </c>
      <c r="D28" s="13" t="s">
        <v>297</v>
      </c>
    </row>
    <row r="29" spans="1:4" ht="16.2">
      <c r="A29" s="5" t="s">
        <v>298</v>
      </c>
      <c r="C29" s="12" t="s">
        <v>246</v>
      </c>
      <c r="D29" s="13" t="s">
        <v>299</v>
      </c>
    </row>
    <row r="30" spans="1:4" ht="16.2">
      <c r="A30" s="5" t="s">
        <v>300</v>
      </c>
      <c r="C30" s="12" t="s">
        <v>246</v>
      </c>
      <c r="D30" s="13" t="s">
        <v>301</v>
      </c>
    </row>
    <row r="31" spans="1:4" ht="16.2">
      <c r="A31" s="5" t="s">
        <v>302</v>
      </c>
      <c r="C31" s="12" t="s">
        <v>246</v>
      </c>
      <c r="D31" s="13" t="s">
        <v>303</v>
      </c>
    </row>
    <row r="32" spans="1:4" ht="16.2">
      <c r="A32" s="5" t="s">
        <v>304</v>
      </c>
      <c r="C32" s="12" t="s">
        <v>246</v>
      </c>
      <c r="D32" s="13" t="s">
        <v>305</v>
      </c>
    </row>
    <row r="33" spans="1:4" ht="16.2">
      <c r="A33" s="5" t="s">
        <v>306</v>
      </c>
      <c r="C33" s="12" t="s">
        <v>246</v>
      </c>
      <c r="D33" s="13" t="s">
        <v>307</v>
      </c>
    </row>
    <row r="34" spans="1:4" ht="16.2">
      <c r="A34" s="5" t="s">
        <v>309</v>
      </c>
      <c r="C34" s="12" t="s">
        <v>246</v>
      </c>
      <c r="D34" s="13" t="s">
        <v>310</v>
      </c>
    </row>
    <row r="35" spans="1:4" ht="16.2">
      <c r="A35" s="5" t="s">
        <v>312</v>
      </c>
      <c r="C35" s="12" t="s">
        <v>246</v>
      </c>
      <c r="D35" s="13" t="s">
        <v>313</v>
      </c>
    </row>
    <row r="36" spans="1:4" ht="16.2">
      <c r="A36" s="5" t="s">
        <v>315</v>
      </c>
      <c r="C36" s="12" t="s">
        <v>246</v>
      </c>
      <c r="D36" s="13" t="s">
        <v>316</v>
      </c>
    </row>
    <row r="37" spans="1:4" ht="16.2">
      <c r="A37" s="5" t="s">
        <v>318</v>
      </c>
      <c r="C37" s="12" t="s">
        <v>246</v>
      </c>
      <c r="D37" s="13" t="s">
        <v>319</v>
      </c>
    </row>
    <row r="38" spans="1:4" ht="16.2">
      <c r="A38" s="5" t="s">
        <v>321</v>
      </c>
      <c r="C38" s="12" t="s">
        <v>246</v>
      </c>
      <c r="D38" s="13" t="s">
        <v>322</v>
      </c>
    </row>
    <row r="39" spans="1:4" ht="16.2">
      <c r="A39" s="5" t="s">
        <v>324</v>
      </c>
      <c r="C39" s="12" t="s">
        <v>246</v>
      </c>
      <c r="D39" s="13" t="s">
        <v>325</v>
      </c>
    </row>
    <row r="40" spans="1:4" ht="16.2">
      <c r="A40" s="5" t="s">
        <v>327</v>
      </c>
      <c r="C40" s="12" t="s">
        <v>246</v>
      </c>
      <c r="D40" s="13" t="s">
        <v>328</v>
      </c>
    </row>
    <row r="41" spans="1:4" ht="16.2">
      <c r="A41" s="5" t="s">
        <v>330</v>
      </c>
      <c r="C41" s="12" t="s">
        <v>246</v>
      </c>
      <c r="D41" s="13" t="s">
        <v>331</v>
      </c>
    </row>
    <row r="42" spans="1:4" ht="16.2">
      <c r="A42" s="5" t="s">
        <v>333</v>
      </c>
      <c r="C42" s="12" t="s">
        <v>246</v>
      </c>
      <c r="D42" s="13" t="s">
        <v>334</v>
      </c>
    </row>
    <row r="43" spans="1:4" ht="16.2">
      <c r="A43" s="5" t="s">
        <v>336</v>
      </c>
      <c r="C43" s="12" t="s">
        <v>246</v>
      </c>
      <c r="D43" s="13" t="s">
        <v>337</v>
      </c>
    </row>
    <row r="44" spans="1:4" ht="16.2">
      <c r="A44" s="5" t="s">
        <v>339</v>
      </c>
      <c r="C44" s="12" t="s">
        <v>246</v>
      </c>
      <c r="D44" s="13" t="s">
        <v>340</v>
      </c>
    </row>
    <row r="45" spans="1:4" ht="16.2">
      <c r="A45" s="5" t="s">
        <v>341</v>
      </c>
      <c r="C45" s="12" t="s">
        <v>246</v>
      </c>
      <c r="D45" s="13" t="s">
        <v>342</v>
      </c>
    </row>
    <row r="46" spans="1:4" ht="16.2">
      <c r="A46" s="5" t="s">
        <v>344</v>
      </c>
      <c r="C46" s="12" t="s">
        <v>246</v>
      </c>
      <c r="D46" s="13" t="s">
        <v>345</v>
      </c>
    </row>
    <row r="47" spans="1:4" ht="16.2">
      <c r="A47" s="5" t="s">
        <v>347</v>
      </c>
      <c r="C47" s="12" t="s">
        <v>246</v>
      </c>
      <c r="D47" s="13" t="s">
        <v>348</v>
      </c>
    </row>
    <row r="48" spans="1:4" ht="16.2">
      <c r="A48" s="5" t="s">
        <v>349</v>
      </c>
      <c r="C48" s="12" t="s">
        <v>246</v>
      </c>
      <c r="D48" s="13" t="s">
        <v>350</v>
      </c>
    </row>
    <row r="49" spans="1:4" ht="16.8"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8"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31" zoomScaleNormal="53" zoomScaleSheetLayoutView="100" workbookViewId="0">
      <selection activeCell="B9" sqref="B9:P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2" t="s">
        <v>25</v>
      </c>
      <c r="AG1" s="1202"/>
      <c r="AH1" s="1202"/>
      <c r="AI1" s="1203" t="str">
        <f>IF(G5="","",G5)</f>
        <v/>
      </c>
      <c r="AJ1" s="1203"/>
      <c r="AK1" s="1203"/>
      <c r="AL1" s="1203"/>
      <c r="AM1" s="1203"/>
      <c r="AN1" s="1203"/>
      <c r="AO1" s="1203"/>
      <c r="AP1" s="1203"/>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7" t="str">
        <f>IF(AI1&lt;&gt;"",1,"")</f>
        <v/>
      </c>
      <c r="CJ2" s="1208"/>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09" t="str">
        <f>IF(AND(L9="ベア加算",Q49="ベア加算"),1,"")</f>
        <v/>
      </c>
      <c r="CJ3" s="1210"/>
    </row>
    <row r="4" spans="1:88" ht="28.5" customHeight="1">
      <c r="B4" s="1129" t="s">
        <v>2237</v>
      </c>
      <c r="C4" s="1129"/>
      <c r="D4" s="1129"/>
      <c r="E4" s="1129"/>
      <c r="F4" s="1129"/>
      <c r="G4" s="1130" t="s">
        <v>0</v>
      </c>
      <c r="H4" s="1130"/>
      <c r="I4" s="1130"/>
      <c r="J4" s="1131" t="s">
        <v>1</v>
      </c>
      <c r="K4" s="1132"/>
      <c r="L4" s="1132"/>
      <c r="M4" s="1132"/>
      <c r="N4" s="1132"/>
      <c r="O4" s="1133"/>
      <c r="P4" s="987" t="s">
        <v>2</v>
      </c>
      <c r="Q4" s="988"/>
      <c r="R4" s="988"/>
      <c r="S4" s="988"/>
      <c r="T4" s="988"/>
      <c r="U4" s="988"/>
      <c r="V4" s="988"/>
      <c r="W4" s="988"/>
      <c r="X4" s="989"/>
      <c r="Y4" s="1131" t="s">
        <v>3</v>
      </c>
      <c r="Z4" s="1132"/>
      <c r="AA4" s="1132"/>
      <c r="AB4" s="1132"/>
      <c r="AC4" s="1132"/>
      <c r="AD4" s="1133"/>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258"/>
      <c r="C5" s="1258"/>
      <c r="D5" s="1258"/>
      <c r="E5" s="1258"/>
      <c r="F5" s="1258"/>
      <c r="G5" s="1118"/>
      <c r="H5" s="1118"/>
      <c r="I5" s="1118"/>
      <c r="J5" s="1119"/>
      <c r="K5" s="1119"/>
      <c r="L5" s="1119"/>
      <c r="M5" s="1120"/>
      <c r="N5" s="1120"/>
      <c r="O5" s="1120"/>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1" t="s">
        <v>2187</v>
      </c>
      <c r="CF7" s="1211"/>
      <c r="CG7" s="1211"/>
      <c r="CH7" s="1211"/>
      <c r="CI7" s="990" t="str">
        <f>IF(AND(AH62=1,AD41=""),1,"")</f>
        <v/>
      </c>
      <c r="CJ7" s="991"/>
    </row>
    <row r="8" spans="1:88" ht="17.25" customHeight="1" thickBot="1">
      <c r="B8" s="1123" t="s">
        <v>2145</v>
      </c>
      <c r="C8" s="1124"/>
      <c r="D8" s="1124"/>
      <c r="E8" s="1124"/>
      <c r="F8" s="1124"/>
      <c r="G8" s="1124"/>
      <c r="H8" s="1124"/>
      <c r="I8" s="1124"/>
      <c r="J8" s="1124"/>
      <c r="K8" s="1124"/>
      <c r="L8" s="1124"/>
      <c r="M8" s="1124"/>
      <c r="N8" s="1124"/>
      <c r="O8" s="1124"/>
      <c r="P8" s="1124"/>
      <c r="Q8" s="1124"/>
      <c r="R8" s="1124"/>
      <c r="S8" s="1125"/>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4" t="str">
        <f>IF(L9="ベア加算","",IF(OR(V8="新加算Ⅰ",V8="新加算Ⅱ",V8="新加算Ⅲ",V8="新加算Ⅳ"),"○",""))</f>
        <v/>
      </c>
      <c r="AU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4" t="str">
        <f>IF(OR(V8="新加算Ⅰ",V8="新加算Ⅱ",V8="新加算Ⅲ",V8="新加算Ⅴ(１)",V8="新加算Ⅴ(３)",V8="新加算Ⅴ(８)"),"○","")</f>
        <v/>
      </c>
      <c r="AX8" s="1204" t="str">
        <f>IF(OR(V8="新加算Ⅰ",V8="新加算Ⅱ",V8="新加算Ⅴ(１)",V8="新加算Ⅴ(２)",V8="新加算Ⅴ(３)",V8="新加算Ⅴ(４)",V8="新加算Ⅴ(５)",V8="新加算Ⅴ(６)",V8="新加算Ⅴ(７)",V8="新加算Ⅴ(９)",V8="新加算Ⅴ(10)",V8="新加算Ⅴ(12)"),"○","")</f>
        <v/>
      </c>
      <c r="AY8" s="1204" t="str">
        <f>IF(OR(V8="新加算Ⅰ",V8="新加算Ⅴ(１)",V8="新加算Ⅴ(２)",V8="新加算Ⅴ(５)",V8="新加算Ⅴ(７)",V8="新加算Ⅴ(10)"),"○","")</f>
        <v/>
      </c>
      <c r="AZ8" s="1204" t="str">
        <f>IF(OR(V8="新加算Ⅰ",V8="新加算Ⅱ",V8="新加算Ⅴ(１)",V8="新加算Ⅴ(２)",V8="新加算Ⅴ(３)",V8="新加算Ⅴ(４)",V8="新加算Ⅴ(５)",V8="新加算Ⅴ(６)",V8="新加算Ⅴ(７)",V8="新加算Ⅴ(９)",V8="新加算Ⅴ(10)",V8="新加算Ⅴ(12)"),"○","")</f>
        <v/>
      </c>
      <c r="BA8" s="84"/>
      <c r="CE8" s="1211" t="s">
        <v>2187</v>
      </c>
      <c r="CF8" s="1211"/>
      <c r="CG8" s="1211"/>
      <c r="CH8" s="1211"/>
      <c r="CI8" s="990" t="str">
        <f>IF(AND(AP62=1,AL41=""),1,"")</f>
        <v/>
      </c>
      <c r="CJ8" s="991"/>
    </row>
    <row r="9" spans="1:88" ht="26.25" customHeight="1">
      <c r="B9" s="1138"/>
      <c r="C9" s="1139"/>
      <c r="D9" s="1139"/>
      <c r="E9" s="1139"/>
      <c r="F9" s="1140"/>
      <c r="G9" s="1141"/>
      <c r="H9" s="1142"/>
      <c r="I9" s="1142"/>
      <c r="J9" s="1142"/>
      <c r="K9" s="1143"/>
      <c r="L9" s="1144"/>
      <c r="M9" s="1145"/>
      <c r="N9" s="1145"/>
      <c r="O9" s="1145"/>
      <c r="P9" s="1146"/>
      <c r="Q9" s="1121" t="s">
        <v>2051</v>
      </c>
      <c r="R9" s="1122"/>
      <c r="S9" s="1122"/>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5"/>
      <c r="AU9" s="1205"/>
      <c r="AV9" s="1205"/>
      <c r="AW9" s="1205"/>
      <c r="AX9" s="1205"/>
      <c r="AY9" s="1205"/>
      <c r="AZ9" s="1205"/>
      <c r="BA9" s="84"/>
      <c r="CE9" s="992" t="s">
        <v>2187</v>
      </c>
      <c r="CF9" s="992"/>
      <c r="CG9" s="992"/>
      <c r="CH9" s="992"/>
      <c r="CI9" s="990" t="str">
        <f>IF(OR(AH62=1,AP62=1),1,"")</f>
        <v/>
      </c>
      <c r="CJ9" s="991"/>
    </row>
    <row r="10" spans="1:88" ht="11.25" customHeight="1">
      <c r="B10" s="1147" t="str">
        <f>IFERROR(VLOOKUP(Y5,【参考】数式用!$A$5:$J$37,MATCH(B9,【参考】数式用!$B$4:$J$4,0)+1,0),"")</f>
        <v/>
      </c>
      <c r="C10" s="1148"/>
      <c r="D10" s="1148"/>
      <c r="E10" s="1148"/>
      <c r="F10" s="1149"/>
      <c r="G10" s="1147" t="str">
        <f>IFERROR(VLOOKUP(Y5,【参考】数式用!$A$5:$J$37,MATCH(G9,【参考】数式用!$B$4:$J$4,0)+1,0),"")</f>
        <v/>
      </c>
      <c r="H10" s="1148"/>
      <c r="I10" s="1148"/>
      <c r="J10" s="1148"/>
      <c r="K10" s="1149"/>
      <c r="L10" s="1153" t="str">
        <f>IFERROR(VLOOKUP(Y5,【参考】数式用!$A$5:$J$37,MATCH(L9,【参考】数式用!$B$4:$J$4,0)+1,0),"")</f>
        <v/>
      </c>
      <c r="M10" s="1154"/>
      <c r="N10" s="1154"/>
      <c r="O10" s="1154"/>
      <c r="P10" s="1155"/>
      <c r="Q10" s="1159">
        <f>SUM(B10,G10,L10)</f>
        <v>0</v>
      </c>
      <c r="R10" s="1160"/>
      <c r="S10" s="1160"/>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0"/>
      <c r="C11" s="1151"/>
      <c r="D11" s="1151"/>
      <c r="E11" s="1151"/>
      <c r="F11" s="1152"/>
      <c r="G11" s="1150"/>
      <c r="H11" s="1151"/>
      <c r="I11" s="1151"/>
      <c r="J11" s="1151"/>
      <c r="K11" s="1152"/>
      <c r="L11" s="1156"/>
      <c r="M11" s="1157"/>
      <c r="N11" s="1157"/>
      <c r="O11" s="1157"/>
      <c r="P11" s="1158"/>
      <c r="Q11" s="1159"/>
      <c r="R11" s="1160"/>
      <c r="S11" s="1160"/>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4" t="str">
        <f>IF(L9="ベア加算","",IF(OR(V11="新加算Ⅰ",V11="新加算Ⅱ",V11="新加算Ⅲ",V11="新加算Ⅳ"),"○",""))</f>
        <v/>
      </c>
      <c r="AU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4" t="str">
        <f>IF(OR(V11="新加算Ⅰ",V11="新加算Ⅱ",V11="新加算Ⅲ",V11="新加算Ⅴ(１)",V11="新加算Ⅴ(３)",V11="新加算Ⅴ(８)"),"○","")</f>
        <v/>
      </c>
      <c r="AX11" s="1204" t="str">
        <f>IF(OR(V11="新加算Ⅰ",V11="新加算Ⅱ",V11="新加算Ⅴ(１)",V11="新加算Ⅴ(２)",V11="新加算Ⅴ(３)",V11="新加算Ⅴ(４)",V11="新加算Ⅴ(５)",V11="新加算Ⅴ(６)",V11="新加算Ⅴ(７)",V11="新加算Ⅴ(９)",V11="新加算Ⅴ(10)",V11="新加算Ⅴ(12)"),"○","")</f>
        <v/>
      </c>
      <c r="AY11" s="1204" t="str">
        <f>IF(OR(V11="新加算Ⅰ",V11="新加算Ⅴ(１)",V11="新加算Ⅴ(２)",V11="新加算Ⅴ(５)",V11="新加算Ⅴ(７)",V11="新加算Ⅴ(10)"),"○","")</f>
        <v/>
      </c>
      <c r="AZ11" s="1204"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5"/>
      <c r="AU12" s="1205"/>
      <c r="AV12" s="1205"/>
      <c r="AW12" s="1205"/>
      <c r="AX12" s="1205"/>
      <c r="AY12" s="1205"/>
      <c r="AZ12" s="1205"/>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4" t="str">
        <f>IF(L9="ベア加算","",IF(OR(V14="新加算Ⅰ",V14="新加算Ⅱ",V14="新加算Ⅲ",V14="新加算Ⅳ"),"○",""))</f>
        <v/>
      </c>
      <c r="AU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4" t="str">
        <f>IF(OR(V14="新加算Ⅰ",V14="新加算Ⅱ",V14="新加算Ⅲ",V14="新加算Ⅴ(１)",V14="新加算Ⅴ(３)",V14="新加算Ⅴ(８)"),"○","")</f>
        <v/>
      </c>
      <c r="AX14" s="1204" t="str">
        <f>IF(OR(V14="新加算Ⅰ",V14="新加算Ⅱ",V14="新加算Ⅴ(１)",V14="新加算Ⅴ(２)",V14="新加算Ⅴ(３)",V14="新加算Ⅴ(４)",V14="新加算Ⅴ(５)",V14="新加算Ⅴ(６)",V14="新加算Ⅴ(７)",V14="新加算Ⅴ(９)",V14="新加算Ⅴ(10)",V14="新加算Ⅴ(12)"),"○","")</f>
        <v/>
      </c>
      <c r="AY14" s="1204" t="str">
        <f>IF(OR(V14="新加算Ⅰ",V14="新加算Ⅴ(１)",V14="新加算Ⅴ(２)",V14="新加算Ⅴ(５)",V14="新加算Ⅴ(７)",V14="新加算Ⅴ(10)"),"○","")</f>
        <v/>
      </c>
      <c r="AZ14" s="1204"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6"/>
      <c r="AU15" s="1206"/>
      <c r="AV15" s="1206"/>
      <c r="AW15" s="1206"/>
      <c r="AX15" s="1206"/>
      <c r="AY15" s="1206"/>
      <c r="AZ15" s="1206"/>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5"/>
      <c r="AU16" s="1205"/>
      <c r="AV16" s="1205"/>
      <c r="AW16" s="1205"/>
      <c r="AX16" s="1205"/>
      <c r="AY16" s="1205"/>
      <c r="AZ16" s="1205"/>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1"/>
      <c r="C25" s="1162"/>
      <c r="D25" s="1162"/>
      <c r="E25" s="1162"/>
      <c r="F25" s="1163"/>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1"/>
      <c r="C29" s="1162"/>
      <c r="D29" s="1162"/>
      <c r="E29" s="1162"/>
      <c r="F29" s="1163"/>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7" t="s">
        <v>2069</v>
      </c>
      <c r="C32" s="1137"/>
      <c r="D32" s="1137"/>
      <c r="E32" s="1137"/>
      <c r="F32" s="1137"/>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7"/>
      <c r="C33" s="1137"/>
      <c r="D33" s="1137"/>
      <c r="E33" s="1137"/>
      <c r="F33" s="1137"/>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7"/>
      <c r="C34" s="1137"/>
      <c r="D34" s="1137"/>
      <c r="E34" s="1137"/>
      <c r="F34" s="1137"/>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7" t="s">
        <v>2070</v>
      </c>
      <c r="C36" s="1137"/>
      <c r="D36" s="1137"/>
      <c r="E36" s="1137"/>
      <c r="F36" s="1137"/>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7"/>
      <c r="C37" s="1137"/>
      <c r="D37" s="1137"/>
      <c r="E37" s="1137"/>
      <c r="F37" s="1137"/>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7"/>
      <c r="C38" s="1137"/>
      <c r="D38" s="1137"/>
      <c r="E38" s="1137"/>
      <c r="F38" s="1137"/>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7" t="s">
        <v>2071</v>
      </c>
      <c r="C40" s="1137"/>
      <c r="D40" s="1137"/>
      <c r="E40" s="1137"/>
      <c r="F40" s="1137"/>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7"/>
      <c r="C41" s="1137"/>
      <c r="D41" s="1137"/>
      <c r="E41" s="1137"/>
      <c r="F41" s="1137"/>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7"/>
      <c r="C42" s="1137"/>
      <c r="D42" s="1137"/>
      <c r="E42" s="1137"/>
      <c r="F42" s="1137"/>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7" t="s">
        <v>2072</v>
      </c>
      <c r="C44" s="1137"/>
      <c r="D44" s="1137"/>
      <c r="E44" s="1137"/>
      <c r="F44" s="1137"/>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7"/>
      <c r="C45" s="1137"/>
      <c r="D45" s="1137"/>
      <c r="E45" s="1137"/>
      <c r="F45" s="1137"/>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4"/>
      <c r="C48" s="1135"/>
      <c r="D48" s="1135"/>
      <c r="E48" s="1135"/>
      <c r="F48" s="1136"/>
      <c r="G48" s="1123" t="str">
        <f>IF(F15=4,"R6.4～R6.5",IF(F15=5,"R6.5",""))</f>
        <v>R6.4～R6.5</v>
      </c>
      <c r="H48" s="1124"/>
      <c r="I48" s="1124"/>
      <c r="J48" s="1124"/>
      <c r="K48" s="1124"/>
      <c r="L48" s="1124"/>
      <c r="M48" s="1124"/>
      <c r="N48" s="1124"/>
      <c r="O48" s="1124"/>
      <c r="P48" s="1124"/>
      <c r="Q48" s="1124"/>
      <c r="R48" s="1124"/>
      <c r="S48" s="1124"/>
      <c r="T48" s="1124"/>
      <c r="U48" s="1124"/>
      <c r="V48" s="1124"/>
      <c r="W48" s="1124"/>
      <c r="X48" s="1124"/>
      <c r="Y48" s="1124"/>
      <c r="Z48" s="1125"/>
      <c r="AA48" s="1022" t="s">
        <v>12</v>
      </c>
      <c r="AB48" s="1023"/>
      <c r="AC48" s="1186" t="str">
        <f>IF(OR(F15=4,F15=5),"R6.6","R"&amp;D15&amp;"."&amp;F15)&amp;"～R"&amp;K15&amp;"."&amp;M15</f>
        <v>R6.6～R7.3</v>
      </c>
      <c r="AD48" s="1186"/>
      <c r="AE48" s="1186"/>
      <c r="AF48" s="1186"/>
      <c r="AG48" s="1186"/>
      <c r="AH48" s="1186"/>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6" t="s">
        <v>2015</v>
      </c>
      <c r="C49" s="1127"/>
      <c r="D49" s="1127"/>
      <c r="E49" s="1127"/>
      <c r="F49" s="1128"/>
      <c r="G49" s="1187" t="str">
        <f>IFERROR(IF(AND(OR(AH58=1,AH58=2),OR(AH59=1,AH59=2),OR(AH60=1,AH60=2)),"処遇加算Ⅰ",IF(AND(OR(AH58=1,AH58=2),OR(AH59=1,AH59=2),OR(AH60=0,AH60=3)),"処遇加算Ⅱ",IF(OR(OR(AH58=1,AH58=2),OR(AH59=1,AH59=2)),"処遇加算Ⅲ",""))),"")</f>
        <v/>
      </c>
      <c r="H49" s="1165"/>
      <c r="I49" s="1165"/>
      <c r="J49" s="1165"/>
      <c r="K49" s="1188"/>
      <c r="L49" s="1193" t="str">
        <f>IFERROR(IF(G9="","",IF(AND(AH61=1,AH62=1,AH63=1),"特定加算Ⅰ",IF(AND(AH61=1,AH62=2,AH63=1),"特定加算Ⅱ",IF(OR(AH61=2,AH62=2,AH63=2),"特定加算なし","")))),"")</f>
        <v/>
      </c>
      <c r="M49" s="1194"/>
      <c r="N49" s="1194"/>
      <c r="O49" s="1194"/>
      <c r="P49" s="1195"/>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2" t="str">
        <f>IFERROR(VLOOKUP(BE48,【参考】数式用2!E6:F23,2,FALSE),"")</f>
        <v/>
      </c>
      <c r="AD49" s="1173"/>
      <c r="AE49" s="1173"/>
      <c r="AF49" s="1173"/>
      <c r="AG49" s="1173"/>
      <c r="AH49" s="117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6" t="s">
        <v>2016</v>
      </c>
      <c r="C50" s="1127"/>
      <c r="D50" s="1127"/>
      <c r="E50" s="1127"/>
      <c r="F50" s="1128"/>
      <c r="G50" s="1175" t="str">
        <f>IFERROR(VLOOKUP(Y5,【参考】数式用!$A$5:$J$37,MATCH(G49,【参考】数式用!$B$4:$J$4,0)+1,0),"")</f>
        <v/>
      </c>
      <c r="H50" s="1176"/>
      <c r="I50" s="1176"/>
      <c r="J50" s="1176"/>
      <c r="K50" s="1177"/>
      <c r="L50" s="1178" t="str">
        <f>IFERROR(VLOOKUP(Y5,【参考】数式用!$A$5:$J$37,MATCH(L49,【参考】数式用!$B$4:$J$4,0)+1,0),"")</f>
        <v/>
      </c>
      <c r="M50" s="1179"/>
      <c r="N50" s="1179"/>
      <c r="O50" s="1179"/>
      <c r="P50" s="1180"/>
      <c r="Q50" s="1181" t="str">
        <f>IFERROR(VLOOKUP(Y5,【参考】数式用!$A$5:$J$37,MATCH(Q49,【参考】数式用!$B$4:$J$4,0)+1,0),"")</f>
        <v/>
      </c>
      <c r="R50" s="1176"/>
      <c r="S50" s="1176"/>
      <c r="T50" s="1176"/>
      <c r="U50" s="1182"/>
      <c r="V50" s="1159">
        <f>SUM(G50,L50,Q50)</f>
        <v>0</v>
      </c>
      <c r="W50" s="1160"/>
      <c r="X50" s="1160"/>
      <c r="Y50" s="1160"/>
      <c r="Z50" s="1160"/>
      <c r="AA50" s="1033"/>
      <c r="AB50" s="1033"/>
      <c r="AC50" s="1183" t="str">
        <f>IFERROR(VLOOKUP(Y5,【参考】数式用!$A$5:$AB$37,MATCH(AC49,【参考】数式用!$B$4:$AB$4,0)+1,FALSE),"")</f>
        <v/>
      </c>
      <c r="AD50" s="1184"/>
      <c r="AE50" s="1184"/>
      <c r="AF50" s="1184"/>
      <c r="AG50" s="1184"/>
      <c r="AH50" s="1185"/>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6" t="s">
        <v>2053</v>
      </c>
      <c r="BW50" s="1197"/>
      <c r="BX50" s="1197"/>
      <c r="BY50" s="1197"/>
      <c r="BZ50" s="1197"/>
      <c r="CA50" s="1198"/>
      <c r="CD50" s="142"/>
    </row>
    <row r="51" spans="2:86" ht="17.25" customHeight="1">
      <c r="B51" s="1169" t="s">
        <v>2120</v>
      </c>
      <c r="C51" s="1170"/>
      <c r="D51" s="1170"/>
      <c r="E51" s="1170"/>
      <c r="F51" s="1171"/>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1">
        <f>IFERROR(SUM(G51,L51,Q51),"")</f>
        <v>0</v>
      </c>
      <c r="W51" s="1192"/>
      <c r="X51" s="1192"/>
      <c r="Y51" s="1192"/>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199">
        <f>IF(AND(Q49="ベア加算なし",BA48="ベア加算"),ROUNDDOWN(ROUND(AM5*VLOOKUP(Y5,【参考】数式用!$A$5:$AB$37,9,FALSE),0),0)*AD53,0)</f>
        <v>0</v>
      </c>
      <c r="BW51" s="1200"/>
      <c r="BX51" s="1200"/>
      <c r="BY51" s="1200"/>
      <c r="BZ51" s="1200"/>
      <c r="CA51" s="1201"/>
      <c r="CD51" s="142"/>
    </row>
    <row r="52" spans="2:86" ht="13.5" customHeight="1">
      <c r="B52" s="1169"/>
      <c r="C52" s="1170"/>
      <c r="D52" s="1170"/>
      <c r="E52" s="1170"/>
      <c r="F52" s="1171"/>
      <c r="G52" s="1102" t="str">
        <f>IFERROR("("&amp;TEXT(G51/H53,"#,##0円")&amp;"/月)","")</f>
        <v/>
      </c>
      <c r="H52" s="1103"/>
      <c r="I52" s="1103"/>
      <c r="J52" s="1103"/>
      <c r="K52" s="1103"/>
      <c r="L52" s="1189" t="str">
        <f>IFERROR("("&amp;TEXT(L51/H53,"#,##0円")&amp;"/月)","")</f>
        <v/>
      </c>
      <c r="M52" s="1190"/>
      <c r="N52" s="1190"/>
      <c r="O52" s="1190"/>
      <c r="P52" s="1102"/>
      <c r="Q52" s="1103" t="str">
        <f>IFERROR("("&amp;TEXT(Q51/H53,"#,##0円")&amp;"/月)","")</f>
        <v/>
      </c>
      <c r="R52" s="1103"/>
      <c r="S52" s="1103"/>
      <c r="T52" s="1103"/>
      <c r="U52" s="1103"/>
      <c r="V52" s="1103" t="str">
        <f>IFERROR("("&amp;TEXT(V51/H53,"#,##0円")&amp;"/月)","")</f>
        <v>(0円/月)</v>
      </c>
      <c r="W52" s="1103"/>
      <c r="X52" s="1103"/>
      <c r="Y52" s="1103"/>
      <c r="Z52" s="1103"/>
      <c r="AB52" s="58"/>
      <c r="AC52" s="1189" t="str">
        <f>IFERROR("("&amp;TEXT(AC51/AD53,"#,##0円")&amp;"/月)","")</f>
        <v/>
      </c>
      <c r="AD52" s="1190"/>
      <c r="AE52" s="1190"/>
      <c r="AF52" s="1190"/>
      <c r="AG52" s="1190"/>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v>2</v>
      </c>
      <c r="AI61" s="153"/>
      <c r="AJ61" s="149"/>
      <c r="AK61" s="1047" t="s">
        <v>2362</v>
      </c>
      <c r="AL61" s="1047"/>
      <c r="AM61" s="1047"/>
      <c r="AN61" s="1047"/>
      <c r="AO61" s="1047"/>
      <c r="AP61" s="425">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rintOptions horizontalCentered="1"/>
  <pageMargins left="0.59055118110236227" right="0.59055118110236227" top="0.59055118110236227" bottom="0.59055118110236227"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46"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2" t="s">
        <v>25</v>
      </c>
      <c r="AG1" s="1202"/>
      <c r="AH1" s="1202"/>
      <c r="AI1" s="1203" t="str">
        <f>IF(G5="","",G5)</f>
        <v/>
      </c>
      <c r="AJ1" s="1203"/>
      <c r="AK1" s="1203"/>
      <c r="AL1" s="1203"/>
      <c r="AM1" s="1203"/>
      <c r="AN1" s="1203"/>
      <c r="AO1" s="1203"/>
      <c r="AP1" s="1203"/>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7" t="str">
        <f>IF(AI1&lt;&gt;"",1,"")</f>
        <v/>
      </c>
      <c r="CJ2" s="1208"/>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09" t="str">
        <f>IF(AND(L9="ベア加算",Q49="ベア加算"),1,"")</f>
        <v/>
      </c>
      <c r="CJ3" s="1210"/>
    </row>
    <row r="4" spans="1:88" ht="28.5" customHeight="1">
      <c r="B4" s="1129" t="s">
        <v>2237</v>
      </c>
      <c r="C4" s="1129"/>
      <c r="D4" s="1129"/>
      <c r="E4" s="1129"/>
      <c r="F4" s="1129"/>
      <c r="G4" s="1130" t="s">
        <v>0</v>
      </c>
      <c r="H4" s="1130"/>
      <c r="I4" s="1130"/>
      <c r="J4" s="1131" t="s">
        <v>1</v>
      </c>
      <c r="K4" s="1132"/>
      <c r="L4" s="1132"/>
      <c r="M4" s="1132"/>
      <c r="N4" s="1132"/>
      <c r="O4" s="1133"/>
      <c r="P4" s="987" t="s">
        <v>2</v>
      </c>
      <c r="Q4" s="988"/>
      <c r="R4" s="988"/>
      <c r="S4" s="988"/>
      <c r="T4" s="988"/>
      <c r="U4" s="988"/>
      <c r="V4" s="988"/>
      <c r="W4" s="988"/>
      <c r="X4" s="989"/>
      <c r="Y4" s="1131" t="s">
        <v>3</v>
      </c>
      <c r="Z4" s="1132"/>
      <c r="AA4" s="1132"/>
      <c r="AB4" s="1132"/>
      <c r="AC4" s="1132"/>
      <c r="AD4" s="1133"/>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258"/>
      <c r="C5" s="1258"/>
      <c r="D5" s="1258"/>
      <c r="E5" s="1258"/>
      <c r="F5" s="1258"/>
      <c r="G5" s="1118"/>
      <c r="H5" s="1118"/>
      <c r="I5" s="1118"/>
      <c r="J5" s="1119"/>
      <c r="K5" s="1119"/>
      <c r="L5" s="1119"/>
      <c r="M5" s="1120"/>
      <c r="N5" s="1120"/>
      <c r="O5" s="1120"/>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1" t="s">
        <v>2187</v>
      </c>
      <c r="CF7" s="1211"/>
      <c r="CG7" s="1211"/>
      <c r="CH7" s="1211"/>
      <c r="CI7" s="990" t="str">
        <f>IF(AND(AH62=1,AD41=""),1,"")</f>
        <v/>
      </c>
      <c r="CJ7" s="991"/>
    </row>
    <row r="8" spans="1:88" ht="17.25" customHeight="1" thickBot="1">
      <c r="B8" s="1123" t="s">
        <v>2145</v>
      </c>
      <c r="C8" s="1124"/>
      <c r="D8" s="1124"/>
      <c r="E8" s="1124"/>
      <c r="F8" s="1124"/>
      <c r="G8" s="1124"/>
      <c r="H8" s="1124"/>
      <c r="I8" s="1124"/>
      <c r="J8" s="1124"/>
      <c r="K8" s="1124"/>
      <c r="L8" s="1124"/>
      <c r="M8" s="1124"/>
      <c r="N8" s="1124"/>
      <c r="O8" s="1124"/>
      <c r="P8" s="1124"/>
      <c r="Q8" s="1124"/>
      <c r="R8" s="1124"/>
      <c r="S8" s="1125"/>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4" t="str">
        <f>IF(L9="ベア加算","",IF(OR(V8="新加算Ⅰ",V8="新加算Ⅱ",V8="新加算Ⅲ",V8="新加算Ⅳ"),"○",""))</f>
        <v/>
      </c>
      <c r="AU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4" t="str">
        <f>IF(OR(V8="新加算Ⅰ",V8="新加算Ⅱ",V8="新加算Ⅲ",V8="新加算Ⅴ(１)",V8="新加算Ⅴ(３)",V8="新加算Ⅴ(８)"),"○","")</f>
        <v/>
      </c>
      <c r="AX8" s="1204" t="str">
        <f>IF(OR(V8="新加算Ⅰ",V8="新加算Ⅱ",V8="新加算Ⅴ(１)",V8="新加算Ⅴ(２)",V8="新加算Ⅴ(３)",V8="新加算Ⅴ(４)",V8="新加算Ⅴ(５)",V8="新加算Ⅴ(６)",V8="新加算Ⅴ(７)",V8="新加算Ⅴ(９)",V8="新加算Ⅴ(10)",V8="新加算Ⅴ(12)"),"○","")</f>
        <v/>
      </c>
      <c r="AY8" s="1204" t="str">
        <f>IF(OR(V8="新加算Ⅰ",V8="新加算Ⅴ(１)",V8="新加算Ⅴ(２)",V8="新加算Ⅴ(５)",V8="新加算Ⅴ(７)",V8="新加算Ⅴ(10)"),"○","")</f>
        <v/>
      </c>
      <c r="AZ8" s="1204" t="str">
        <f>IF(OR(V8="新加算Ⅰ",V8="新加算Ⅱ",V8="新加算Ⅴ(１)",V8="新加算Ⅴ(２)",V8="新加算Ⅴ(３)",V8="新加算Ⅴ(４)",V8="新加算Ⅴ(５)",V8="新加算Ⅴ(６)",V8="新加算Ⅴ(７)",V8="新加算Ⅴ(９)",V8="新加算Ⅴ(10)",V8="新加算Ⅴ(12)"),"○","")</f>
        <v/>
      </c>
      <c r="BA8" s="84"/>
      <c r="CE8" s="1211" t="s">
        <v>2187</v>
      </c>
      <c r="CF8" s="1211"/>
      <c r="CG8" s="1211"/>
      <c r="CH8" s="1211"/>
      <c r="CI8" s="990" t="str">
        <f>IF(AND(AP62=1,AL41=""),1,"")</f>
        <v/>
      </c>
      <c r="CJ8" s="991"/>
    </row>
    <row r="9" spans="1:88" ht="26.25" customHeight="1">
      <c r="B9" s="1138"/>
      <c r="C9" s="1139"/>
      <c r="D9" s="1139"/>
      <c r="E9" s="1139"/>
      <c r="F9" s="1140"/>
      <c r="G9" s="1141"/>
      <c r="H9" s="1142"/>
      <c r="I9" s="1142"/>
      <c r="J9" s="1142"/>
      <c r="K9" s="1143"/>
      <c r="L9" s="1144"/>
      <c r="M9" s="1145"/>
      <c r="N9" s="1145"/>
      <c r="O9" s="1145"/>
      <c r="P9" s="1146"/>
      <c r="Q9" s="1121" t="s">
        <v>2051</v>
      </c>
      <c r="R9" s="1122"/>
      <c r="S9" s="1122"/>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5"/>
      <c r="AU9" s="1205"/>
      <c r="AV9" s="1205"/>
      <c r="AW9" s="1205"/>
      <c r="AX9" s="1205"/>
      <c r="AY9" s="1205"/>
      <c r="AZ9" s="1205"/>
      <c r="BA9" s="84"/>
      <c r="CE9" s="992" t="s">
        <v>2187</v>
      </c>
      <c r="CF9" s="992"/>
      <c r="CG9" s="992"/>
      <c r="CH9" s="992"/>
      <c r="CI9" s="990" t="str">
        <f>IF(OR(AH62=1,AP62=1),1,"")</f>
        <v/>
      </c>
      <c r="CJ9" s="991"/>
    </row>
    <row r="10" spans="1:88" ht="11.25" customHeight="1">
      <c r="B10" s="1147" t="str">
        <f>IFERROR(VLOOKUP(Y5,【参考】数式用!$A$5:$J$37,MATCH(B9,【参考】数式用!$B$4:$J$4,0)+1,0),"")</f>
        <v/>
      </c>
      <c r="C10" s="1148"/>
      <c r="D10" s="1148"/>
      <c r="E10" s="1148"/>
      <c r="F10" s="1149"/>
      <c r="G10" s="1147" t="str">
        <f>IFERROR(VLOOKUP(Y5,【参考】数式用!$A$5:$J$37,MATCH(G9,【参考】数式用!$B$4:$J$4,0)+1,0),"")</f>
        <v/>
      </c>
      <c r="H10" s="1148"/>
      <c r="I10" s="1148"/>
      <c r="J10" s="1148"/>
      <c r="K10" s="1149"/>
      <c r="L10" s="1153" t="str">
        <f>IFERROR(VLOOKUP(Y5,【参考】数式用!$A$5:$J$37,MATCH(L9,【参考】数式用!$B$4:$J$4,0)+1,0),"")</f>
        <v/>
      </c>
      <c r="M10" s="1154"/>
      <c r="N10" s="1154"/>
      <c r="O10" s="1154"/>
      <c r="P10" s="1155"/>
      <c r="Q10" s="1159">
        <f>SUM(B10,G10,L10)</f>
        <v>0</v>
      </c>
      <c r="R10" s="1160"/>
      <c r="S10" s="1160"/>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0"/>
      <c r="C11" s="1151"/>
      <c r="D11" s="1151"/>
      <c r="E11" s="1151"/>
      <c r="F11" s="1152"/>
      <c r="G11" s="1150"/>
      <c r="H11" s="1151"/>
      <c r="I11" s="1151"/>
      <c r="J11" s="1151"/>
      <c r="K11" s="1152"/>
      <c r="L11" s="1156"/>
      <c r="M11" s="1157"/>
      <c r="N11" s="1157"/>
      <c r="O11" s="1157"/>
      <c r="P11" s="1158"/>
      <c r="Q11" s="1159"/>
      <c r="R11" s="1160"/>
      <c r="S11" s="1160"/>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4" t="str">
        <f>IF(L9="ベア加算","",IF(OR(V11="新加算Ⅰ",V11="新加算Ⅱ",V11="新加算Ⅲ",V11="新加算Ⅳ"),"○",""))</f>
        <v/>
      </c>
      <c r="AU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4" t="str">
        <f>IF(OR(V11="新加算Ⅰ",V11="新加算Ⅱ",V11="新加算Ⅲ",V11="新加算Ⅴ(１)",V11="新加算Ⅴ(３)",V11="新加算Ⅴ(８)"),"○","")</f>
        <v/>
      </c>
      <c r="AX11" s="1204" t="str">
        <f>IF(OR(V11="新加算Ⅰ",V11="新加算Ⅱ",V11="新加算Ⅴ(１)",V11="新加算Ⅴ(２)",V11="新加算Ⅴ(３)",V11="新加算Ⅴ(４)",V11="新加算Ⅴ(５)",V11="新加算Ⅴ(６)",V11="新加算Ⅴ(７)",V11="新加算Ⅴ(９)",V11="新加算Ⅴ(10)",V11="新加算Ⅴ(12)"),"○","")</f>
        <v/>
      </c>
      <c r="AY11" s="1204" t="str">
        <f>IF(OR(V11="新加算Ⅰ",V11="新加算Ⅴ(１)",V11="新加算Ⅴ(２)",V11="新加算Ⅴ(５)",V11="新加算Ⅴ(７)",V11="新加算Ⅴ(10)"),"○","")</f>
        <v/>
      </c>
      <c r="AZ11" s="1204"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5"/>
      <c r="AU12" s="1205"/>
      <c r="AV12" s="1205"/>
      <c r="AW12" s="1205"/>
      <c r="AX12" s="1205"/>
      <c r="AY12" s="1205"/>
      <c r="AZ12" s="1205"/>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4" t="str">
        <f>IF(L9="ベア加算","",IF(OR(V14="新加算Ⅰ",V14="新加算Ⅱ",V14="新加算Ⅲ",V14="新加算Ⅳ"),"○",""))</f>
        <v/>
      </c>
      <c r="AU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4" t="str">
        <f>IF(OR(V14="新加算Ⅰ",V14="新加算Ⅱ",V14="新加算Ⅲ",V14="新加算Ⅴ(１)",V14="新加算Ⅴ(３)",V14="新加算Ⅴ(８)"),"○","")</f>
        <v/>
      </c>
      <c r="AX14" s="1204" t="str">
        <f>IF(OR(V14="新加算Ⅰ",V14="新加算Ⅱ",V14="新加算Ⅴ(１)",V14="新加算Ⅴ(２)",V14="新加算Ⅴ(３)",V14="新加算Ⅴ(４)",V14="新加算Ⅴ(５)",V14="新加算Ⅴ(６)",V14="新加算Ⅴ(７)",V14="新加算Ⅴ(９)",V14="新加算Ⅴ(10)",V14="新加算Ⅴ(12)"),"○","")</f>
        <v/>
      </c>
      <c r="AY14" s="1204" t="str">
        <f>IF(OR(V14="新加算Ⅰ",V14="新加算Ⅴ(１)",V14="新加算Ⅴ(２)",V14="新加算Ⅴ(５)",V14="新加算Ⅴ(７)",V14="新加算Ⅴ(10)"),"○","")</f>
        <v/>
      </c>
      <c r="AZ14" s="1204"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6"/>
      <c r="AU15" s="1206"/>
      <c r="AV15" s="1206"/>
      <c r="AW15" s="1206"/>
      <c r="AX15" s="1206"/>
      <c r="AY15" s="1206"/>
      <c r="AZ15" s="1206"/>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5"/>
      <c r="AU16" s="1205"/>
      <c r="AV16" s="1205"/>
      <c r="AW16" s="1205"/>
      <c r="AX16" s="1205"/>
      <c r="AY16" s="1205"/>
      <c r="AZ16" s="1205"/>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1"/>
      <c r="C25" s="1162"/>
      <c r="D25" s="1162"/>
      <c r="E25" s="1162"/>
      <c r="F25" s="1163"/>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1"/>
      <c r="C29" s="1162"/>
      <c r="D29" s="1162"/>
      <c r="E29" s="1162"/>
      <c r="F29" s="1163"/>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7" t="s">
        <v>2069</v>
      </c>
      <c r="C32" s="1137"/>
      <c r="D32" s="1137"/>
      <c r="E32" s="1137"/>
      <c r="F32" s="1137"/>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7"/>
      <c r="C33" s="1137"/>
      <c r="D33" s="1137"/>
      <c r="E33" s="1137"/>
      <c r="F33" s="1137"/>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7"/>
      <c r="C34" s="1137"/>
      <c r="D34" s="1137"/>
      <c r="E34" s="1137"/>
      <c r="F34" s="1137"/>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7" t="s">
        <v>2070</v>
      </c>
      <c r="C36" s="1137"/>
      <c r="D36" s="1137"/>
      <c r="E36" s="1137"/>
      <c r="F36" s="1137"/>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7"/>
      <c r="C37" s="1137"/>
      <c r="D37" s="1137"/>
      <c r="E37" s="1137"/>
      <c r="F37" s="1137"/>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7"/>
      <c r="C38" s="1137"/>
      <c r="D38" s="1137"/>
      <c r="E38" s="1137"/>
      <c r="F38" s="1137"/>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7" t="s">
        <v>2071</v>
      </c>
      <c r="C40" s="1137"/>
      <c r="D40" s="1137"/>
      <c r="E40" s="1137"/>
      <c r="F40" s="1137"/>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7"/>
      <c r="C41" s="1137"/>
      <c r="D41" s="1137"/>
      <c r="E41" s="1137"/>
      <c r="F41" s="1137"/>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7"/>
      <c r="C42" s="1137"/>
      <c r="D42" s="1137"/>
      <c r="E42" s="1137"/>
      <c r="F42" s="1137"/>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7" t="s">
        <v>2072</v>
      </c>
      <c r="C44" s="1137"/>
      <c r="D44" s="1137"/>
      <c r="E44" s="1137"/>
      <c r="F44" s="1137"/>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7"/>
      <c r="C45" s="1137"/>
      <c r="D45" s="1137"/>
      <c r="E45" s="1137"/>
      <c r="F45" s="1137"/>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4"/>
      <c r="C48" s="1135"/>
      <c r="D48" s="1135"/>
      <c r="E48" s="1135"/>
      <c r="F48" s="1136"/>
      <c r="G48" s="1123" t="str">
        <f>IF(F15=4,"R6.4～R6.5",IF(F15=5,"R6.5",""))</f>
        <v>R6.4～R6.5</v>
      </c>
      <c r="H48" s="1124"/>
      <c r="I48" s="1124"/>
      <c r="J48" s="1124"/>
      <c r="K48" s="1124"/>
      <c r="L48" s="1124"/>
      <c r="M48" s="1124"/>
      <c r="N48" s="1124"/>
      <c r="O48" s="1124"/>
      <c r="P48" s="1124"/>
      <c r="Q48" s="1124"/>
      <c r="R48" s="1124"/>
      <c r="S48" s="1124"/>
      <c r="T48" s="1124"/>
      <c r="U48" s="1124"/>
      <c r="V48" s="1124"/>
      <c r="W48" s="1124"/>
      <c r="X48" s="1124"/>
      <c r="Y48" s="1124"/>
      <c r="Z48" s="1125"/>
      <c r="AA48" s="1022" t="s">
        <v>12</v>
      </c>
      <c r="AB48" s="1023"/>
      <c r="AC48" s="1186" t="str">
        <f>IF(OR(F15=4,F15=5),"R6.6","R"&amp;D15&amp;"."&amp;F15)&amp;"～R"&amp;K15&amp;"."&amp;M15</f>
        <v>R6.6～R7.3</v>
      </c>
      <c r="AD48" s="1186"/>
      <c r="AE48" s="1186"/>
      <c r="AF48" s="1186"/>
      <c r="AG48" s="1186"/>
      <c r="AH48" s="1186"/>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6" t="s">
        <v>2015</v>
      </c>
      <c r="C49" s="1127"/>
      <c r="D49" s="1127"/>
      <c r="E49" s="1127"/>
      <c r="F49" s="1128"/>
      <c r="G49" s="1187" t="str">
        <f>IFERROR(IF(AND(OR(AH58=1,AH58=2),OR(AH59=1,AH59=2),OR(AH60=1,AH60=2)),"処遇加算Ⅰ",IF(AND(OR(AH58=1,AH58=2),OR(AH59=1,AH59=2),OR(AH60=0,AH60=3)),"処遇加算Ⅱ",IF(OR(OR(AH58=1,AH58=2),OR(AH59=1,AH59=2)),"処遇加算Ⅲ",""))),"")</f>
        <v/>
      </c>
      <c r="H49" s="1165"/>
      <c r="I49" s="1165"/>
      <c r="J49" s="1165"/>
      <c r="K49" s="1188"/>
      <c r="L49" s="1193" t="str">
        <f>IFERROR(IF(G9="","",IF(AND(AH61=1,AH62=1,AH63=1),"特定加算Ⅰ",IF(AND(AH61=1,AH62=2,AH63=1),"特定加算Ⅱ",IF(OR(AH61=2,AH62=2,AH63=2),"特定加算なし","")))),"")</f>
        <v/>
      </c>
      <c r="M49" s="1194"/>
      <c r="N49" s="1194"/>
      <c r="O49" s="1194"/>
      <c r="P49" s="1195"/>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2" t="str">
        <f>IFERROR(VLOOKUP(BE48,【参考】数式用2!E6:F23,2,FALSE),"")</f>
        <v/>
      </c>
      <c r="AD49" s="1173"/>
      <c r="AE49" s="1173"/>
      <c r="AF49" s="1173"/>
      <c r="AG49" s="1173"/>
      <c r="AH49" s="117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6" t="s">
        <v>2016</v>
      </c>
      <c r="C50" s="1127"/>
      <c r="D50" s="1127"/>
      <c r="E50" s="1127"/>
      <c r="F50" s="1128"/>
      <c r="G50" s="1175" t="str">
        <f>IFERROR(VLOOKUP(Y5,【参考】数式用!$A$5:$J$37,MATCH(G49,【参考】数式用!$B$4:$J$4,0)+1,0),"")</f>
        <v/>
      </c>
      <c r="H50" s="1176"/>
      <c r="I50" s="1176"/>
      <c r="J50" s="1176"/>
      <c r="K50" s="1177"/>
      <c r="L50" s="1178" t="str">
        <f>IFERROR(VLOOKUP(Y5,【参考】数式用!$A$5:$J$37,MATCH(L49,【参考】数式用!$B$4:$J$4,0)+1,0),"")</f>
        <v/>
      </c>
      <c r="M50" s="1179"/>
      <c r="N50" s="1179"/>
      <c r="O50" s="1179"/>
      <c r="P50" s="1180"/>
      <c r="Q50" s="1181" t="str">
        <f>IFERROR(VLOOKUP(Y5,【参考】数式用!$A$5:$J$37,MATCH(Q49,【参考】数式用!$B$4:$J$4,0)+1,0),"")</f>
        <v/>
      </c>
      <c r="R50" s="1176"/>
      <c r="S50" s="1176"/>
      <c r="T50" s="1176"/>
      <c r="U50" s="1182"/>
      <c r="V50" s="1159">
        <f>SUM(G50,L50,Q50)</f>
        <v>0</v>
      </c>
      <c r="W50" s="1160"/>
      <c r="X50" s="1160"/>
      <c r="Y50" s="1160"/>
      <c r="Z50" s="1160"/>
      <c r="AA50" s="1033"/>
      <c r="AB50" s="1033"/>
      <c r="AC50" s="1183" t="str">
        <f>IFERROR(VLOOKUP(Y5,【参考】数式用!$A$5:$AB$37,MATCH(AC49,【参考】数式用!$B$4:$AB$4,0)+1,FALSE),"")</f>
        <v/>
      </c>
      <c r="AD50" s="1184"/>
      <c r="AE50" s="1184"/>
      <c r="AF50" s="1184"/>
      <c r="AG50" s="1184"/>
      <c r="AH50" s="1185"/>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6" t="s">
        <v>2053</v>
      </c>
      <c r="BW50" s="1197"/>
      <c r="BX50" s="1197"/>
      <c r="BY50" s="1197"/>
      <c r="BZ50" s="1197"/>
      <c r="CA50" s="1198"/>
      <c r="CD50" s="142"/>
    </row>
    <row r="51" spans="2:86" ht="17.25" customHeight="1">
      <c r="B51" s="1169" t="s">
        <v>2120</v>
      </c>
      <c r="C51" s="1170"/>
      <c r="D51" s="1170"/>
      <c r="E51" s="1170"/>
      <c r="F51" s="1171"/>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1">
        <f>IFERROR(SUM(G51,L51,Q51),"")</f>
        <v>0</v>
      </c>
      <c r="W51" s="1192"/>
      <c r="X51" s="1192"/>
      <c r="Y51" s="1192"/>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199">
        <f>IF(AND(Q49="ベア加算なし",BA48="ベア加算"),ROUNDDOWN(ROUND(AM5*VLOOKUP(Y5,【参考】数式用!$A$5:$AB$37,9,FALSE),0),0)*AD53,0)</f>
        <v>0</v>
      </c>
      <c r="BW51" s="1200"/>
      <c r="BX51" s="1200"/>
      <c r="BY51" s="1200"/>
      <c r="BZ51" s="1200"/>
      <c r="CA51" s="1201"/>
      <c r="CD51" s="142"/>
    </row>
    <row r="52" spans="2:86" ht="13.5" customHeight="1">
      <c r="B52" s="1169"/>
      <c r="C52" s="1170"/>
      <c r="D52" s="1170"/>
      <c r="E52" s="1170"/>
      <c r="F52" s="1171"/>
      <c r="G52" s="1102" t="str">
        <f>IFERROR("("&amp;TEXT(G51/H53,"#,##0円")&amp;"/月)","")</f>
        <v/>
      </c>
      <c r="H52" s="1103"/>
      <c r="I52" s="1103"/>
      <c r="J52" s="1103"/>
      <c r="K52" s="1103"/>
      <c r="L52" s="1189" t="str">
        <f>IFERROR("("&amp;TEXT(L51/H53,"#,##0円")&amp;"/月)","")</f>
        <v/>
      </c>
      <c r="M52" s="1190"/>
      <c r="N52" s="1190"/>
      <c r="O52" s="1190"/>
      <c r="P52" s="1102"/>
      <c r="Q52" s="1103" t="str">
        <f>IFERROR("("&amp;TEXT(Q51/H53,"#,##0円")&amp;"/月)","")</f>
        <v/>
      </c>
      <c r="R52" s="1103"/>
      <c r="S52" s="1103"/>
      <c r="T52" s="1103"/>
      <c r="U52" s="1103"/>
      <c r="V52" s="1103" t="str">
        <f>IFERROR("("&amp;TEXT(V51/H53,"#,##0円")&amp;"/月)","")</f>
        <v>(0円/月)</v>
      </c>
      <c r="W52" s="1103"/>
      <c r="X52" s="1103"/>
      <c r="Y52" s="1103"/>
      <c r="Z52" s="1103"/>
      <c r="AB52" s="58"/>
      <c r="AC52" s="1189" t="str">
        <f>IFERROR("("&amp;TEXT(AC51/AD53,"#,##0円")&amp;"/月)","")</f>
        <v/>
      </c>
      <c r="AD52" s="1190"/>
      <c r="AE52" s="1190"/>
      <c r="AF52" s="1190"/>
      <c r="AG52" s="1190"/>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4" t="s">
        <v>215</v>
      </c>
      <c r="V56" s="1214"/>
      <c r="W56" s="1214"/>
      <c r="X56" s="1214"/>
      <c r="Y56" s="1214"/>
      <c r="Z56" s="1214"/>
      <c r="AA56" s="536"/>
      <c r="AB56" s="537"/>
      <c r="AC56" s="1214" t="str">
        <f>IF(F15=4,"R6.4～R6.5",IF(F15=5,"R6.5",""))</f>
        <v>R6.4～R6.5</v>
      </c>
      <c r="AD56" s="1214"/>
      <c r="AE56" s="1214"/>
      <c r="AF56" s="1214"/>
      <c r="AG56" s="1214"/>
      <c r="AH56" s="1214"/>
      <c r="AI56" s="538"/>
      <c r="AJ56" s="537"/>
      <c r="AK56" s="1214" t="str">
        <f>IF(OR(F15=4,F15=5),"R6.6","R"&amp;D15&amp;"."&amp;F15)&amp;"～R"&amp;K15&amp;"."&amp;M15</f>
        <v>R6.6～R7.3</v>
      </c>
      <c r="AL56" s="1214"/>
      <c r="AM56" s="1214"/>
      <c r="AN56" s="1214"/>
      <c r="AO56" s="1214"/>
      <c r="AP56" s="1214"/>
      <c r="AQ56" s="145"/>
      <c r="AR56" s="145"/>
      <c r="AS56" s="1052" t="s">
        <v>2202</v>
      </c>
      <c r="AT56" s="1052"/>
      <c r="AU56" s="1052"/>
      <c r="AV56" s="1052"/>
      <c r="AW56" s="1052" t="s">
        <v>2201</v>
      </c>
      <c r="AX56" s="1052"/>
      <c r="AY56" s="1052"/>
      <c r="AZ56" s="1052"/>
    </row>
    <row r="57" spans="2:86" ht="15.9"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2" t="s">
        <v>2055</v>
      </c>
      <c r="V58" s="1212"/>
      <c r="W58" s="1212"/>
      <c r="X58" s="1212"/>
      <c r="Y58" s="1212"/>
      <c r="Z58" s="539" t="str">
        <f>IF(AND(B9&lt;&gt;"処遇加算なし",F15=4),IF(V24="✓",1,IF(V25="✓",2,IF(V26="✓",3,""))),"")</f>
        <v/>
      </c>
      <c r="AA58" s="536"/>
      <c r="AB58" s="537"/>
      <c r="AC58" s="1212" t="s">
        <v>2055</v>
      </c>
      <c r="AD58" s="1212"/>
      <c r="AE58" s="1212"/>
      <c r="AF58" s="1212"/>
      <c r="AG58" s="1212"/>
      <c r="AH58" s="425">
        <f>IF(AND(F15&lt;&gt;4,F15&lt;&gt;5),0,IF(AU8="○",1,3))</f>
        <v>3</v>
      </c>
      <c r="AI58" s="537"/>
      <c r="AJ58" s="537"/>
      <c r="AK58" s="1212" t="s">
        <v>2055</v>
      </c>
      <c r="AL58" s="1212"/>
      <c r="AM58" s="1212"/>
      <c r="AN58" s="1212"/>
      <c r="AO58" s="1212"/>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2" t="s">
        <v>2056</v>
      </c>
      <c r="V59" s="1212"/>
      <c r="W59" s="1212"/>
      <c r="X59" s="1212"/>
      <c r="Y59" s="1212"/>
      <c r="Z59" s="539" t="str">
        <f>IF(AND(B9&lt;&gt;"処遇加算なし",F15=4),IF(V28="✓",1,IF(V29="✓",2,IF(V30="✓",3,""))),"")</f>
        <v/>
      </c>
      <c r="AA59" s="536"/>
      <c r="AB59" s="537"/>
      <c r="AC59" s="1212" t="s">
        <v>2056</v>
      </c>
      <c r="AD59" s="1212"/>
      <c r="AE59" s="1212"/>
      <c r="AF59" s="1212"/>
      <c r="AG59" s="1212"/>
      <c r="AH59" s="425">
        <f>IF(AND(F15&lt;&gt;4,F15&lt;&gt;5),0,IF(AV8="○",1,3))</f>
        <v>3</v>
      </c>
      <c r="AI59" s="537"/>
      <c r="AJ59" s="537"/>
      <c r="AK59" s="1212" t="s">
        <v>2056</v>
      </c>
      <c r="AL59" s="1212"/>
      <c r="AM59" s="1212"/>
      <c r="AN59" s="1212"/>
      <c r="AO59" s="1212"/>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2" t="s">
        <v>2057</v>
      </c>
      <c r="V60" s="1212"/>
      <c r="W60" s="1212"/>
      <c r="X60" s="1212"/>
      <c r="Y60" s="1212"/>
      <c r="Z60" s="539" t="str">
        <f>IF(AND(B9&lt;&gt;"処遇加算なし",F15=4),IF(V32="✓",1,IF(V33="✓",2,"")),"")</f>
        <v/>
      </c>
      <c r="AA60" s="536"/>
      <c r="AB60" s="537"/>
      <c r="AC60" s="1212" t="s">
        <v>2057</v>
      </c>
      <c r="AD60" s="1212"/>
      <c r="AE60" s="1212"/>
      <c r="AF60" s="1212"/>
      <c r="AG60" s="1212"/>
      <c r="AH60" s="425">
        <f>IF(AND(F15&lt;&gt;4,F15&lt;&gt;5),0,IF(AW8="○",1,3))</f>
        <v>3</v>
      </c>
      <c r="AI60" s="537"/>
      <c r="AJ60" s="537"/>
      <c r="AK60" s="1212" t="s">
        <v>2057</v>
      </c>
      <c r="AL60" s="1212"/>
      <c r="AM60" s="1212"/>
      <c r="AN60" s="1212"/>
      <c r="AO60" s="1212"/>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2" t="s">
        <v>2058</v>
      </c>
      <c r="V61" s="1212"/>
      <c r="W61" s="1212"/>
      <c r="X61" s="1212"/>
      <c r="Y61" s="1212"/>
      <c r="Z61" s="539" t="str">
        <f>IF(AND(B9&lt;&gt;"処遇加算なし",F15=4),IF(V36="✓",1,IF(V37="✓",2,"")),"")</f>
        <v/>
      </c>
      <c r="AA61" s="536"/>
      <c r="AB61" s="537"/>
      <c r="AC61" s="1212" t="s">
        <v>2058</v>
      </c>
      <c r="AD61" s="1212"/>
      <c r="AE61" s="1212"/>
      <c r="AF61" s="1212"/>
      <c r="AG61" s="1212"/>
      <c r="AH61" s="425">
        <f>IF(AND(F15&lt;&gt;4,F15&lt;&gt;5),0,IF(AX8="○",1,2))</f>
        <v>2</v>
      </c>
      <c r="AI61" s="537"/>
      <c r="AJ61" s="537"/>
      <c r="AK61" s="1212" t="s">
        <v>2058</v>
      </c>
      <c r="AL61" s="1212"/>
      <c r="AM61" s="1212"/>
      <c r="AN61" s="1212"/>
      <c r="AO61" s="1212"/>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2" t="s">
        <v>2059</v>
      </c>
      <c r="V62" s="1212"/>
      <c r="W62" s="1212"/>
      <c r="X62" s="1212"/>
      <c r="Y62" s="1212"/>
      <c r="Z62" s="539" t="str">
        <f>IF(AND(B9&lt;&gt;"処遇加算なし",F15=4),IF(V40="✓",1,IF(V41="✓",2,"")),"")</f>
        <v/>
      </c>
      <c r="AA62" s="536"/>
      <c r="AB62" s="537"/>
      <c r="AC62" s="1212" t="s">
        <v>2059</v>
      </c>
      <c r="AD62" s="1212"/>
      <c r="AE62" s="1212"/>
      <c r="AF62" s="1212"/>
      <c r="AG62" s="1212"/>
      <c r="AH62" s="425">
        <f>IF(AND(F15&lt;&gt;4,F15&lt;&gt;5),0,IF(AY8="○",1,2))</f>
        <v>2</v>
      </c>
      <c r="AI62" s="537"/>
      <c r="AJ62" s="537"/>
      <c r="AK62" s="1212" t="s">
        <v>2059</v>
      </c>
      <c r="AL62" s="1212"/>
      <c r="AM62" s="1212"/>
      <c r="AN62" s="1212"/>
      <c r="AO62" s="1212"/>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2" t="s">
        <v>25</v>
      </c>
      <c r="AG1" s="1202"/>
      <c r="AH1" s="1202"/>
      <c r="AI1" s="1203" t="str">
        <f>IF(G5="","",G5)</f>
        <v/>
      </c>
      <c r="AJ1" s="1203"/>
      <c r="AK1" s="1203"/>
      <c r="AL1" s="1203"/>
      <c r="AM1" s="1203"/>
      <c r="AN1" s="1203"/>
      <c r="AO1" s="1203"/>
      <c r="AP1" s="1203"/>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7" t="str">
        <f>IF(AI1&lt;&gt;"",1,"")</f>
        <v/>
      </c>
      <c r="CJ2" s="1208"/>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09" t="str">
        <f>IF(AND(L9="ベア加算",Q49="ベア加算"),1,"")</f>
        <v/>
      </c>
      <c r="CJ3" s="1210"/>
    </row>
    <row r="4" spans="1:88" ht="28.5" customHeight="1">
      <c r="B4" s="1129" t="s">
        <v>2237</v>
      </c>
      <c r="C4" s="1129"/>
      <c r="D4" s="1129"/>
      <c r="E4" s="1129"/>
      <c r="F4" s="1129"/>
      <c r="G4" s="1130" t="s">
        <v>0</v>
      </c>
      <c r="H4" s="1130"/>
      <c r="I4" s="1130"/>
      <c r="J4" s="1131" t="s">
        <v>1</v>
      </c>
      <c r="K4" s="1132"/>
      <c r="L4" s="1132"/>
      <c r="M4" s="1132"/>
      <c r="N4" s="1132"/>
      <c r="O4" s="1133"/>
      <c r="P4" s="987" t="s">
        <v>2</v>
      </c>
      <c r="Q4" s="988"/>
      <c r="R4" s="988"/>
      <c r="S4" s="988"/>
      <c r="T4" s="988"/>
      <c r="U4" s="988"/>
      <c r="V4" s="988"/>
      <c r="W4" s="988"/>
      <c r="X4" s="989"/>
      <c r="Y4" s="1131" t="s">
        <v>3</v>
      </c>
      <c r="Z4" s="1132"/>
      <c r="AA4" s="1132"/>
      <c r="AB4" s="1132"/>
      <c r="AC4" s="1132"/>
      <c r="AD4" s="1133"/>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258"/>
      <c r="C5" s="1258"/>
      <c r="D5" s="1258"/>
      <c r="E5" s="1258"/>
      <c r="F5" s="1258"/>
      <c r="G5" s="1118"/>
      <c r="H5" s="1118"/>
      <c r="I5" s="1118"/>
      <c r="J5" s="1119"/>
      <c r="K5" s="1119"/>
      <c r="L5" s="1119"/>
      <c r="M5" s="1120"/>
      <c r="N5" s="1120"/>
      <c r="O5" s="1120"/>
      <c r="P5" s="1215"/>
      <c r="Q5" s="1216"/>
      <c r="R5" s="1216"/>
      <c r="S5" s="1216"/>
      <c r="T5" s="1216"/>
      <c r="U5" s="1216"/>
      <c r="V5" s="1216"/>
      <c r="W5" s="1216"/>
      <c r="X5" s="1217"/>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1" t="s">
        <v>2187</v>
      </c>
      <c r="CF7" s="1211"/>
      <c r="CG7" s="1211"/>
      <c r="CH7" s="1211"/>
      <c r="CI7" s="990" t="str">
        <f>IF(AND(AH62=1,AD41=""),1,"")</f>
        <v/>
      </c>
      <c r="CJ7" s="991"/>
    </row>
    <row r="8" spans="1:88" ht="17.25" customHeight="1" thickBot="1">
      <c r="B8" s="1123" t="s">
        <v>2145</v>
      </c>
      <c r="C8" s="1124"/>
      <c r="D8" s="1124"/>
      <c r="E8" s="1124"/>
      <c r="F8" s="1124"/>
      <c r="G8" s="1124"/>
      <c r="H8" s="1124"/>
      <c r="I8" s="1124"/>
      <c r="J8" s="1124"/>
      <c r="K8" s="1124"/>
      <c r="L8" s="1124"/>
      <c r="M8" s="1124"/>
      <c r="N8" s="1124"/>
      <c r="O8" s="1124"/>
      <c r="P8" s="1124"/>
      <c r="Q8" s="1124"/>
      <c r="R8" s="1124"/>
      <c r="S8" s="1125"/>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4" t="str">
        <f>IF(L9="ベア加算","",IF(OR(V8="新加算Ⅰ",V8="新加算Ⅱ",V8="新加算Ⅲ",V8="新加算Ⅳ"),"○",""))</f>
        <v/>
      </c>
      <c r="AU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4" t="str">
        <f>IF(OR(V8="新加算Ⅰ",V8="新加算Ⅱ",V8="新加算Ⅲ",V8="新加算Ⅴ(１)",V8="新加算Ⅴ(３)",V8="新加算Ⅴ(８)"),"○","")</f>
        <v/>
      </c>
      <c r="AX8" s="1204" t="str">
        <f>IF(OR(V8="新加算Ⅰ",V8="新加算Ⅱ",V8="新加算Ⅴ(１)",V8="新加算Ⅴ(２)",V8="新加算Ⅴ(３)",V8="新加算Ⅴ(４)",V8="新加算Ⅴ(５)",V8="新加算Ⅴ(６)",V8="新加算Ⅴ(７)",V8="新加算Ⅴ(９)",V8="新加算Ⅴ(10)",V8="新加算Ⅴ(12)"),"○","")</f>
        <v/>
      </c>
      <c r="AY8" s="1204" t="str">
        <f>IF(OR(V8="新加算Ⅰ",V8="新加算Ⅴ(１)",V8="新加算Ⅴ(２)",V8="新加算Ⅴ(５)",V8="新加算Ⅴ(７)",V8="新加算Ⅴ(10)"),"○","")</f>
        <v/>
      </c>
      <c r="AZ8" s="1204" t="str">
        <f>IF(OR(V8="新加算Ⅰ",V8="新加算Ⅱ",V8="新加算Ⅴ(１)",V8="新加算Ⅴ(２)",V8="新加算Ⅴ(３)",V8="新加算Ⅴ(４)",V8="新加算Ⅴ(５)",V8="新加算Ⅴ(６)",V8="新加算Ⅴ(７)",V8="新加算Ⅴ(９)",V8="新加算Ⅴ(10)",V8="新加算Ⅴ(12)"),"○","")</f>
        <v/>
      </c>
      <c r="BA8" s="84"/>
      <c r="CE8" s="1211" t="s">
        <v>2187</v>
      </c>
      <c r="CF8" s="1211"/>
      <c r="CG8" s="1211"/>
      <c r="CH8" s="1211"/>
      <c r="CI8" s="990" t="str">
        <f>IF(AND(AP62=1,AL41=""),1,"")</f>
        <v/>
      </c>
      <c r="CJ8" s="991"/>
    </row>
    <row r="9" spans="1:88" ht="26.25" customHeight="1">
      <c r="B9" s="1138"/>
      <c r="C9" s="1139"/>
      <c r="D9" s="1139"/>
      <c r="E9" s="1139"/>
      <c r="F9" s="1140"/>
      <c r="G9" s="1141"/>
      <c r="H9" s="1142"/>
      <c r="I9" s="1142"/>
      <c r="J9" s="1142"/>
      <c r="K9" s="1143"/>
      <c r="L9" s="1144"/>
      <c r="M9" s="1145"/>
      <c r="N9" s="1145"/>
      <c r="O9" s="1145"/>
      <c r="P9" s="1146"/>
      <c r="Q9" s="1121" t="s">
        <v>2051</v>
      </c>
      <c r="R9" s="1122"/>
      <c r="S9" s="1122"/>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5"/>
      <c r="AU9" s="1205"/>
      <c r="AV9" s="1205"/>
      <c r="AW9" s="1205"/>
      <c r="AX9" s="1205"/>
      <c r="AY9" s="1205"/>
      <c r="AZ9" s="1205"/>
      <c r="BA9" s="84"/>
      <c r="CE9" s="992" t="s">
        <v>2187</v>
      </c>
      <c r="CF9" s="992"/>
      <c r="CG9" s="992"/>
      <c r="CH9" s="992"/>
      <c r="CI9" s="990" t="str">
        <f>IF(OR(AH62=1,AP62=1),1,"")</f>
        <v/>
      </c>
      <c r="CJ9" s="991"/>
    </row>
    <row r="10" spans="1:88" ht="11.25" customHeight="1">
      <c r="B10" s="1147" t="str">
        <f>IFERROR(VLOOKUP(Y5,【参考】数式用!$A$5:$J$37,MATCH(B9,【参考】数式用!$B$4:$J$4,0)+1,0),"")</f>
        <v/>
      </c>
      <c r="C10" s="1148"/>
      <c r="D10" s="1148"/>
      <c r="E10" s="1148"/>
      <c r="F10" s="1149"/>
      <c r="G10" s="1147" t="str">
        <f>IFERROR(VLOOKUP(Y5,【参考】数式用!$A$5:$J$37,MATCH(G9,【参考】数式用!$B$4:$J$4,0)+1,0),"")</f>
        <v/>
      </c>
      <c r="H10" s="1148"/>
      <c r="I10" s="1148"/>
      <c r="J10" s="1148"/>
      <c r="K10" s="1149"/>
      <c r="L10" s="1153" t="str">
        <f>IFERROR(VLOOKUP(Y5,【参考】数式用!$A$5:$J$37,MATCH(L9,【参考】数式用!$B$4:$J$4,0)+1,0),"")</f>
        <v/>
      </c>
      <c r="M10" s="1154"/>
      <c r="N10" s="1154"/>
      <c r="O10" s="1154"/>
      <c r="P10" s="1155"/>
      <c r="Q10" s="1159">
        <f>SUM(B10,G10,L10)</f>
        <v>0</v>
      </c>
      <c r="R10" s="1160"/>
      <c r="S10" s="1160"/>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0"/>
      <c r="C11" s="1151"/>
      <c r="D11" s="1151"/>
      <c r="E11" s="1151"/>
      <c r="F11" s="1152"/>
      <c r="G11" s="1150"/>
      <c r="H11" s="1151"/>
      <c r="I11" s="1151"/>
      <c r="J11" s="1151"/>
      <c r="K11" s="1152"/>
      <c r="L11" s="1156"/>
      <c r="M11" s="1157"/>
      <c r="N11" s="1157"/>
      <c r="O11" s="1157"/>
      <c r="P11" s="1158"/>
      <c r="Q11" s="1159"/>
      <c r="R11" s="1160"/>
      <c r="S11" s="1160"/>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4" t="str">
        <f>IF(L9="ベア加算","",IF(OR(V11="新加算Ⅰ",V11="新加算Ⅱ",V11="新加算Ⅲ",V11="新加算Ⅳ"),"○",""))</f>
        <v/>
      </c>
      <c r="AU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4" t="str">
        <f>IF(OR(V11="新加算Ⅰ",V11="新加算Ⅱ",V11="新加算Ⅲ",V11="新加算Ⅴ(１)",V11="新加算Ⅴ(３)",V11="新加算Ⅴ(８)"),"○","")</f>
        <v/>
      </c>
      <c r="AX11" s="1204" t="str">
        <f>IF(OR(V11="新加算Ⅰ",V11="新加算Ⅱ",V11="新加算Ⅴ(１)",V11="新加算Ⅴ(２)",V11="新加算Ⅴ(３)",V11="新加算Ⅴ(４)",V11="新加算Ⅴ(５)",V11="新加算Ⅴ(６)",V11="新加算Ⅴ(７)",V11="新加算Ⅴ(９)",V11="新加算Ⅴ(10)",V11="新加算Ⅴ(12)"),"○","")</f>
        <v/>
      </c>
      <c r="AY11" s="1204" t="str">
        <f>IF(OR(V11="新加算Ⅰ",V11="新加算Ⅴ(１)",V11="新加算Ⅴ(２)",V11="新加算Ⅴ(５)",V11="新加算Ⅴ(７)",V11="新加算Ⅴ(10)"),"○","")</f>
        <v/>
      </c>
      <c r="AZ11" s="1204"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8" t="str">
        <f>IFERROR(VLOOKUP(Y5,【参考】数式用!$A$5:$AB$37,MATCH(V11,【参考】数式用!$B$4:$AB$4,0)+1,FALSE),"")</f>
        <v/>
      </c>
      <c r="W12" s="1218"/>
      <c r="X12" s="1218"/>
      <c r="Y12" s="1218"/>
      <c r="Z12" s="1218"/>
      <c r="AA12" s="995"/>
      <c r="AB12" s="995"/>
      <c r="AC12" s="995"/>
      <c r="AD12" s="995"/>
      <c r="AE12" s="995"/>
      <c r="AF12" s="995"/>
      <c r="AG12" s="995"/>
      <c r="AH12" s="995"/>
      <c r="AI12" s="995"/>
      <c r="AJ12" s="995"/>
      <c r="AK12" s="995"/>
      <c r="AL12" s="995"/>
      <c r="AM12" s="995"/>
      <c r="AN12" s="995"/>
      <c r="AO12" s="995"/>
      <c r="AP12" s="996"/>
      <c r="AS12" s="83"/>
      <c r="AT12" s="1205"/>
      <c r="AU12" s="1205"/>
      <c r="AV12" s="1205"/>
      <c r="AW12" s="1205"/>
      <c r="AX12" s="1205"/>
      <c r="AY12" s="1205"/>
      <c r="AZ12" s="1205"/>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4" t="str">
        <f>IF(L9="ベア加算","",IF(OR(V14="新加算Ⅰ",V14="新加算Ⅱ",V14="新加算Ⅲ",V14="新加算Ⅳ"),"○",""))</f>
        <v/>
      </c>
      <c r="AU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4" t="str">
        <f>IF(OR(V14="新加算Ⅰ",V14="新加算Ⅱ",V14="新加算Ⅲ",V14="新加算Ⅴ(１)",V14="新加算Ⅴ(３)",V14="新加算Ⅴ(８)"),"○","")</f>
        <v/>
      </c>
      <c r="AX14" s="1204" t="str">
        <f>IF(OR(V14="新加算Ⅰ",V14="新加算Ⅱ",V14="新加算Ⅴ(１)",V14="新加算Ⅴ(２)",V14="新加算Ⅴ(３)",V14="新加算Ⅴ(４)",V14="新加算Ⅴ(５)",V14="新加算Ⅴ(６)",V14="新加算Ⅴ(７)",V14="新加算Ⅴ(９)",V14="新加算Ⅴ(10)",V14="新加算Ⅴ(12)"),"○","")</f>
        <v/>
      </c>
      <c r="AY14" s="1204" t="str">
        <f>IF(OR(V14="新加算Ⅰ",V14="新加算Ⅴ(１)",V14="新加算Ⅴ(２)",V14="新加算Ⅴ(５)",V14="新加算Ⅴ(７)",V14="新加算Ⅴ(10)"),"○","")</f>
        <v/>
      </c>
      <c r="AZ14" s="1204"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6"/>
      <c r="AU15" s="1206"/>
      <c r="AV15" s="1206"/>
      <c r="AW15" s="1206"/>
      <c r="AX15" s="1206"/>
      <c r="AY15" s="1206"/>
      <c r="AZ15" s="1206"/>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5"/>
      <c r="AU16" s="1205"/>
      <c r="AV16" s="1205"/>
      <c r="AW16" s="1205"/>
      <c r="AX16" s="1205"/>
      <c r="AY16" s="1205"/>
      <c r="AZ16" s="1205"/>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1"/>
      <c r="C25" s="1162"/>
      <c r="D25" s="1162"/>
      <c r="E25" s="1162"/>
      <c r="F25" s="1163"/>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1"/>
      <c r="C29" s="1162"/>
      <c r="D29" s="1162"/>
      <c r="E29" s="1162"/>
      <c r="F29" s="1163"/>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7" t="s">
        <v>2069</v>
      </c>
      <c r="C32" s="1137"/>
      <c r="D32" s="1137"/>
      <c r="E32" s="1137"/>
      <c r="F32" s="1137"/>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7"/>
      <c r="C33" s="1137"/>
      <c r="D33" s="1137"/>
      <c r="E33" s="1137"/>
      <c r="F33" s="1137"/>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7"/>
      <c r="C34" s="1137"/>
      <c r="D34" s="1137"/>
      <c r="E34" s="1137"/>
      <c r="F34" s="1137"/>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7" t="s">
        <v>2070</v>
      </c>
      <c r="C36" s="1137"/>
      <c r="D36" s="1137"/>
      <c r="E36" s="1137"/>
      <c r="F36" s="1137"/>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7"/>
      <c r="C37" s="1137"/>
      <c r="D37" s="1137"/>
      <c r="E37" s="1137"/>
      <c r="F37" s="1137"/>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7"/>
      <c r="C38" s="1137"/>
      <c r="D38" s="1137"/>
      <c r="E38" s="1137"/>
      <c r="F38" s="1137"/>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7" t="s">
        <v>2071</v>
      </c>
      <c r="C40" s="1137"/>
      <c r="D40" s="1137"/>
      <c r="E40" s="1137"/>
      <c r="F40" s="1137"/>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7"/>
      <c r="C41" s="1137"/>
      <c r="D41" s="1137"/>
      <c r="E41" s="1137"/>
      <c r="F41" s="1137"/>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7"/>
      <c r="C42" s="1137"/>
      <c r="D42" s="1137"/>
      <c r="E42" s="1137"/>
      <c r="F42" s="1137"/>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7" t="s">
        <v>2072</v>
      </c>
      <c r="C44" s="1137"/>
      <c r="D44" s="1137"/>
      <c r="E44" s="1137"/>
      <c r="F44" s="1137"/>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7"/>
      <c r="C45" s="1137"/>
      <c r="D45" s="1137"/>
      <c r="E45" s="1137"/>
      <c r="F45" s="1137"/>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4"/>
      <c r="C48" s="1135"/>
      <c r="D48" s="1135"/>
      <c r="E48" s="1135"/>
      <c r="F48" s="1136"/>
      <c r="G48" s="1123" t="str">
        <f>IF(F15=4,"R6.4～R6.5",IF(F15=5,"R6.5",""))</f>
        <v>R6.4～R6.5</v>
      </c>
      <c r="H48" s="1124"/>
      <c r="I48" s="1124"/>
      <c r="J48" s="1124"/>
      <c r="K48" s="1124"/>
      <c r="L48" s="1124"/>
      <c r="M48" s="1124"/>
      <c r="N48" s="1124"/>
      <c r="O48" s="1124"/>
      <c r="P48" s="1124"/>
      <c r="Q48" s="1124"/>
      <c r="R48" s="1124"/>
      <c r="S48" s="1124"/>
      <c r="T48" s="1124"/>
      <c r="U48" s="1124"/>
      <c r="V48" s="1124"/>
      <c r="W48" s="1124"/>
      <c r="X48" s="1124"/>
      <c r="Y48" s="1124"/>
      <c r="Z48" s="1125"/>
      <c r="AA48" s="1022" t="s">
        <v>12</v>
      </c>
      <c r="AB48" s="1023"/>
      <c r="AC48" s="1186" t="str">
        <f>IF(OR(F15=4,F15=5),"R6.6","R"&amp;D15&amp;"."&amp;F15)&amp;"～R"&amp;K15&amp;"."&amp;M15</f>
        <v>R6.6～R7.3</v>
      </c>
      <c r="AD48" s="1186"/>
      <c r="AE48" s="1186"/>
      <c r="AF48" s="1186"/>
      <c r="AG48" s="1186"/>
      <c r="AH48" s="1186"/>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6" t="s">
        <v>2015</v>
      </c>
      <c r="C49" s="1127"/>
      <c r="D49" s="1127"/>
      <c r="E49" s="1127"/>
      <c r="F49" s="1128"/>
      <c r="G49" s="1187" t="str">
        <f>IFERROR(IF(AND(OR(AH58=1,AH58=2),OR(AH59=1,AH59=2),OR(AH60=1,AH60=2)),"処遇加算Ⅰ",IF(AND(OR(AH58=1,AH58=2),OR(AH59=1,AH59=2),OR(AH60=0,AH60=3)),"処遇加算Ⅱ",IF(OR(OR(AH58=1,AH58=2),OR(AH59=1,AH59=2)),"処遇加算Ⅲ",""))),"")</f>
        <v/>
      </c>
      <c r="H49" s="1165"/>
      <c r="I49" s="1165"/>
      <c r="J49" s="1165"/>
      <c r="K49" s="1188"/>
      <c r="L49" s="1193" t="str">
        <f>IFERROR(IF(G9="","",IF(AND(AH61=1,AH62=1,AH63=1),"特定加算Ⅰ",IF(AND(AH61=1,AH62=2,AH63=1),"特定加算Ⅱ",IF(OR(AH61=2,AH62=2,AH63=2),"特定加算なし","")))),"")</f>
        <v/>
      </c>
      <c r="M49" s="1194"/>
      <c r="N49" s="1194"/>
      <c r="O49" s="1194"/>
      <c r="P49" s="1195"/>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2" t="str">
        <f>IFERROR(VLOOKUP(BE48,【参考】数式用2!E6:F23,2,FALSE),"")</f>
        <v/>
      </c>
      <c r="AD49" s="1173"/>
      <c r="AE49" s="1173"/>
      <c r="AF49" s="1173"/>
      <c r="AG49" s="1173"/>
      <c r="AH49" s="117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6" t="s">
        <v>2016</v>
      </c>
      <c r="C50" s="1127"/>
      <c r="D50" s="1127"/>
      <c r="E50" s="1127"/>
      <c r="F50" s="1128"/>
      <c r="G50" s="1175" t="str">
        <f>IFERROR(VLOOKUP(Y5,【参考】数式用!$A$5:$J$37,MATCH(G49,【参考】数式用!$B$4:$J$4,0)+1,0),"")</f>
        <v/>
      </c>
      <c r="H50" s="1176"/>
      <c r="I50" s="1176"/>
      <c r="J50" s="1176"/>
      <c r="K50" s="1177"/>
      <c r="L50" s="1178" t="str">
        <f>IFERROR(VLOOKUP(Y5,【参考】数式用!$A$5:$J$37,MATCH(L49,【参考】数式用!$B$4:$J$4,0)+1,0),"")</f>
        <v/>
      </c>
      <c r="M50" s="1179"/>
      <c r="N50" s="1179"/>
      <c r="O50" s="1179"/>
      <c r="P50" s="1180"/>
      <c r="Q50" s="1181" t="str">
        <f>IFERROR(VLOOKUP(Y5,【参考】数式用!$A$5:$J$37,MATCH(Q49,【参考】数式用!$B$4:$J$4,0)+1,0),"")</f>
        <v/>
      </c>
      <c r="R50" s="1176"/>
      <c r="S50" s="1176"/>
      <c r="T50" s="1176"/>
      <c r="U50" s="1182"/>
      <c r="V50" s="1159">
        <f>SUM(G50,L50,Q50)</f>
        <v>0</v>
      </c>
      <c r="W50" s="1160"/>
      <c r="X50" s="1160"/>
      <c r="Y50" s="1160"/>
      <c r="Z50" s="1160"/>
      <c r="AA50" s="1033"/>
      <c r="AB50" s="1033"/>
      <c r="AC50" s="1183" t="str">
        <f>IFERROR(VLOOKUP(Y5,【参考】数式用!$A$5:$AB$37,MATCH(AC49,【参考】数式用!$B$4:$AB$4,0)+1,FALSE),"")</f>
        <v/>
      </c>
      <c r="AD50" s="1184"/>
      <c r="AE50" s="1184"/>
      <c r="AF50" s="1184"/>
      <c r="AG50" s="1184"/>
      <c r="AH50" s="1185"/>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6" t="s">
        <v>2053</v>
      </c>
      <c r="BW50" s="1197"/>
      <c r="BX50" s="1197"/>
      <c r="BY50" s="1197"/>
      <c r="BZ50" s="1197"/>
      <c r="CA50" s="1198"/>
      <c r="CD50" s="142"/>
    </row>
    <row r="51" spans="2:86" ht="17.25" customHeight="1">
      <c r="B51" s="1169" t="s">
        <v>2120</v>
      </c>
      <c r="C51" s="1170"/>
      <c r="D51" s="1170"/>
      <c r="E51" s="1170"/>
      <c r="F51" s="1171"/>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1">
        <f>IFERROR(SUM(G51,L51,Q51),"")</f>
        <v>0</v>
      </c>
      <c r="W51" s="1192"/>
      <c r="X51" s="1192"/>
      <c r="Y51" s="1192"/>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199">
        <f>IF(AND(Q49="ベア加算なし",BA48="ベア加算"),ROUNDDOWN(ROUND(AM5*VLOOKUP(Y5,【参考】数式用!$A$5:$AB$37,9,FALSE),0),0)*AD53,0)</f>
        <v>0</v>
      </c>
      <c r="BW51" s="1200"/>
      <c r="BX51" s="1200"/>
      <c r="BY51" s="1200"/>
      <c r="BZ51" s="1200"/>
      <c r="CA51" s="1201"/>
      <c r="CD51" s="142"/>
    </row>
    <row r="52" spans="2:86" ht="13.5" customHeight="1">
      <c r="B52" s="1169"/>
      <c r="C52" s="1170"/>
      <c r="D52" s="1170"/>
      <c r="E52" s="1170"/>
      <c r="F52" s="1171"/>
      <c r="G52" s="1102" t="str">
        <f>IFERROR("("&amp;TEXT(G51/H53,"#,##0円")&amp;"/月)","")</f>
        <v/>
      </c>
      <c r="H52" s="1103"/>
      <c r="I52" s="1103"/>
      <c r="J52" s="1103"/>
      <c r="K52" s="1103"/>
      <c r="L52" s="1189" t="str">
        <f>IFERROR("("&amp;TEXT(L51/H53,"#,##0円")&amp;"/月)","")</f>
        <v/>
      </c>
      <c r="M52" s="1190"/>
      <c r="N52" s="1190"/>
      <c r="O52" s="1190"/>
      <c r="P52" s="1102"/>
      <c r="Q52" s="1103" t="str">
        <f>IFERROR("("&amp;TEXT(Q51/H53,"#,##0円")&amp;"/月)","")</f>
        <v/>
      </c>
      <c r="R52" s="1103"/>
      <c r="S52" s="1103"/>
      <c r="T52" s="1103"/>
      <c r="U52" s="1103"/>
      <c r="V52" s="1103" t="str">
        <f>IFERROR("("&amp;TEXT(V51/H53,"#,##0円")&amp;"/月)","")</f>
        <v>(0円/月)</v>
      </c>
      <c r="W52" s="1103"/>
      <c r="X52" s="1103"/>
      <c r="Y52" s="1103"/>
      <c r="Z52" s="1103"/>
      <c r="AB52" s="58"/>
      <c r="AC52" s="1189" t="str">
        <f>IFERROR("("&amp;TEXT(AC51/AD53,"#,##0円")&amp;"/月)","")</f>
        <v/>
      </c>
      <c r="AD52" s="1190"/>
      <c r="AE52" s="1190"/>
      <c r="AF52" s="1190"/>
      <c r="AG52" s="1190"/>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4" t="s">
        <v>215</v>
      </c>
      <c r="V56" s="1214"/>
      <c r="W56" s="1214"/>
      <c r="X56" s="1214"/>
      <c r="Y56" s="1214"/>
      <c r="Z56" s="1214"/>
      <c r="AA56" s="536"/>
      <c r="AB56" s="537"/>
      <c r="AC56" s="1214" t="str">
        <f>IF(F15=4,"R6.4～R6.5",IF(F15=5,"R6.5",""))</f>
        <v>R6.4～R6.5</v>
      </c>
      <c r="AD56" s="1214"/>
      <c r="AE56" s="1214"/>
      <c r="AF56" s="1214"/>
      <c r="AG56" s="1214"/>
      <c r="AH56" s="1214"/>
      <c r="AI56" s="538"/>
      <c r="AJ56" s="537"/>
      <c r="AK56" s="1214" t="str">
        <f>IF(OR(F15=4,F15=5),"R6.6","R"&amp;D15&amp;"."&amp;F15)&amp;"～R"&amp;K15&amp;"."&amp;M15</f>
        <v>R6.6～R7.3</v>
      </c>
      <c r="AL56" s="1214"/>
      <c r="AM56" s="1214"/>
      <c r="AN56" s="1214"/>
      <c r="AO56" s="1214"/>
      <c r="AP56" s="1214"/>
      <c r="AQ56" s="145"/>
      <c r="AR56" s="145"/>
      <c r="AS56" s="1052" t="s">
        <v>2202</v>
      </c>
      <c r="AT56" s="1052"/>
      <c r="AU56" s="1052"/>
      <c r="AV56" s="1052"/>
      <c r="AW56" s="1052" t="s">
        <v>2201</v>
      </c>
      <c r="AX56" s="1052"/>
      <c r="AY56" s="1052"/>
      <c r="AZ56" s="1052"/>
    </row>
    <row r="57" spans="2:86" ht="15.9"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2" t="s">
        <v>2055</v>
      </c>
      <c r="V58" s="1212"/>
      <c r="W58" s="1212"/>
      <c r="X58" s="1212"/>
      <c r="Y58" s="1212"/>
      <c r="Z58" s="539" t="str">
        <f>IF(AND(B9&lt;&gt;"処遇加算なし",F15=4),IF(V24="✓",1,IF(V25="✓",2,IF(V26="✓",3,""))),"")</f>
        <v/>
      </c>
      <c r="AA58" s="536"/>
      <c r="AB58" s="537"/>
      <c r="AC58" s="1212" t="s">
        <v>2055</v>
      </c>
      <c r="AD58" s="1212"/>
      <c r="AE58" s="1212"/>
      <c r="AF58" s="1212"/>
      <c r="AG58" s="1212"/>
      <c r="AH58" s="425">
        <f>IF(AND(F15&lt;&gt;4,F15&lt;&gt;5),0,IF(AU8="○",1,3))</f>
        <v>3</v>
      </c>
      <c r="AI58" s="537"/>
      <c r="AJ58" s="537"/>
      <c r="AK58" s="1212" t="s">
        <v>2055</v>
      </c>
      <c r="AL58" s="1212"/>
      <c r="AM58" s="1212"/>
      <c r="AN58" s="1212"/>
      <c r="AO58" s="1212"/>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2" t="s">
        <v>2056</v>
      </c>
      <c r="V59" s="1212"/>
      <c r="W59" s="1212"/>
      <c r="X59" s="1212"/>
      <c r="Y59" s="1212"/>
      <c r="Z59" s="539" t="str">
        <f>IF(AND(B9&lt;&gt;"処遇加算なし",F15=4),IF(V28="✓",1,IF(V29="✓",2,IF(V30="✓",3,""))),"")</f>
        <v/>
      </c>
      <c r="AA59" s="536"/>
      <c r="AB59" s="537"/>
      <c r="AC59" s="1212" t="s">
        <v>2056</v>
      </c>
      <c r="AD59" s="1212"/>
      <c r="AE59" s="1212"/>
      <c r="AF59" s="1212"/>
      <c r="AG59" s="1212"/>
      <c r="AH59" s="425">
        <f>IF(AND(F15&lt;&gt;4,F15&lt;&gt;5),0,IF(AV8="○",1,3))</f>
        <v>3</v>
      </c>
      <c r="AI59" s="537"/>
      <c r="AJ59" s="537"/>
      <c r="AK59" s="1212" t="s">
        <v>2056</v>
      </c>
      <c r="AL59" s="1212"/>
      <c r="AM59" s="1212"/>
      <c r="AN59" s="1212"/>
      <c r="AO59" s="1212"/>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2" t="s">
        <v>2057</v>
      </c>
      <c r="V60" s="1212"/>
      <c r="W60" s="1212"/>
      <c r="X60" s="1212"/>
      <c r="Y60" s="1212"/>
      <c r="Z60" s="539" t="str">
        <f>IF(AND(B9&lt;&gt;"処遇加算なし",F15=4),IF(V32="✓",1,IF(V33="✓",2,"")),"")</f>
        <v/>
      </c>
      <c r="AA60" s="536"/>
      <c r="AB60" s="537"/>
      <c r="AC60" s="1212" t="s">
        <v>2057</v>
      </c>
      <c r="AD60" s="1212"/>
      <c r="AE60" s="1212"/>
      <c r="AF60" s="1212"/>
      <c r="AG60" s="1212"/>
      <c r="AH60" s="425">
        <f>IF(AND(F15&lt;&gt;4,F15&lt;&gt;5),0,IF(AW8="○",1,3))</f>
        <v>3</v>
      </c>
      <c r="AI60" s="537"/>
      <c r="AJ60" s="537"/>
      <c r="AK60" s="1212" t="s">
        <v>2057</v>
      </c>
      <c r="AL60" s="1212"/>
      <c r="AM60" s="1212"/>
      <c r="AN60" s="1212"/>
      <c r="AO60" s="1212"/>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2" t="s">
        <v>2058</v>
      </c>
      <c r="V61" s="1212"/>
      <c r="W61" s="1212"/>
      <c r="X61" s="1212"/>
      <c r="Y61" s="1212"/>
      <c r="Z61" s="539" t="str">
        <f>IF(AND(B9&lt;&gt;"処遇加算なし",F15=4),IF(V36="✓",1,IF(V37="✓",2,"")),"")</f>
        <v/>
      </c>
      <c r="AA61" s="536"/>
      <c r="AB61" s="537"/>
      <c r="AC61" s="1212" t="s">
        <v>2058</v>
      </c>
      <c r="AD61" s="1212"/>
      <c r="AE61" s="1212"/>
      <c r="AF61" s="1212"/>
      <c r="AG61" s="1212"/>
      <c r="AH61" s="425">
        <f>IF(AND(F15&lt;&gt;4,F15&lt;&gt;5),0,IF(AX8="○",1,2))</f>
        <v>2</v>
      </c>
      <c r="AI61" s="537"/>
      <c r="AJ61" s="537"/>
      <c r="AK61" s="1212" t="s">
        <v>2058</v>
      </c>
      <c r="AL61" s="1212"/>
      <c r="AM61" s="1212"/>
      <c r="AN61" s="1212"/>
      <c r="AO61" s="1212"/>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2" t="s">
        <v>2059</v>
      </c>
      <c r="V62" s="1212"/>
      <c r="W62" s="1212"/>
      <c r="X62" s="1212"/>
      <c r="Y62" s="1212"/>
      <c r="Z62" s="539" t="str">
        <f>IF(AND(B9&lt;&gt;"処遇加算なし",F15=4),IF(V40="✓",1,IF(V41="✓",2,"")),"")</f>
        <v/>
      </c>
      <c r="AA62" s="536"/>
      <c r="AB62" s="537"/>
      <c r="AC62" s="1212" t="s">
        <v>2059</v>
      </c>
      <c r="AD62" s="1212"/>
      <c r="AE62" s="1212"/>
      <c r="AF62" s="1212"/>
      <c r="AG62" s="1212"/>
      <c r="AH62" s="425">
        <f>IF(AND(F15&lt;&gt;4,F15&lt;&gt;5),0,IF(AY8="○",1,2))</f>
        <v>2</v>
      </c>
      <c r="AI62" s="537"/>
      <c r="AJ62" s="537"/>
      <c r="AK62" s="1212" t="s">
        <v>2059</v>
      </c>
      <c r="AL62" s="1212"/>
      <c r="AM62" s="1212"/>
      <c r="AN62" s="1212"/>
      <c r="AO62" s="1212"/>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2" t="s">
        <v>25</v>
      </c>
      <c r="AG1" s="1202"/>
      <c r="AH1" s="1202"/>
      <c r="AI1" s="1203" t="str">
        <f>IF(G5="","",G5)</f>
        <v/>
      </c>
      <c r="AJ1" s="1203"/>
      <c r="AK1" s="1203"/>
      <c r="AL1" s="1203"/>
      <c r="AM1" s="1203"/>
      <c r="AN1" s="1203"/>
      <c r="AO1" s="1203"/>
      <c r="AP1" s="1203"/>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7" t="str">
        <f>IF(AI1&lt;&gt;"",1,"")</f>
        <v/>
      </c>
      <c r="CJ2" s="1208"/>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09" t="str">
        <f>IF(AND(L9="ベア加算",Q49="ベア加算"),1,"")</f>
        <v/>
      </c>
      <c r="CJ3" s="1210"/>
    </row>
    <row r="4" spans="1:88" ht="28.5" customHeight="1">
      <c r="B4" s="1129" t="s">
        <v>2237</v>
      </c>
      <c r="C4" s="1129"/>
      <c r="D4" s="1129"/>
      <c r="E4" s="1129"/>
      <c r="F4" s="1129"/>
      <c r="G4" s="1130" t="s">
        <v>0</v>
      </c>
      <c r="H4" s="1130"/>
      <c r="I4" s="1130"/>
      <c r="J4" s="1131" t="s">
        <v>1</v>
      </c>
      <c r="K4" s="1132"/>
      <c r="L4" s="1132"/>
      <c r="M4" s="1132"/>
      <c r="N4" s="1132"/>
      <c r="O4" s="1133"/>
      <c r="P4" s="987" t="s">
        <v>2</v>
      </c>
      <c r="Q4" s="988"/>
      <c r="R4" s="988"/>
      <c r="S4" s="988"/>
      <c r="T4" s="988"/>
      <c r="U4" s="988"/>
      <c r="V4" s="988"/>
      <c r="W4" s="988"/>
      <c r="X4" s="989"/>
      <c r="Y4" s="1131" t="s">
        <v>3</v>
      </c>
      <c r="Z4" s="1132"/>
      <c r="AA4" s="1132"/>
      <c r="AB4" s="1132"/>
      <c r="AC4" s="1132"/>
      <c r="AD4" s="1133"/>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258"/>
      <c r="C5" s="1258"/>
      <c r="D5" s="1258"/>
      <c r="E5" s="1258"/>
      <c r="F5" s="1258"/>
      <c r="G5" s="1118"/>
      <c r="H5" s="1118"/>
      <c r="I5" s="1118"/>
      <c r="J5" s="1119"/>
      <c r="K5" s="1119"/>
      <c r="L5" s="1119"/>
      <c r="M5" s="1120"/>
      <c r="N5" s="1120"/>
      <c r="O5" s="1120"/>
      <c r="P5" s="1215"/>
      <c r="Q5" s="1216"/>
      <c r="R5" s="1216"/>
      <c r="S5" s="1216"/>
      <c r="T5" s="1216"/>
      <c r="U5" s="1216"/>
      <c r="V5" s="1216"/>
      <c r="W5" s="1216"/>
      <c r="X5" s="1217"/>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1" t="s">
        <v>2187</v>
      </c>
      <c r="CF7" s="1211"/>
      <c r="CG7" s="1211"/>
      <c r="CH7" s="1211"/>
      <c r="CI7" s="990" t="str">
        <f>IF(AND(AH62=1,AD41=""),1,"")</f>
        <v/>
      </c>
      <c r="CJ7" s="991"/>
    </row>
    <row r="8" spans="1:88" ht="17.25" customHeight="1" thickBot="1">
      <c r="B8" s="1123" t="s">
        <v>2145</v>
      </c>
      <c r="C8" s="1124"/>
      <c r="D8" s="1124"/>
      <c r="E8" s="1124"/>
      <c r="F8" s="1124"/>
      <c r="G8" s="1124"/>
      <c r="H8" s="1124"/>
      <c r="I8" s="1124"/>
      <c r="J8" s="1124"/>
      <c r="K8" s="1124"/>
      <c r="L8" s="1124"/>
      <c r="M8" s="1124"/>
      <c r="N8" s="1124"/>
      <c r="O8" s="1124"/>
      <c r="P8" s="1124"/>
      <c r="Q8" s="1124"/>
      <c r="R8" s="1124"/>
      <c r="S8" s="1125"/>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4" t="str">
        <f>IF(L9="ベア加算","",IF(OR(V8="新加算Ⅰ",V8="新加算Ⅱ",V8="新加算Ⅲ",V8="新加算Ⅳ"),"○",""))</f>
        <v/>
      </c>
      <c r="AU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4" t="str">
        <f>IF(OR(V8="新加算Ⅰ",V8="新加算Ⅱ",V8="新加算Ⅲ",V8="新加算Ⅴ(１)",V8="新加算Ⅴ(３)",V8="新加算Ⅴ(８)"),"○","")</f>
        <v/>
      </c>
      <c r="AX8" s="1204" t="str">
        <f>IF(OR(V8="新加算Ⅰ",V8="新加算Ⅱ",V8="新加算Ⅴ(１)",V8="新加算Ⅴ(２)",V8="新加算Ⅴ(３)",V8="新加算Ⅴ(４)",V8="新加算Ⅴ(５)",V8="新加算Ⅴ(６)",V8="新加算Ⅴ(７)",V8="新加算Ⅴ(９)",V8="新加算Ⅴ(10)",V8="新加算Ⅴ(12)"),"○","")</f>
        <v/>
      </c>
      <c r="AY8" s="1204" t="str">
        <f>IF(OR(V8="新加算Ⅰ",V8="新加算Ⅴ(１)",V8="新加算Ⅴ(２)",V8="新加算Ⅴ(５)",V8="新加算Ⅴ(７)",V8="新加算Ⅴ(10)"),"○","")</f>
        <v/>
      </c>
      <c r="AZ8" s="1204" t="str">
        <f>IF(OR(V8="新加算Ⅰ",V8="新加算Ⅱ",V8="新加算Ⅴ(１)",V8="新加算Ⅴ(２)",V8="新加算Ⅴ(３)",V8="新加算Ⅴ(４)",V8="新加算Ⅴ(５)",V8="新加算Ⅴ(６)",V8="新加算Ⅴ(７)",V8="新加算Ⅴ(９)",V8="新加算Ⅴ(10)",V8="新加算Ⅴ(12)"),"○","")</f>
        <v/>
      </c>
      <c r="BA8" s="84"/>
      <c r="CE8" s="1211" t="s">
        <v>2187</v>
      </c>
      <c r="CF8" s="1211"/>
      <c r="CG8" s="1211"/>
      <c r="CH8" s="1211"/>
      <c r="CI8" s="990" t="str">
        <f>IF(AND(AP62=1,AL41=""),1,"")</f>
        <v/>
      </c>
      <c r="CJ8" s="991"/>
    </row>
    <row r="9" spans="1:88" ht="26.25" customHeight="1">
      <c r="B9" s="1138"/>
      <c r="C9" s="1139"/>
      <c r="D9" s="1139"/>
      <c r="E9" s="1139"/>
      <c r="F9" s="1140"/>
      <c r="G9" s="1141"/>
      <c r="H9" s="1142"/>
      <c r="I9" s="1142"/>
      <c r="J9" s="1142"/>
      <c r="K9" s="1143"/>
      <c r="L9" s="1144"/>
      <c r="M9" s="1145"/>
      <c r="N9" s="1145"/>
      <c r="O9" s="1145"/>
      <c r="P9" s="1146"/>
      <c r="Q9" s="1121" t="s">
        <v>2051</v>
      </c>
      <c r="R9" s="1122"/>
      <c r="S9" s="1122"/>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5"/>
      <c r="AU9" s="1205"/>
      <c r="AV9" s="1205"/>
      <c r="AW9" s="1205"/>
      <c r="AX9" s="1205"/>
      <c r="AY9" s="1205"/>
      <c r="AZ9" s="1205"/>
      <c r="BA9" s="84"/>
      <c r="CE9" s="992" t="s">
        <v>2187</v>
      </c>
      <c r="CF9" s="992"/>
      <c r="CG9" s="992"/>
      <c r="CH9" s="992"/>
      <c r="CI9" s="990" t="str">
        <f>IF(OR(AH62=1,AP62=1),1,"")</f>
        <v/>
      </c>
      <c r="CJ9" s="991"/>
    </row>
    <row r="10" spans="1:88" ht="11.25" customHeight="1">
      <c r="B10" s="1147" t="str">
        <f>IFERROR(VLOOKUP(Y5,【参考】数式用!$A$5:$J$37,MATCH(B9,【参考】数式用!$B$4:$J$4,0)+1,0),"")</f>
        <v/>
      </c>
      <c r="C10" s="1148"/>
      <c r="D10" s="1148"/>
      <c r="E10" s="1148"/>
      <c r="F10" s="1149"/>
      <c r="G10" s="1147" t="str">
        <f>IFERROR(VLOOKUP(Y5,【参考】数式用!$A$5:$J$37,MATCH(G9,【参考】数式用!$B$4:$J$4,0)+1,0),"")</f>
        <v/>
      </c>
      <c r="H10" s="1148"/>
      <c r="I10" s="1148"/>
      <c r="J10" s="1148"/>
      <c r="K10" s="1149"/>
      <c r="L10" s="1153" t="str">
        <f>IFERROR(VLOOKUP(Y5,【参考】数式用!$A$5:$J$37,MATCH(L9,【参考】数式用!$B$4:$J$4,0)+1,0),"")</f>
        <v/>
      </c>
      <c r="M10" s="1154"/>
      <c r="N10" s="1154"/>
      <c r="O10" s="1154"/>
      <c r="P10" s="1155"/>
      <c r="Q10" s="1159">
        <f>SUM(B10,G10,L10)</f>
        <v>0</v>
      </c>
      <c r="R10" s="1160"/>
      <c r="S10" s="1160"/>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0"/>
      <c r="C11" s="1151"/>
      <c r="D11" s="1151"/>
      <c r="E11" s="1151"/>
      <c r="F11" s="1152"/>
      <c r="G11" s="1150"/>
      <c r="H11" s="1151"/>
      <c r="I11" s="1151"/>
      <c r="J11" s="1151"/>
      <c r="K11" s="1152"/>
      <c r="L11" s="1156"/>
      <c r="M11" s="1157"/>
      <c r="N11" s="1157"/>
      <c r="O11" s="1157"/>
      <c r="P11" s="1158"/>
      <c r="Q11" s="1159"/>
      <c r="R11" s="1160"/>
      <c r="S11" s="1160"/>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4" t="str">
        <f>IF(L9="ベア加算","",IF(OR(V11="新加算Ⅰ",V11="新加算Ⅱ",V11="新加算Ⅲ",V11="新加算Ⅳ"),"○",""))</f>
        <v/>
      </c>
      <c r="AU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4" t="str">
        <f>IF(OR(V11="新加算Ⅰ",V11="新加算Ⅱ",V11="新加算Ⅲ",V11="新加算Ⅴ(１)",V11="新加算Ⅴ(３)",V11="新加算Ⅴ(８)"),"○","")</f>
        <v/>
      </c>
      <c r="AX11" s="1204" t="str">
        <f>IF(OR(V11="新加算Ⅰ",V11="新加算Ⅱ",V11="新加算Ⅴ(１)",V11="新加算Ⅴ(２)",V11="新加算Ⅴ(３)",V11="新加算Ⅴ(４)",V11="新加算Ⅴ(５)",V11="新加算Ⅴ(６)",V11="新加算Ⅴ(７)",V11="新加算Ⅴ(９)",V11="新加算Ⅴ(10)",V11="新加算Ⅴ(12)"),"○","")</f>
        <v/>
      </c>
      <c r="AY11" s="1204" t="str">
        <f>IF(OR(V11="新加算Ⅰ",V11="新加算Ⅴ(１)",V11="新加算Ⅴ(２)",V11="新加算Ⅴ(５)",V11="新加算Ⅴ(７)",V11="新加算Ⅴ(10)"),"○","")</f>
        <v/>
      </c>
      <c r="AZ11" s="1204"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8" t="str">
        <f>IFERROR(VLOOKUP(Y5,【参考】数式用!$A$5:$AB$37,MATCH(V11,【参考】数式用!$B$4:$AB$4,0)+1,FALSE),"")</f>
        <v/>
      </c>
      <c r="W12" s="1218"/>
      <c r="X12" s="1218"/>
      <c r="Y12" s="1218"/>
      <c r="Z12" s="1218"/>
      <c r="AA12" s="995"/>
      <c r="AB12" s="995"/>
      <c r="AC12" s="995"/>
      <c r="AD12" s="995"/>
      <c r="AE12" s="995"/>
      <c r="AF12" s="995"/>
      <c r="AG12" s="995"/>
      <c r="AH12" s="995"/>
      <c r="AI12" s="995"/>
      <c r="AJ12" s="995"/>
      <c r="AK12" s="995"/>
      <c r="AL12" s="995"/>
      <c r="AM12" s="995"/>
      <c r="AN12" s="995"/>
      <c r="AO12" s="995"/>
      <c r="AP12" s="996"/>
      <c r="AS12" s="83"/>
      <c r="AT12" s="1205"/>
      <c r="AU12" s="1205"/>
      <c r="AV12" s="1205"/>
      <c r="AW12" s="1205"/>
      <c r="AX12" s="1205"/>
      <c r="AY12" s="1205"/>
      <c r="AZ12" s="1205"/>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4" t="str">
        <f>IF(L9="ベア加算","",IF(OR(V14="新加算Ⅰ",V14="新加算Ⅱ",V14="新加算Ⅲ",V14="新加算Ⅳ"),"○",""))</f>
        <v/>
      </c>
      <c r="AU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4" t="str">
        <f>IF(OR(V14="新加算Ⅰ",V14="新加算Ⅱ",V14="新加算Ⅲ",V14="新加算Ⅴ(１)",V14="新加算Ⅴ(３)",V14="新加算Ⅴ(８)"),"○","")</f>
        <v/>
      </c>
      <c r="AX14" s="1204" t="str">
        <f>IF(OR(V14="新加算Ⅰ",V14="新加算Ⅱ",V14="新加算Ⅴ(１)",V14="新加算Ⅴ(２)",V14="新加算Ⅴ(３)",V14="新加算Ⅴ(４)",V14="新加算Ⅴ(５)",V14="新加算Ⅴ(６)",V14="新加算Ⅴ(７)",V14="新加算Ⅴ(９)",V14="新加算Ⅴ(10)",V14="新加算Ⅴ(12)"),"○","")</f>
        <v/>
      </c>
      <c r="AY14" s="1204" t="str">
        <f>IF(OR(V14="新加算Ⅰ",V14="新加算Ⅴ(１)",V14="新加算Ⅴ(２)",V14="新加算Ⅴ(５)",V14="新加算Ⅴ(７)",V14="新加算Ⅴ(10)"),"○","")</f>
        <v/>
      </c>
      <c r="AZ14" s="1204"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6"/>
      <c r="AU15" s="1206"/>
      <c r="AV15" s="1206"/>
      <c r="AW15" s="1206"/>
      <c r="AX15" s="1206"/>
      <c r="AY15" s="1206"/>
      <c r="AZ15" s="1206"/>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5"/>
      <c r="AU16" s="1205"/>
      <c r="AV16" s="1205"/>
      <c r="AW16" s="1205"/>
      <c r="AX16" s="1205"/>
      <c r="AY16" s="1205"/>
      <c r="AZ16" s="1205"/>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1"/>
      <c r="C25" s="1162"/>
      <c r="D25" s="1162"/>
      <c r="E25" s="1162"/>
      <c r="F25" s="1163"/>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1"/>
      <c r="C29" s="1162"/>
      <c r="D29" s="1162"/>
      <c r="E29" s="1162"/>
      <c r="F29" s="1163"/>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7" t="s">
        <v>2069</v>
      </c>
      <c r="C32" s="1137"/>
      <c r="D32" s="1137"/>
      <c r="E32" s="1137"/>
      <c r="F32" s="1137"/>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7"/>
      <c r="C33" s="1137"/>
      <c r="D33" s="1137"/>
      <c r="E33" s="1137"/>
      <c r="F33" s="1137"/>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7"/>
      <c r="C34" s="1137"/>
      <c r="D34" s="1137"/>
      <c r="E34" s="1137"/>
      <c r="F34" s="1137"/>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7" t="s">
        <v>2070</v>
      </c>
      <c r="C36" s="1137"/>
      <c r="D36" s="1137"/>
      <c r="E36" s="1137"/>
      <c r="F36" s="1137"/>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7"/>
      <c r="C37" s="1137"/>
      <c r="D37" s="1137"/>
      <c r="E37" s="1137"/>
      <c r="F37" s="1137"/>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7"/>
      <c r="C38" s="1137"/>
      <c r="D38" s="1137"/>
      <c r="E38" s="1137"/>
      <c r="F38" s="1137"/>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7" t="s">
        <v>2071</v>
      </c>
      <c r="C40" s="1137"/>
      <c r="D40" s="1137"/>
      <c r="E40" s="1137"/>
      <c r="F40" s="1137"/>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7"/>
      <c r="C41" s="1137"/>
      <c r="D41" s="1137"/>
      <c r="E41" s="1137"/>
      <c r="F41" s="1137"/>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7"/>
      <c r="C42" s="1137"/>
      <c r="D42" s="1137"/>
      <c r="E42" s="1137"/>
      <c r="F42" s="1137"/>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7" t="s">
        <v>2072</v>
      </c>
      <c r="C44" s="1137"/>
      <c r="D44" s="1137"/>
      <c r="E44" s="1137"/>
      <c r="F44" s="1137"/>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7"/>
      <c r="C45" s="1137"/>
      <c r="D45" s="1137"/>
      <c r="E45" s="1137"/>
      <c r="F45" s="1137"/>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4"/>
      <c r="C48" s="1135"/>
      <c r="D48" s="1135"/>
      <c r="E48" s="1135"/>
      <c r="F48" s="1136"/>
      <c r="G48" s="1123" t="str">
        <f>IF(F15=4,"R6.4～R6.5",IF(F15=5,"R6.5",""))</f>
        <v>R6.4～R6.5</v>
      </c>
      <c r="H48" s="1124"/>
      <c r="I48" s="1124"/>
      <c r="J48" s="1124"/>
      <c r="K48" s="1124"/>
      <c r="L48" s="1124"/>
      <c r="M48" s="1124"/>
      <c r="N48" s="1124"/>
      <c r="O48" s="1124"/>
      <c r="P48" s="1124"/>
      <c r="Q48" s="1124"/>
      <c r="R48" s="1124"/>
      <c r="S48" s="1124"/>
      <c r="T48" s="1124"/>
      <c r="U48" s="1124"/>
      <c r="V48" s="1124"/>
      <c r="W48" s="1124"/>
      <c r="X48" s="1124"/>
      <c r="Y48" s="1124"/>
      <c r="Z48" s="1125"/>
      <c r="AA48" s="1022" t="s">
        <v>12</v>
      </c>
      <c r="AB48" s="1023"/>
      <c r="AC48" s="1186" t="str">
        <f>IF(OR(F15=4,F15=5),"R6.6","R"&amp;D15&amp;"."&amp;F15)&amp;"～R"&amp;K15&amp;"."&amp;M15</f>
        <v>R6.6～R7.3</v>
      </c>
      <c r="AD48" s="1186"/>
      <c r="AE48" s="1186"/>
      <c r="AF48" s="1186"/>
      <c r="AG48" s="1186"/>
      <c r="AH48" s="1186"/>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6" t="s">
        <v>2015</v>
      </c>
      <c r="C49" s="1127"/>
      <c r="D49" s="1127"/>
      <c r="E49" s="1127"/>
      <c r="F49" s="1128"/>
      <c r="G49" s="1187" t="str">
        <f>IFERROR(IF(AND(OR(AH58=1,AH58=2),OR(AH59=1,AH59=2),OR(AH60=1,AH60=2)),"処遇加算Ⅰ",IF(AND(OR(AH58=1,AH58=2),OR(AH59=1,AH59=2),OR(AH60=0,AH60=3)),"処遇加算Ⅱ",IF(OR(OR(AH58=1,AH58=2),OR(AH59=1,AH59=2)),"処遇加算Ⅲ",""))),"")</f>
        <v/>
      </c>
      <c r="H49" s="1165"/>
      <c r="I49" s="1165"/>
      <c r="J49" s="1165"/>
      <c r="K49" s="1188"/>
      <c r="L49" s="1193" t="str">
        <f>IFERROR(IF(G9="","",IF(AND(AH61=1,AH62=1,AH63=1),"特定加算Ⅰ",IF(AND(AH61=1,AH62=2,AH63=1),"特定加算Ⅱ",IF(OR(AH61=2,AH62=2,AH63=2),"特定加算なし","")))),"")</f>
        <v/>
      </c>
      <c r="M49" s="1194"/>
      <c r="N49" s="1194"/>
      <c r="O49" s="1194"/>
      <c r="P49" s="1195"/>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2" t="str">
        <f>IFERROR(VLOOKUP(BE48,【参考】数式用2!E6:F23,2,FALSE),"")</f>
        <v/>
      </c>
      <c r="AD49" s="1173"/>
      <c r="AE49" s="1173"/>
      <c r="AF49" s="1173"/>
      <c r="AG49" s="1173"/>
      <c r="AH49" s="117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6" t="s">
        <v>2016</v>
      </c>
      <c r="C50" s="1127"/>
      <c r="D50" s="1127"/>
      <c r="E50" s="1127"/>
      <c r="F50" s="1128"/>
      <c r="G50" s="1175" t="str">
        <f>IFERROR(VLOOKUP(Y5,【参考】数式用!$A$5:$J$37,MATCH(G49,【参考】数式用!$B$4:$J$4,0)+1,0),"")</f>
        <v/>
      </c>
      <c r="H50" s="1176"/>
      <c r="I50" s="1176"/>
      <c r="J50" s="1176"/>
      <c r="K50" s="1177"/>
      <c r="L50" s="1178" t="str">
        <f>IFERROR(VLOOKUP(Y5,【参考】数式用!$A$5:$J$37,MATCH(L49,【参考】数式用!$B$4:$J$4,0)+1,0),"")</f>
        <v/>
      </c>
      <c r="M50" s="1179"/>
      <c r="N50" s="1179"/>
      <c r="O50" s="1179"/>
      <c r="P50" s="1180"/>
      <c r="Q50" s="1181" t="str">
        <f>IFERROR(VLOOKUP(Y5,【参考】数式用!$A$5:$J$37,MATCH(Q49,【参考】数式用!$B$4:$J$4,0)+1,0),"")</f>
        <v/>
      </c>
      <c r="R50" s="1176"/>
      <c r="S50" s="1176"/>
      <c r="T50" s="1176"/>
      <c r="U50" s="1182"/>
      <c r="V50" s="1159">
        <f>SUM(G50,L50,Q50)</f>
        <v>0</v>
      </c>
      <c r="W50" s="1160"/>
      <c r="X50" s="1160"/>
      <c r="Y50" s="1160"/>
      <c r="Z50" s="1160"/>
      <c r="AA50" s="1033"/>
      <c r="AB50" s="1033"/>
      <c r="AC50" s="1183" t="str">
        <f>IFERROR(VLOOKUP(Y5,【参考】数式用!$A$5:$AB$37,MATCH(AC49,【参考】数式用!$B$4:$AB$4,0)+1,FALSE),"")</f>
        <v/>
      </c>
      <c r="AD50" s="1184"/>
      <c r="AE50" s="1184"/>
      <c r="AF50" s="1184"/>
      <c r="AG50" s="1184"/>
      <c r="AH50" s="1185"/>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6" t="s">
        <v>2053</v>
      </c>
      <c r="BW50" s="1197"/>
      <c r="BX50" s="1197"/>
      <c r="BY50" s="1197"/>
      <c r="BZ50" s="1197"/>
      <c r="CA50" s="1198"/>
      <c r="CD50" s="142"/>
    </row>
    <row r="51" spans="2:86" ht="17.25" customHeight="1">
      <c r="B51" s="1169" t="s">
        <v>2120</v>
      </c>
      <c r="C51" s="1170"/>
      <c r="D51" s="1170"/>
      <c r="E51" s="1170"/>
      <c r="F51" s="1171"/>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1">
        <f>IFERROR(SUM(G51,L51,Q51),"")</f>
        <v>0</v>
      </c>
      <c r="W51" s="1192"/>
      <c r="X51" s="1192"/>
      <c r="Y51" s="1192"/>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199">
        <f>IF(AND(Q49="ベア加算なし",BA48="ベア加算"),ROUNDDOWN(ROUND(AM5*VLOOKUP(Y5,【参考】数式用!$A$5:$AB$37,9,FALSE),0),0)*AD53,0)</f>
        <v>0</v>
      </c>
      <c r="BW51" s="1200"/>
      <c r="BX51" s="1200"/>
      <c r="BY51" s="1200"/>
      <c r="BZ51" s="1200"/>
      <c r="CA51" s="1201"/>
      <c r="CD51" s="142"/>
    </row>
    <row r="52" spans="2:86" ht="13.5" customHeight="1">
      <c r="B52" s="1169"/>
      <c r="C52" s="1170"/>
      <c r="D52" s="1170"/>
      <c r="E52" s="1170"/>
      <c r="F52" s="1171"/>
      <c r="G52" s="1102" t="str">
        <f>IFERROR("("&amp;TEXT(G51/H53,"#,##0円")&amp;"/月)","")</f>
        <v/>
      </c>
      <c r="H52" s="1103"/>
      <c r="I52" s="1103"/>
      <c r="J52" s="1103"/>
      <c r="K52" s="1103"/>
      <c r="L52" s="1189" t="str">
        <f>IFERROR("("&amp;TEXT(L51/H53,"#,##0円")&amp;"/月)","")</f>
        <v/>
      </c>
      <c r="M52" s="1190"/>
      <c r="N52" s="1190"/>
      <c r="O52" s="1190"/>
      <c r="P52" s="1102"/>
      <c r="Q52" s="1103" t="str">
        <f>IFERROR("("&amp;TEXT(Q51/H53,"#,##0円")&amp;"/月)","")</f>
        <v/>
      </c>
      <c r="R52" s="1103"/>
      <c r="S52" s="1103"/>
      <c r="T52" s="1103"/>
      <c r="U52" s="1103"/>
      <c r="V52" s="1103" t="str">
        <f>IFERROR("("&amp;TEXT(V51/H53,"#,##0円")&amp;"/月)","")</f>
        <v>(0円/月)</v>
      </c>
      <c r="W52" s="1103"/>
      <c r="X52" s="1103"/>
      <c r="Y52" s="1103"/>
      <c r="Z52" s="1103"/>
      <c r="AB52" s="58"/>
      <c r="AC52" s="1189" t="str">
        <f>IFERROR("("&amp;TEXT(AC51/AD53,"#,##0円")&amp;"/月)","")</f>
        <v/>
      </c>
      <c r="AD52" s="1190"/>
      <c r="AE52" s="1190"/>
      <c r="AF52" s="1190"/>
      <c r="AG52" s="1190"/>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4" t="s">
        <v>215</v>
      </c>
      <c r="V56" s="1214"/>
      <c r="W56" s="1214"/>
      <c r="X56" s="1214"/>
      <c r="Y56" s="1214"/>
      <c r="Z56" s="1214"/>
      <c r="AA56" s="536"/>
      <c r="AB56" s="537"/>
      <c r="AC56" s="1214" t="str">
        <f>IF(F15=4,"R6.4～R6.5",IF(F15=5,"R6.5",""))</f>
        <v>R6.4～R6.5</v>
      </c>
      <c r="AD56" s="1214"/>
      <c r="AE56" s="1214"/>
      <c r="AF56" s="1214"/>
      <c r="AG56" s="1214"/>
      <c r="AH56" s="1214"/>
      <c r="AI56" s="538"/>
      <c r="AJ56" s="537"/>
      <c r="AK56" s="1214" t="str">
        <f>IF(OR(F15=4,F15=5),"R6.6","R"&amp;D15&amp;"."&amp;F15)&amp;"～R"&amp;K15&amp;"."&amp;M15</f>
        <v>R6.6～R7.3</v>
      </c>
      <c r="AL56" s="1214"/>
      <c r="AM56" s="1214"/>
      <c r="AN56" s="1214"/>
      <c r="AO56" s="1214"/>
      <c r="AP56" s="1214"/>
      <c r="AQ56" s="145"/>
      <c r="AR56" s="145"/>
      <c r="AS56" s="1052" t="s">
        <v>2202</v>
      </c>
      <c r="AT56" s="1052"/>
      <c r="AU56" s="1052"/>
      <c r="AV56" s="1052"/>
      <c r="AW56" s="1052" t="s">
        <v>2201</v>
      </c>
      <c r="AX56" s="1052"/>
      <c r="AY56" s="1052"/>
      <c r="AZ56" s="1052"/>
    </row>
    <row r="57" spans="2:86" ht="15.9"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2" t="s">
        <v>2055</v>
      </c>
      <c r="V58" s="1212"/>
      <c r="W58" s="1212"/>
      <c r="X58" s="1212"/>
      <c r="Y58" s="1212"/>
      <c r="Z58" s="539" t="str">
        <f>IF(AND(B9&lt;&gt;"処遇加算なし",F15=4),IF(V24="✓",1,IF(V25="✓",2,IF(V26="✓",3,""))),"")</f>
        <v/>
      </c>
      <c r="AA58" s="536"/>
      <c r="AB58" s="537"/>
      <c r="AC58" s="1212" t="s">
        <v>2055</v>
      </c>
      <c r="AD58" s="1212"/>
      <c r="AE58" s="1212"/>
      <c r="AF58" s="1212"/>
      <c r="AG58" s="1212"/>
      <c r="AH58" s="425">
        <f>IF(AND(F15&lt;&gt;4,F15&lt;&gt;5),0,IF(AU8="○",1,3))</f>
        <v>3</v>
      </c>
      <c r="AI58" s="537"/>
      <c r="AJ58" s="537"/>
      <c r="AK58" s="1212" t="s">
        <v>2055</v>
      </c>
      <c r="AL58" s="1212"/>
      <c r="AM58" s="1212"/>
      <c r="AN58" s="1212"/>
      <c r="AO58" s="1212"/>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2" t="s">
        <v>2056</v>
      </c>
      <c r="V59" s="1212"/>
      <c r="W59" s="1212"/>
      <c r="X59" s="1212"/>
      <c r="Y59" s="1212"/>
      <c r="Z59" s="539" t="str">
        <f>IF(AND(B9&lt;&gt;"処遇加算なし",F15=4),IF(V28="✓",1,IF(V29="✓",2,IF(V30="✓",3,""))),"")</f>
        <v/>
      </c>
      <c r="AA59" s="536"/>
      <c r="AB59" s="537"/>
      <c r="AC59" s="1212" t="s">
        <v>2056</v>
      </c>
      <c r="AD59" s="1212"/>
      <c r="AE59" s="1212"/>
      <c r="AF59" s="1212"/>
      <c r="AG59" s="1212"/>
      <c r="AH59" s="425">
        <f>IF(AND(F15&lt;&gt;4,F15&lt;&gt;5),0,IF(AV8="○",1,3))</f>
        <v>3</v>
      </c>
      <c r="AI59" s="537"/>
      <c r="AJ59" s="537"/>
      <c r="AK59" s="1212" t="s">
        <v>2056</v>
      </c>
      <c r="AL59" s="1212"/>
      <c r="AM59" s="1212"/>
      <c r="AN59" s="1212"/>
      <c r="AO59" s="1212"/>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2" t="s">
        <v>2057</v>
      </c>
      <c r="V60" s="1212"/>
      <c r="W60" s="1212"/>
      <c r="X60" s="1212"/>
      <c r="Y60" s="1212"/>
      <c r="Z60" s="539" t="str">
        <f>IF(AND(B9&lt;&gt;"処遇加算なし",F15=4),IF(V32="✓",1,IF(V33="✓",2,"")),"")</f>
        <v/>
      </c>
      <c r="AA60" s="536"/>
      <c r="AB60" s="537"/>
      <c r="AC60" s="1212" t="s">
        <v>2057</v>
      </c>
      <c r="AD60" s="1212"/>
      <c r="AE60" s="1212"/>
      <c r="AF60" s="1212"/>
      <c r="AG60" s="1212"/>
      <c r="AH60" s="425">
        <f>IF(AND(F15&lt;&gt;4,F15&lt;&gt;5),0,IF(AW8="○",1,3))</f>
        <v>3</v>
      </c>
      <c r="AI60" s="537"/>
      <c r="AJ60" s="537"/>
      <c r="AK60" s="1212" t="s">
        <v>2057</v>
      </c>
      <c r="AL60" s="1212"/>
      <c r="AM60" s="1212"/>
      <c r="AN60" s="1212"/>
      <c r="AO60" s="1212"/>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2" t="s">
        <v>2058</v>
      </c>
      <c r="V61" s="1212"/>
      <c r="W61" s="1212"/>
      <c r="X61" s="1212"/>
      <c r="Y61" s="1212"/>
      <c r="Z61" s="539" t="str">
        <f>IF(AND(B9&lt;&gt;"処遇加算なし",F15=4),IF(V36="✓",1,IF(V37="✓",2,"")),"")</f>
        <v/>
      </c>
      <c r="AA61" s="536"/>
      <c r="AB61" s="537"/>
      <c r="AC61" s="1212" t="s">
        <v>2058</v>
      </c>
      <c r="AD61" s="1212"/>
      <c r="AE61" s="1212"/>
      <c r="AF61" s="1212"/>
      <c r="AG61" s="1212"/>
      <c r="AH61" s="425">
        <f>IF(AND(F15&lt;&gt;4,F15&lt;&gt;5),0,IF(AX8="○",1,2))</f>
        <v>2</v>
      </c>
      <c r="AI61" s="537"/>
      <c r="AJ61" s="537"/>
      <c r="AK61" s="1212" t="s">
        <v>2058</v>
      </c>
      <c r="AL61" s="1212"/>
      <c r="AM61" s="1212"/>
      <c r="AN61" s="1212"/>
      <c r="AO61" s="1212"/>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2" t="s">
        <v>2059</v>
      </c>
      <c r="V62" s="1212"/>
      <c r="W62" s="1212"/>
      <c r="X62" s="1212"/>
      <c r="Y62" s="1212"/>
      <c r="Z62" s="539" t="str">
        <f>IF(AND(B9&lt;&gt;"処遇加算なし",F15=4),IF(V40="✓",1,IF(V41="✓",2,"")),"")</f>
        <v/>
      </c>
      <c r="AA62" s="536"/>
      <c r="AB62" s="537"/>
      <c r="AC62" s="1212" t="s">
        <v>2059</v>
      </c>
      <c r="AD62" s="1212"/>
      <c r="AE62" s="1212"/>
      <c r="AF62" s="1212"/>
      <c r="AG62" s="1212"/>
      <c r="AH62" s="425">
        <f>IF(AND(F15&lt;&gt;4,F15&lt;&gt;5),0,IF(AY8="○",1,2))</f>
        <v>2</v>
      </c>
      <c r="AI62" s="537"/>
      <c r="AJ62" s="537"/>
      <c r="AK62" s="1212" t="s">
        <v>2059</v>
      </c>
      <c r="AL62" s="1212"/>
      <c r="AM62" s="1212"/>
      <c r="AN62" s="1212"/>
      <c r="AO62" s="1212"/>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2" t="s">
        <v>25</v>
      </c>
      <c r="AG1" s="1202"/>
      <c r="AH1" s="1202"/>
      <c r="AI1" s="1203" t="str">
        <f>IF(G5="","",G5)</f>
        <v/>
      </c>
      <c r="AJ1" s="1203"/>
      <c r="AK1" s="1203"/>
      <c r="AL1" s="1203"/>
      <c r="AM1" s="1203"/>
      <c r="AN1" s="1203"/>
      <c r="AO1" s="1203"/>
      <c r="AP1" s="1203"/>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7" t="str">
        <f>IF(AI1&lt;&gt;"",1,"")</f>
        <v/>
      </c>
      <c r="CJ2" s="1208"/>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09" t="str">
        <f>IF(AND(L9="ベア加算",Q49="ベア加算"),1,"")</f>
        <v/>
      </c>
      <c r="CJ3" s="1210"/>
    </row>
    <row r="4" spans="1:88" ht="28.5" customHeight="1">
      <c r="B4" s="1129" t="s">
        <v>2237</v>
      </c>
      <c r="C4" s="1129"/>
      <c r="D4" s="1129"/>
      <c r="E4" s="1129"/>
      <c r="F4" s="1129"/>
      <c r="G4" s="1130" t="s">
        <v>0</v>
      </c>
      <c r="H4" s="1130"/>
      <c r="I4" s="1130"/>
      <c r="J4" s="1131" t="s">
        <v>1</v>
      </c>
      <c r="K4" s="1132"/>
      <c r="L4" s="1132"/>
      <c r="M4" s="1132"/>
      <c r="N4" s="1132"/>
      <c r="O4" s="1133"/>
      <c r="P4" s="987" t="s">
        <v>2</v>
      </c>
      <c r="Q4" s="988"/>
      <c r="R4" s="988"/>
      <c r="S4" s="988"/>
      <c r="T4" s="988"/>
      <c r="U4" s="988"/>
      <c r="V4" s="988"/>
      <c r="W4" s="988"/>
      <c r="X4" s="989"/>
      <c r="Y4" s="1131" t="s">
        <v>3</v>
      </c>
      <c r="Z4" s="1132"/>
      <c r="AA4" s="1132"/>
      <c r="AB4" s="1132"/>
      <c r="AC4" s="1132"/>
      <c r="AD4" s="1133"/>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258"/>
      <c r="C5" s="1258"/>
      <c r="D5" s="1258"/>
      <c r="E5" s="1258"/>
      <c r="F5" s="1258"/>
      <c r="G5" s="1118"/>
      <c r="H5" s="1118"/>
      <c r="I5" s="1118"/>
      <c r="J5" s="1119"/>
      <c r="K5" s="1119"/>
      <c r="L5" s="1119"/>
      <c r="M5" s="1120"/>
      <c r="N5" s="1120"/>
      <c r="O5" s="1120"/>
      <c r="P5" s="1215"/>
      <c r="Q5" s="1216"/>
      <c r="R5" s="1216"/>
      <c r="S5" s="1216"/>
      <c r="T5" s="1216"/>
      <c r="U5" s="1216"/>
      <c r="V5" s="1216"/>
      <c r="W5" s="1216"/>
      <c r="X5" s="1217"/>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1" t="s">
        <v>2187</v>
      </c>
      <c r="CF7" s="1211"/>
      <c r="CG7" s="1211"/>
      <c r="CH7" s="1211"/>
      <c r="CI7" s="990" t="str">
        <f>IF(AND(AH62=1,AD41=""),1,"")</f>
        <v/>
      </c>
      <c r="CJ7" s="991"/>
    </row>
    <row r="8" spans="1:88" ht="17.25" customHeight="1" thickBot="1">
      <c r="B8" s="1123" t="s">
        <v>2145</v>
      </c>
      <c r="C8" s="1124"/>
      <c r="D8" s="1124"/>
      <c r="E8" s="1124"/>
      <c r="F8" s="1124"/>
      <c r="G8" s="1124"/>
      <c r="H8" s="1124"/>
      <c r="I8" s="1124"/>
      <c r="J8" s="1124"/>
      <c r="K8" s="1124"/>
      <c r="L8" s="1124"/>
      <c r="M8" s="1124"/>
      <c r="N8" s="1124"/>
      <c r="O8" s="1124"/>
      <c r="P8" s="1124"/>
      <c r="Q8" s="1124"/>
      <c r="R8" s="1124"/>
      <c r="S8" s="1125"/>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4" t="str">
        <f>IF(L9="ベア加算","",IF(OR(V8="新加算Ⅰ",V8="新加算Ⅱ",V8="新加算Ⅲ",V8="新加算Ⅳ"),"○",""))</f>
        <v/>
      </c>
      <c r="AU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4" t="str">
        <f>IF(OR(V8="新加算Ⅰ",V8="新加算Ⅱ",V8="新加算Ⅲ",V8="新加算Ⅴ(１)",V8="新加算Ⅴ(３)",V8="新加算Ⅴ(８)"),"○","")</f>
        <v/>
      </c>
      <c r="AX8" s="1204" t="str">
        <f>IF(OR(V8="新加算Ⅰ",V8="新加算Ⅱ",V8="新加算Ⅴ(１)",V8="新加算Ⅴ(２)",V8="新加算Ⅴ(３)",V8="新加算Ⅴ(４)",V8="新加算Ⅴ(５)",V8="新加算Ⅴ(６)",V8="新加算Ⅴ(７)",V8="新加算Ⅴ(９)",V8="新加算Ⅴ(10)",V8="新加算Ⅴ(12)"),"○","")</f>
        <v/>
      </c>
      <c r="AY8" s="1204" t="str">
        <f>IF(OR(V8="新加算Ⅰ",V8="新加算Ⅴ(１)",V8="新加算Ⅴ(２)",V8="新加算Ⅴ(５)",V8="新加算Ⅴ(７)",V8="新加算Ⅴ(10)"),"○","")</f>
        <v/>
      </c>
      <c r="AZ8" s="1204" t="str">
        <f>IF(OR(V8="新加算Ⅰ",V8="新加算Ⅱ",V8="新加算Ⅴ(１)",V8="新加算Ⅴ(２)",V8="新加算Ⅴ(３)",V8="新加算Ⅴ(４)",V8="新加算Ⅴ(５)",V8="新加算Ⅴ(６)",V8="新加算Ⅴ(７)",V8="新加算Ⅴ(９)",V8="新加算Ⅴ(10)",V8="新加算Ⅴ(12)"),"○","")</f>
        <v/>
      </c>
      <c r="BA8" s="84"/>
      <c r="CE8" s="1211" t="s">
        <v>2187</v>
      </c>
      <c r="CF8" s="1211"/>
      <c r="CG8" s="1211"/>
      <c r="CH8" s="1211"/>
      <c r="CI8" s="990" t="str">
        <f>IF(AND(AP62=1,AL41=""),1,"")</f>
        <v/>
      </c>
      <c r="CJ8" s="991"/>
    </row>
    <row r="9" spans="1:88" ht="26.25" customHeight="1">
      <c r="B9" s="1138"/>
      <c r="C9" s="1139"/>
      <c r="D9" s="1139"/>
      <c r="E9" s="1139"/>
      <c r="F9" s="1140"/>
      <c r="G9" s="1141"/>
      <c r="H9" s="1142"/>
      <c r="I9" s="1142"/>
      <c r="J9" s="1142"/>
      <c r="K9" s="1143"/>
      <c r="L9" s="1144"/>
      <c r="M9" s="1145"/>
      <c r="N9" s="1145"/>
      <c r="O9" s="1145"/>
      <c r="P9" s="1146"/>
      <c r="Q9" s="1121" t="s">
        <v>2051</v>
      </c>
      <c r="R9" s="1122"/>
      <c r="S9" s="1122"/>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5"/>
      <c r="AU9" s="1205"/>
      <c r="AV9" s="1205"/>
      <c r="AW9" s="1205"/>
      <c r="AX9" s="1205"/>
      <c r="AY9" s="1205"/>
      <c r="AZ9" s="1205"/>
      <c r="BA9" s="84"/>
      <c r="CE9" s="992" t="s">
        <v>2187</v>
      </c>
      <c r="CF9" s="992"/>
      <c r="CG9" s="992"/>
      <c r="CH9" s="992"/>
      <c r="CI9" s="990" t="str">
        <f>IF(OR(AH62=1,AP62=1),1,"")</f>
        <v/>
      </c>
      <c r="CJ9" s="991"/>
    </row>
    <row r="10" spans="1:88" ht="11.25" customHeight="1">
      <c r="B10" s="1147" t="str">
        <f>IFERROR(VLOOKUP(Y5,【参考】数式用!$A$5:$J$37,MATCH(B9,【参考】数式用!$B$4:$J$4,0)+1,0),"")</f>
        <v/>
      </c>
      <c r="C10" s="1148"/>
      <c r="D10" s="1148"/>
      <c r="E10" s="1148"/>
      <c r="F10" s="1149"/>
      <c r="G10" s="1147" t="str">
        <f>IFERROR(VLOOKUP(Y5,【参考】数式用!$A$5:$J$37,MATCH(G9,【参考】数式用!$B$4:$J$4,0)+1,0),"")</f>
        <v/>
      </c>
      <c r="H10" s="1148"/>
      <c r="I10" s="1148"/>
      <c r="J10" s="1148"/>
      <c r="K10" s="1149"/>
      <c r="L10" s="1153" t="str">
        <f>IFERROR(VLOOKUP(Y5,【参考】数式用!$A$5:$J$37,MATCH(L9,【参考】数式用!$B$4:$J$4,0)+1,0),"")</f>
        <v/>
      </c>
      <c r="M10" s="1154"/>
      <c r="N10" s="1154"/>
      <c r="O10" s="1154"/>
      <c r="P10" s="1155"/>
      <c r="Q10" s="1159">
        <f>SUM(B10,G10,L10)</f>
        <v>0</v>
      </c>
      <c r="R10" s="1160"/>
      <c r="S10" s="1160"/>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0"/>
      <c r="C11" s="1151"/>
      <c r="D11" s="1151"/>
      <c r="E11" s="1151"/>
      <c r="F11" s="1152"/>
      <c r="G11" s="1150"/>
      <c r="H11" s="1151"/>
      <c r="I11" s="1151"/>
      <c r="J11" s="1151"/>
      <c r="K11" s="1152"/>
      <c r="L11" s="1156"/>
      <c r="M11" s="1157"/>
      <c r="N11" s="1157"/>
      <c r="O11" s="1157"/>
      <c r="P11" s="1158"/>
      <c r="Q11" s="1159"/>
      <c r="R11" s="1160"/>
      <c r="S11" s="1160"/>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4" t="str">
        <f>IF(L9="ベア加算","",IF(OR(V11="新加算Ⅰ",V11="新加算Ⅱ",V11="新加算Ⅲ",V11="新加算Ⅳ"),"○",""))</f>
        <v/>
      </c>
      <c r="AU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4" t="str">
        <f>IF(OR(V11="新加算Ⅰ",V11="新加算Ⅱ",V11="新加算Ⅲ",V11="新加算Ⅴ(１)",V11="新加算Ⅴ(３)",V11="新加算Ⅴ(８)"),"○","")</f>
        <v/>
      </c>
      <c r="AX11" s="1204" t="str">
        <f>IF(OR(V11="新加算Ⅰ",V11="新加算Ⅱ",V11="新加算Ⅴ(１)",V11="新加算Ⅴ(２)",V11="新加算Ⅴ(３)",V11="新加算Ⅴ(４)",V11="新加算Ⅴ(５)",V11="新加算Ⅴ(６)",V11="新加算Ⅴ(７)",V11="新加算Ⅴ(９)",V11="新加算Ⅴ(10)",V11="新加算Ⅴ(12)"),"○","")</f>
        <v/>
      </c>
      <c r="AY11" s="1204" t="str">
        <f>IF(OR(V11="新加算Ⅰ",V11="新加算Ⅴ(１)",V11="新加算Ⅴ(２)",V11="新加算Ⅴ(５)",V11="新加算Ⅴ(７)",V11="新加算Ⅴ(10)"),"○","")</f>
        <v/>
      </c>
      <c r="AZ11" s="1204"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8" t="str">
        <f>IFERROR(VLOOKUP(Y5,【参考】数式用!$A$5:$AB$37,MATCH(V11,【参考】数式用!$B$4:$AB$4,0)+1,FALSE),"")</f>
        <v/>
      </c>
      <c r="W12" s="1218"/>
      <c r="X12" s="1218"/>
      <c r="Y12" s="1218"/>
      <c r="Z12" s="1218"/>
      <c r="AA12" s="995"/>
      <c r="AB12" s="995"/>
      <c r="AC12" s="995"/>
      <c r="AD12" s="995"/>
      <c r="AE12" s="995"/>
      <c r="AF12" s="995"/>
      <c r="AG12" s="995"/>
      <c r="AH12" s="995"/>
      <c r="AI12" s="995"/>
      <c r="AJ12" s="995"/>
      <c r="AK12" s="995"/>
      <c r="AL12" s="995"/>
      <c r="AM12" s="995"/>
      <c r="AN12" s="995"/>
      <c r="AO12" s="995"/>
      <c r="AP12" s="996"/>
      <c r="AS12" s="83"/>
      <c r="AT12" s="1205"/>
      <c r="AU12" s="1205"/>
      <c r="AV12" s="1205"/>
      <c r="AW12" s="1205"/>
      <c r="AX12" s="1205"/>
      <c r="AY12" s="1205"/>
      <c r="AZ12" s="1205"/>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4" t="str">
        <f>IF(L9="ベア加算","",IF(OR(V14="新加算Ⅰ",V14="新加算Ⅱ",V14="新加算Ⅲ",V14="新加算Ⅳ"),"○",""))</f>
        <v/>
      </c>
      <c r="AU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4" t="str">
        <f>IF(OR(V14="新加算Ⅰ",V14="新加算Ⅱ",V14="新加算Ⅲ",V14="新加算Ⅴ(１)",V14="新加算Ⅴ(３)",V14="新加算Ⅴ(８)"),"○","")</f>
        <v/>
      </c>
      <c r="AX14" s="1204" t="str">
        <f>IF(OR(V14="新加算Ⅰ",V14="新加算Ⅱ",V14="新加算Ⅴ(１)",V14="新加算Ⅴ(２)",V14="新加算Ⅴ(３)",V14="新加算Ⅴ(４)",V14="新加算Ⅴ(５)",V14="新加算Ⅴ(６)",V14="新加算Ⅴ(７)",V14="新加算Ⅴ(９)",V14="新加算Ⅴ(10)",V14="新加算Ⅴ(12)"),"○","")</f>
        <v/>
      </c>
      <c r="AY14" s="1204" t="str">
        <f>IF(OR(V14="新加算Ⅰ",V14="新加算Ⅴ(１)",V14="新加算Ⅴ(２)",V14="新加算Ⅴ(５)",V14="新加算Ⅴ(７)",V14="新加算Ⅴ(10)"),"○","")</f>
        <v/>
      </c>
      <c r="AZ14" s="1204"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6"/>
      <c r="AU15" s="1206"/>
      <c r="AV15" s="1206"/>
      <c r="AW15" s="1206"/>
      <c r="AX15" s="1206"/>
      <c r="AY15" s="1206"/>
      <c r="AZ15" s="1206"/>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5"/>
      <c r="AU16" s="1205"/>
      <c r="AV16" s="1205"/>
      <c r="AW16" s="1205"/>
      <c r="AX16" s="1205"/>
      <c r="AY16" s="1205"/>
      <c r="AZ16" s="1205"/>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1"/>
      <c r="C25" s="1162"/>
      <c r="D25" s="1162"/>
      <c r="E25" s="1162"/>
      <c r="F25" s="1163"/>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1"/>
      <c r="C29" s="1162"/>
      <c r="D29" s="1162"/>
      <c r="E29" s="1162"/>
      <c r="F29" s="1163"/>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7" t="s">
        <v>2069</v>
      </c>
      <c r="C32" s="1137"/>
      <c r="D32" s="1137"/>
      <c r="E32" s="1137"/>
      <c r="F32" s="1137"/>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7"/>
      <c r="C33" s="1137"/>
      <c r="D33" s="1137"/>
      <c r="E33" s="1137"/>
      <c r="F33" s="1137"/>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7"/>
      <c r="C34" s="1137"/>
      <c r="D34" s="1137"/>
      <c r="E34" s="1137"/>
      <c r="F34" s="1137"/>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7" t="s">
        <v>2070</v>
      </c>
      <c r="C36" s="1137"/>
      <c r="D36" s="1137"/>
      <c r="E36" s="1137"/>
      <c r="F36" s="1137"/>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7"/>
      <c r="C37" s="1137"/>
      <c r="D37" s="1137"/>
      <c r="E37" s="1137"/>
      <c r="F37" s="1137"/>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7"/>
      <c r="C38" s="1137"/>
      <c r="D38" s="1137"/>
      <c r="E38" s="1137"/>
      <c r="F38" s="1137"/>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7" t="s">
        <v>2071</v>
      </c>
      <c r="C40" s="1137"/>
      <c r="D40" s="1137"/>
      <c r="E40" s="1137"/>
      <c r="F40" s="1137"/>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7"/>
      <c r="C41" s="1137"/>
      <c r="D41" s="1137"/>
      <c r="E41" s="1137"/>
      <c r="F41" s="1137"/>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7"/>
      <c r="C42" s="1137"/>
      <c r="D42" s="1137"/>
      <c r="E42" s="1137"/>
      <c r="F42" s="1137"/>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7" t="s">
        <v>2072</v>
      </c>
      <c r="C44" s="1137"/>
      <c r="D44" s="1137"/>
      <c r="E44" s="1137"/>
      <c r="F44" s="1137"/>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7"/>
      <c r="C45" s="1137"/>
      <c r="D45" s="1137"/>
      <c r="E45" s="1137"/>
      <c r="F45" s="1137"/>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4"/>
      <c r="C48" s="1135"/>
      <c r="D48" s="1135"/>
      <c r="E48" s="1135"/>
      <c r="F48" s="1136"/>
      <c r="G48" s="1123" t="str">
        <f>IF(F15=4,"R6.4～R6.5",IF(F15=5,"R6.5",""))</f>
        <v>R6.4～R6.5</v>
      </c>
      <c r="H48" s="1124"/>
      <c r="I48" s="1124"/>
      <c r="J48" s="1124"/>
      <c r="K48" s="1124"/>
      <c r="L48" s="1124"/>
      <c r="M48" s="1124"/>
      <c r="N48" s="1124"/>
      <c r="O48" s="1124"/>
      <c r="P48" s="1124"/>
      <c r="Q48" s="1124"/>
      <c r="R48" s="1124"/>
      <c r="S48" s="1124"/>
      <c r="T48" s="1124"/>
      <c r="U48" s="1124"/>
      <c r="V48" s="1124"/>
      <c r="W48" s="1124"/>
      <c r="X48" s="1124"/>
      <c r="Y48" s="1124"/>
      <c r="Z48" s="1125"/>
      <c r="AA48" s="1022" t="s">
        <v>12</v>
      </c>
      <c r="AB48" s="1023"/>
      <c r="AC48" s="1186" t="str">
        <f>IF(OR(F15=4,F15=5),"R6.6","R"&amp;D15&amp;"."&amp;F15)&amp;"～R"&amp;K15&amp;"."&amp;M15</f>
        <v>R6.6～R7.3</v>
      </c>
      <c r="AD48" s="1186"/>
      <c r="AE48" s="1186"/>
      <c r="AF48" s="1186"/>
      <c r="AG48" s="1186"/>
      <c r="AH48" s="1186"/>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6" t="s">
        <v>2015</v>
      </c>
      <c r="C49" s="1127"/>
      <c r="D49" s="1127"/>
      <c r="E49" s="1127"/>
      <c r="F49" s="1128"/>
      <c r="G49" s="1187" t="str">
        <f>IFERROR(IF(AND(OR(AH58=1,AH58=2),OR(AH59=1,AH59=2),OR(AH60=1,AH60=2)),"処遇加算Ⅰ",IF(AND(OR(AH58=1,AH58=2),OR(AH59=1,AH59=2),OR(AH60=0,AH60=3)),"処遇加算Ⅱ",IF(OR(OR(AH58=1,AH58=2),OR(AH59=1,AH59=2)),"処遇加算Ⅲ",""))),"")</f>
        <v/>
      </c>
      <c r="H49" s="1165"/>
      <c r="I49" s="1165"/>
      <c r="J49" s="1165"/>
      <c r="K49" s="1188"/>
      <c r="L49" s="1193" t="str">
        <f>IFERROR(IF(G9="","",IF(AND(AH61=1,AH62=1,AH63=1),"特定加算Ⅰ",IF(AND(AH61=1,AH62=2,AH63=1),"特定加算Ⅱ",IF(OR(AH61=2,AH62=2,AH63=2),"特定加算なし","")))),"")</f>
        <v/>
      </c>
      <c r="M49" s="1194"/>
      <c r="N49" s="1194"/>
      <c r="O49" s="1194"/>
      <c r="P49" s="1195"/>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2" t="str">
        <f>IFERROR(VLOOKUP(BE48,【参考】数式用2!E6:F23,2,FALSE),"")</f>
        <v/>
      </c>
      <c r="AD49" s="1173"/>
      <c r="AE49" s="1173"/>
      <c r="AF49" s="1173"/>
      <c r="AG49" s="1173"/>
      <c r="AH49" s="117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6" t="s">
        <v>2016</v>
      </c>
      <c r="C50" s="1127"/>
      <c r="D50" s="1127"/>
      <c r="E50" s="1127"/>
      <c r="F50" s="1128"/>
      <c r="G50" s="1175" t="str">
        <f>IFERROR(VLOOKUP(Y5,【参考】数式用!$A$5:$J$37,MATCH(G49,【参考】数式用!$B$4:$J$4,0)+1,0),"")</f>
        <v/>
      </c>
      <c r="H50" s="1176"/>
      <c r="I50" s="1176"/>
      <c r="J50" s="1176"/>
      <c r="K50" s="1177"/>
      <c r="L50" s="1178" t="str">
        <f>IFERROR(VLOOKUP(Y5,【参考】数式用!$A$5:$J$37,MATCH(L49,【参考】数式用!$B$4:$J$4,0)+1,0),"")</f>
        <v/>
      </c>
      <c r="M50" s="1179"/>
      <c r="N50" s="1179"/>
      <c r="O50" s="1179"/>
      <c r="P50" s="1180"/>
      <c r="Q50" s="1181" t="str">
        <f>IFERROR(VLOOKUP(Y5,【参考】数式用!$A$5:$J$37,MATCH(Q49,【参考】数式用!$B$4:$J$4,0)+1,0),"")</f>
        <v/>
      </c>
      <c r="R50" s="1176"/>
      <c r="S50" s="1176"/>
      <c r="T50" s="1176"/>
      <c r="U50" s="1182"/>
      <c r="V50" s="1159">
        <f>SUM(G50,L50,Q50)</f>
        <v>0</v>
      </c>
      <c r="W50" s="1160"/>
      <c r="X50" s="1160"/>
      <c r="Y50" s="1160"/>
      <c r="Z50" s="1160"/>
      <c r="AA50" s="1033"/>
      <c r="AB50" s="1033"/>
      <c r="AC50" s="1183" t="str">
        <f>IFERROR(VLOOKUP(Y5,【参考】数式用!$A$5:$AB$37,MATCH(AC49,【参考】数式用!$B$4:$AB$4,0)+1,FALSE),"")</f>
        <v/>
      </c>
      <c r="AD50" s="1184"/>
      <c r="AE50" s="1184"/>
      <c r="AF50" s="1184"/>
      <c r="AG50" s="1184"/>
      <c r="AH50" s="1185"/>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6" t="s">
        <v>2053</v>
      </c>
      <c r="BW50" s="1197"/>
      <c r="BX50" s="1197"/>
      <c r="BY50" s="1197"/>
      <c r="BZ50" s="1197"/>
      <c r="CA50" s="1198"/>
      <c r="CD50" s="142"/>
    </row>
    <row r="51" spans="2:86" ht="17.25" customHeight="1">
      <c r="B51" s="1169" t="s">
        <v>2120</v>
      </c>
      <c r="C51" s="1170"/>
      <c r="D51" s="1170"/>
      <c r="E51" s="1170"/>
      <c r="F51" s="1171"/>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1">
        <f>IFERROR(SUM(G51,L51,Q51),"")</f>
        <v>0</v>
      </c>
      <c r="W51" s="1192"/>
      <c r="X51" s="1192"/>
      <c r="Y51" s="1192"/>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199">
        <f>IF(AND(Q49="ベア加算なし",BA48="ベア加算"),ROUNDDOWN(ROUND(AM5*VLOOKUP(Y5,【参考】数式用!$A$5:$AB$37,9,FALSE),0),0)*AD53,0)</f>
        <v>0</v>
      </c>
      <c r="BW51" s="1200"/>
      <c r="BX51" s="1200"/>
      <c r="BY51" s="1200"/>
      <c r="BZ51" s="1200"/>
      <c r="CA51" s="1201"/>
      <c r="CD51" s="142"/>
    </row>
    <row r="52" spans="2:86" ht="13.5" customHeight="1">
      <c r="B52" s="1169"/>
      <c r="C52" s="1170"/>
      <c r="D52" s="1170"/>
      <c r="E52" s="1170"/>
      <c r="F52" s="1171"/>
      <c r="G52" s="1102" t="str">
        <f>IFERROR("("&amp;TEXT(G51/H53,"#,##0円")&amp;"/月)","")</f>
        <v/>
      </c>
      <c r="H52" s="1103"/>
      <c r="I52" s="1103"/>
      <c r="J52" s="1103"/>
      <c r="K52" s="1103"/>
      <c r="L52" s="1189" t="str">
        <f>IFERROR("("&amp;TEXT(L51/H53,"#,##0円")&amp;"/月)","")</f>
        <v/>
      </c>
      <c r="M52" s="1190"/>
      <c r="N52" s="1190"/>
      <c r="O52" s="1190"/>
      <c r="P52" s="1102"/>
      <c r="Q52" s="1103" t="str">
        <f>IFERROR("("&amp;TEXT(Q51/H53,"#,##0円")&amp;"/月)","")</f>
        <v/>
      </c>
      <c r="R52" s="1103"/>
      <c r="S52" s="1103"/>
      <c r="T52" s="1103"/>
      <c r="U52" s="1103"/>
      <c r="V52" s="1103" t="str">
        <f>IFERROR("("&amp;TEXT(V51/H53,"#,##0円")&amp;"/月)","")</f>
        <v>(0円/月)</v>
      </c>
      <c r="W52" s="1103"/>
      <c r="X52" s="1103"/>
      <c r="Y52" s="1103"/>
      <c r="Z52" s="1103"/>
      <c r="AB52" s="58"/>
      <c r="AC52" s="1189" t="str">
        <f>IFERROR("("&amp;TEXT(AC51/AD53,"#,##0円")&amp;"/月)","")</f>
        <v/>
      </c>
      <c r="AD52" s="1190"/>
      <c r="AE52" s="1190"/>
      <c r="AF52" s="1190"/>
      <c r="AG52" s="1190"/>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4" t="s">
        <v>215</v>
      </c>
      <c r="V56" s="1214"/>
      <c r="W56" s="1214"/>
      <c r="X56" s="1214"/>
      <c r="Y56" s="1214"/>
      <c r="Z56" s="1214"/>
      <c r="AA56" s="536"/>
      <c r="AB56" s="537"/>
      <c r="AC56" s="1214" t="str">
        <f>IF(F15=4,"R6.4～R6.5",IF(F15=5,"R6.5",""))</f>
        <v>R6.4～R6.5</v>
      </c>
      <c r="AD56" s="1214"/>
      <c r="AE56" s="1214"/>
      <c r="AF56" s="1214"/>
      <c r="AG56" s="1214"/>
      <c r="AH56" s="1214"/>
      <c r="AI56" s="538"/>
      <c r="AJ56" s="537"/>
      <c r="AK56" s="1214" t="str">
        <f>IF(OR(F15=4,F15=5),"R6.6","R"&amp;D15&amp;"."&amp;F15)&amp;"～R"&amp;K15&amp;"."&amp;M15</f>
        <v>R6.6～R7.3</v>
      </c>
      <c r="AL56" s="1214"/>
      <c r="AM56" s="1214"/>
      <c r="AN56" s="1214"/>
      <c r="AO56" s="1214"/>
      <c r="AP56" s="1214"/>
      <c r="AQ56" s="145"/>
      <c r="AR56" s="145"/>
      <c r="AS56" s="1052" t="s">
        <v>2202</v>
      </c>
      <c r="AT56" s="1052"/>
      <c r="AU56" s="1052"/>
      <c r="AV56" s="1052"/>
      <c r="AW56" s="1052" t="s">
        <v>2201</v>
      </c>
      <c r="AX56" s="1052"/>
      <c r="AY56" s="1052"/>
      <c r="AZ56" s="1052"/>
    </row>
    <row r="57" spans="2:86" ht="15.9"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2" t="s">
        <v>2055</v>
      </c>
      <c r="V58" s="1212"/>
      <c r="W58" s="1212"/>
      <c r="X58" s="1212"/>
      <c r="Y58" s="1212"/>
      <c r="Z58" s="539" t="str">
        <f>IF(AND(B9&lt;&gt;"処遇加算なし",F15=4),IF(V24="✓",1,IF(V25="✓",2,IF(V26="✓",3,""))),"")</f>
        <v/>
      </c>
      <c r="AA58" s="536"/>
      <c r="AB58" s="537"/>
      <c r="AC58" s="1212" t="s">
        <v>2055</v>
      </c>
      <c r="AD58" s="1212"/>
      <c r="AE58" s="1212"/>
      <c r="AF58" s="1212"/>
      <c r="AG58" s="1212"/>
      <c r="AH58" s="425">
        <f>IF(AND(F15&lt;&gt;4,F15&lt;&gt;5),0,IF(AU8="○",1,3))</f>
        <v>3</v>
      </c>
      <c r="AI58" s="537"/>
      <c r="AJ58" s="537"/>
      <c r="AK58" s="1212" t="s">
        <v>2055</v>
      </c>
      <c r="AL58" s="1212"/>
      <c r="AM58" s="1212"/>
      <c r="AN58" s="1212"/>
      <c r="AO58" s="1212"/>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2" t="s">
        <v>2056</v>
      </c>
      <c r="V59" s="1212"/>
      <c r="W59" s="1212"/>
      <c r="X59" s="1212"/>
      <c r="Y59" s="1212"/>
      <c r="Z59" s="539" t="str">
        <f>IF(AND(B9&lt;&gt;"処遇加算なし",F15=4),IF(V28="✓",1,IF(V29="✓",2,IF(V30="✓",3,""))),"")</f>
        <v/>
      </c>
      <c r="AA59" s="536"/>
      <c r="AB59" s="537"/>
      <c r="AC59" s="1212" t="s">
        <v>2056</v>
      </c>
      <c r="AD59" s="1212"/>
      <c r="AE59" s="1212"/>
      <c r="AF59" s="1212"/>
      <c r="AG59" s="1212"/>
      <c r="AH59" s="425">
        <f>IF(AND(F15&lt;&gt;4,F15&lt;&gt;5),0,IF(AV8="○",1,3))</f>
        <v>3</v>
      </c>
      <c r="AI59" s="537"/>
      <c r="AJ59" s="537"/>
      <c r="AK59" s="1212" t="s">
        <v>2056</v>
      </c>
      <c r="AL59" s="1212"/>
      <c r="AM59" s="1212"/>
      <c r="AN59" s="1212"/>
      <c r="AO59" s="1212"/>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2" t="s">
        <v>2057</v>
      </c>
      <c r="V60" s="1212"/>
      <c r="W60" s="1212"/>
      <c r="X60" s="1212"/>
      <c r="Y60" s="1212"/>
      <c r="Z60" s="539" t="str">
        <f>IF(AND(B9&lt;&gt;"処遇加算なし",F15=4),IF(V32="✓",1,IF(V33="✓",2,"")),"")</f>
        <v/>
      </c>
      <c r="AA60" s="536"/>
      <c r="AB60" s="537"/>
      <c r="AC60" s="1212" t="s">
        <v>2057</v>
      </c>
      <c r="AD60" s="1212"/>
      <c r="AE60" s="1212"/>
      <c r="AF60" s="1212"/>
      <c r="AG60" s="1212"/>
      <c r="AH60" s="425">
        <f>IF(AND(F15&lt;&gt;4,F15&lt;&gt;5),0,IF(AW8="○",1,3))</f>
        <v>3</v>
      </c>
      <c r="AI60" s="537"/>
      <c r="AJ60" s="537"/>
      <c r="AK60" s="1212" t="s">
        <v>2057</v>
      </c>
      <c r="AL60" s="1212"/>
      <c r="AM60" s="1212"/>
      <c r="AN60" s="1212"/>
      <c r="AO60" s="1212"/>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2" t="s">
        <v>2058</v>
      </c>
      <c r="V61" s="1212"/>
      <c r="W61" s="1212"/>
      <c r="X61" s="1212"/>
      <c r="Y61" s="1212"/>
      <c r="Z61" s="539" t="str">
        <f>IF(AND(B9&lt;&gt;"処遇加算なし",F15=4),IF(V36="✓",1,IF(V37="✓",2,"")),"")</f>
        <v/>
      </c>
      <c r="AA61" s="536"/>
      <c r="AB61" s="537"/>
      <c r="AC61" s="1212" t="s">
        <v>2058</v>
      </c>
      <c r="AD61" s="1212"/>
      <c r="AE61" s="1212"/>
      <c r="AF61" s="1212"/>
      <c r="AG61" s="1212"/>
      <c r="AH61" s="425">
        <f>IF(AND(F15&lt;&gt;4,F15&lt;&gt;5),0,IF(AX8="○",1,2))</f>
        <v>2</v>
      </c>
      <c r="AI61" s="537"/>
      <c r="AJ61" s="537"/>
      <c r="AK61" s="1212" t="s">
        <v>2058</v>
      </c>
      <c r="AL61" s="1212"/>
      <c r="AM61" s="1212"/>
      <c r="AN61" s="1212"/>
      <c r="AO61" s="1212"/>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2" t="s">
        <v>2059</v>
      </c>
      <c r="V62" s="1212"/>
      <c r="W62" s="1212"/>
      <c r="X62" s="1212"/>
      <c r="Y62" s="1212"/>
      <c r="Z62" s="539" t="str">
        <f>IF(AND(B9&lt;&gt;"処遇加算なし",F15=4),IF(V40="✓",1,IF(V41="✓",2,"")),"")</f>
        <v/>
      </c>
      <c r="AA62" s="536"/>
      <c r="AB62" s="537"/>
      <c r="AC62" s="1212" t="s">
        <v>2059</v>
      </c>
      <c r="AD62" s="1212"/>
      <c r="AE62" s="1212"/>
      <c r="AF62" s="1212"/>
      <c r="AG62" s="1212"/>
      <c r="AH62" s="425">
        <f>IF(AND(F15&lt;&gt;4,F15&lt;&gt;5),0,IF(AY8="○",1,2))</f>
        <v>2</v>
      </c>
      <c r="AI62" s="537"/>
      <c r="AJ62" s="537"/>
      <c r="AK62" s="1212" t="s">
        <v>2059</v>
      </c>
      <c r="AL62" s="1212"/>
      <c r="AM62" s="1212"/>
      <c r="AN62" s="1212"/>
      <c r="AO62" s="1212"/>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45</xdr:row>
                    <xdr:rowOff>7620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2" t="s">
        <v>25</v>
      </c>
      <c r="AG1" s="1202"/>
      <c r="AH1" s="1202"/>
      <c r="AI1" s="1203" t="str">
        <f>IF(G5="","",G5)</f>
        <v/>
      </c>
      <c r="AJ1" s="1203"/>
      <c r="AK1" s="1203"/>
      <c r="AL1" s="1203"/>
      <c r="AM1" s="1203"/>
      <c r="AN1" s="1203"/>
      <c r="AO1" s="1203"/>
      <c r="AP1" s="1203"/>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7" t="str">
        <f>IF(AI1&lt;&gt;"",1,"")</f>
        <v/>
      </c>
      <c r="CJ2" s="1208"/>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09" t="str">
        <f>IF(AND(L9="ベア加算",Q49="ベア加算"),1,"")</f>
        <v/>
      </c>
      <c r="CJ3" s="1210"/>
    </row>
    <row r="4" spans="1:88" ht="28.5" customHeight="1">
      <c r="B4" s="1129" t="s">
        <v>2237</v>
      </c>
      <c r="C4" s="1129"/>
      <c r="D4" s="1129"/>
      <c r="E4" s="1129"/>
      <c r="F4" s="1129"/>
      <c r="G4" s="1130" t="s">
        <v>0</v>
      </c>
      <c r="H4" s="1130"/>
      <c r="I4" s="1130"/>
      <c r="J4" s="1131" t="s">
        <v>1</v>
      </c>
      <c r="K4" s="1132"/>
      <c r="L4" s="1132"/>
      <c r="M4" s="1132"/>
      <c r="N4" s="1132"/>
      <c r="O4" s="1133"/>
      <c r="P4" s="987" t="s">
        <v>2</v>
      </c>
      <c r="Q4" s="988"/>
      <c r="R4" s="988"/>
      <c r="S4" s="988"/>
      <c r="T4" s="988"/>
      <c r="U4" s="988"/>
      <c r="V4" s="988"/>
      <c r="W4" s="988"/>
      <c r="X4" s="989"/>
      <c r="Y4" s="1131" t="s">
        <v>3</v>
      </c>
      <c r="Z4" s="1132"/>
      <c r="AA4" s="1132"/>
      <c r="AB4" s="1132"/>
      <c r="AC4" s="1132"/>
      <c r="AD4" s="1133"/>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258"/>
      <c r="C5" s="1258"/>
      <c r="D5" s="1258"/>
      <c r="E5" s="1258"/>
      <c r="F5" s="1258"/>
      <c r="G5" s="1118"/>
      <c r="H5" s="1118"/>
      <c r="I5" s="1118"/>
      <c r="J5" s="1119"/>
      <c r="K5" s="1119"/>
      <c r="L5" s="1119"/>
      <c r="M5" s="1120"/>
      <c r="N5" s="1120"/>
      <c r="O5" s="1120"/>
      <c r="P5" s="1215"/>
      <c r="Q5" s="1216"/>
      <c r="R5" s="1216"/>
      <c r="S5" s="1216"/>
      <c r="T5" s="1216"/>
      <c r="U5" s="1216"/>
      <c r="V5" s="1216"/>
      <c r="W5" s="1216"/>
      <c r="X5" s="1217"/>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1" t="s">
        <v>2187</v>
      </c>
      <c r="CF7" s="1211"/>
      <c r="CG7" s="1211"/>
      <c r="CH7" s="1211"/>
      <c r="CI7" s="990" t="str">
        <f>IF(AND(AH62=1,AD41=""),1,"")</f>
        <v/>
      </c>
      <c r="CJ7" s="991"/>
    </row>
    <row r="8" spans="1:88" ht="17.25" customHeight="1" thickBot="1">
      <c r="B8" s="1123" t="s">
        <v>2145</v>
      </c>
      <c r="C8" s="1124"/>
      <c r="D8" s="1124"/>
      <c r="E8" s="1124"/>
      <c r="F8" s="1124"/>
      <c r="G8" s="1124"/>
      <c r="H8" s="1124"/>
      <c r="I8" s="1124"/>
      <c r="J8" s="1124"/>
      <c r="K8" s="1124"/>
      <c r="L8" s="1124"/>
      <c r="M8" s="1124"/>
      <c r="N8" s="1124"/>
      <c r="O8" s="1124"/>
      <c r="P8" s="1124"/>
      <c r="Q8" s="1124"/>
      <c r="R8" s="1124"/>
      <c r="S8" s="1125"/>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4" t="str">
        <f>IF(L9="ベア加算","",IF(OR(V8="新加算Ⅰ",V8="新加算Ⅱ",V8="新加算Ⅲ",V8="新加算Ⅳ"),"○",""))</f>
        <v/>
      </c>
      <c r="AU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4" t="str">
        <f>IF(OR(V8="新加算Ⅰ",V8="新加算Ⅱ",V8="新加算Ⅲ",V8="新加算Ⅴ(１)",V8="新加算Ⅴ(３)",V8="新加算Ⅴ(８)"),"○","")</f>
        <v/>
      </c>
      <c r="AX8" s="1204" t="str">
        <f>IF(OR(V8="新加算Ⅰ",V8="新加算Ⅱ",V8="新加算Ⅴ(１)",V8="新加算Ⅴ(２)",V8="新加算Ⅴ(３)",V8="新加算Ⅴ(４)",V8="新加算Ⅴ(５)",V8="新加算Ⅴ(６)",V8="新加算Ⅴ(７)",V8="新加算Ⅴ(９)",V8="新加算Ⅴ(10)",V8="新加算Ⅴ(12)"),"○","")</f>
        <v/>
      </c>
      <c r="AY8" s="1204" t="str">
        <f>IF(OR(V8="新加算Ⅰ",V8="新加算Ⅴ(１)",V8="新加算Ⅴ(２)",V8="新加算Ⅴ(５)",V8="新加算Ⅴ(７)",V8="新加算Ⅴ(10)"),"○","")</f>
        <v/>
      </c>
      <c r="AZ8" s="1204" t="str">
        <f>IF(OR(V8="新加算Ⅰ",V8="新加算Ⅱ",V8="新加算Ⅴ(１)",V8="新加算Ⅴ(２)",V8="新加算Ⅴ(３)",V8="新加算Ⅴ(４)",V8="新加算Ⅴ(５)",V8="新加算Ⅴ(６)",V8="新加算Ⅴ(７)",V8="新加算Ⅴ(９)",V8="新加算Ⅴ(10)",V8="新加算Ⅴ(12)"),"○","")</f>
        <v/>
      </c>
      <c r="BA8" s="84"/>
      <c r="CE8" s="1211" t="s">
        <v>2187</v>
      </c>
      <c r="CF8" s="1211"/>
      <c r="CG8" s="1211"/>
      <c r="CH8" s="1211"/>
      <c r="CI8" s="990" t="str">
        <f>IF(AND(AP62=1,AL41=""),1,"")</f>
        <v/>
      </c>
      <c r="CJ8" s="991"/>
    </row>
    <row r="9" spans="1:88" ht="26.25" customHeight="1">
      <c r="B9" s="1138"/>
      <c r="C9" s="1139"/>
      <c r="D9" s="1139"/>
      <c r="E9" s="1139"/>
      <c r="F9" s="1140"/>
      <c r="G9" s="1141"/>
      <c r="H9" s="1142"/>
      <c r="I9" s="1142"/>
      <c r="J9" s="1142"/>
      <c r="K9" s="1143"/>
      <c r="L9" s="1144"/>
      <c r="M9" s="1145"/>
      <c r="N9" s="1145"/>
      <c r="O9" s="1145"/>
      <c r="P9" s="1146"/>
      <c r="Q9" s="1121" t="s">
        <v>2051</v>
      </c>
      <c r="R9" s="1122"/>
      <c r="S9" s="1122"/>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5"/>
      <c r="AU9" s="1205"/>
      <c r="AV9" s="1205"/>
      <c r="AW9" s="1205"/>
      <c r="AX9" s="1205"/>
      <c r="AY9" s="1205"/>
      <c r="AZ9" s="1205"/>
      <c r="BA9" s="84"/>
      <c r="CE9" s="992" t="s">
        <v>2187</v>
      </c>
      <c r="CF9" s="992"/>
      <c r="CG9" s="992"/>
      <c r="CH9" s="992"/>
      <c r="CI9" s="990" t="str">
        <f>IF(OR(AH62=1,AP62=1),1,"")</f>
        <v/>
      </c>
      <c r="CJ9" s="991"/>
    </row>
    <row r="10" spans="1:88" ht="11.25" customHeight="1">
      <c r="B10" s="1147" t="str">
        <f>IFERROR(VLOOKUP(Y5,【参考】数式用!$A$5:$J$37,MATCH(B9,【参考】数式用!$B$4:$J$4,0)+1,0),"")</f>
        <v/>
      </c>
      <c r="C10" s="1148"/>
      <c r="D10" s="1148"/>
      <c r="E10" s="1148"/>
      <c r="F10" s="1149"/>
      <c r="G10" s="1147" t="str">
        <f>IFERROR(VLOOKUP(Y5,【参考】数式用!$A$5:$J$37,MATCH(G9,【参考】数式用!$B$4:$J$4,0)+1,0),"")</f>
        <v/>
      </c>
      <c r="H10" s="1148"/>
      <c r="I10" s="1148"/>
      <c r="J10" s="1148"/>
      <c r="K10" s="1149"/>
      <c r="L10" s="1153" t="str">
        <f>IFERROR(VLOOKUP(Y5,【参考】数式用!$A$5:$J$37,MATCH(L9,【参考】数式用!$B$4:$J$4,0)+1,0),"")</f>
        <v/>
      </c>
      <c r="M10" s="1154"/>
      <c r="N10" s="1154"/>
      <c r="O10" s="1154"/>
      <c r="P10" s="1155"/>
      <c r="Q10" s="1159">
        <f>SUM(B10,G10,L10)</f>
        <v>0</v>
      </c>
      <c r="R10" s="1160"/>
      <c r="S10" s="1160"/>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0"/>
      <c r="C11" s="1151"/>
      <c r="D11" s="1151"/>
      <c r="E11" s="1151"/>
      <c r="F11" s="1152"/>
      <c r="G11" s="1150"/>
      <c r="H11" s="1151"/>
      <c r="I11" s="1151"/>
      <c r="J11" s="1151"/>
      <c r="K11" s="1152"/>
      <c r="L11" s="1156"/>
      <c r="M11" s="1157"/>
      <c r="N11" s="1157"/>
      <c r="O11" s="1157"/>
      <c r="P11" s="1158"/>
      <c r="Q11" s="1159"/>
      <c r="R11" s="1160"/>
      <c r="S11" s="1160"/>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4" t="str">
        <f>IF(L9="ベア加算","",IF(OR(V11="新加算Ⅰ",V11="新加算Ⅱ",V11="新加算Ⅲ",V11="新加算Ⅳ"),"○",""))</f>
        <v/>
      </c>
      <c r="AU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4" t="str">
        <f>IF(OR(V11="新加算Ⅰ",V11="新加算Ⅱ",V11="新加算Ⅲ",V11="新加算Ⅴ(１)",V11="新加算Ⅴ(３)",V11="新加算Ⅴ(８)"),"○","")</f>
        <v/>
      </c>
      <c r="AX11" s="1204" t="str">
        <f>IF(OR(V11="新加算Ⅰ",V11="新加算Ⅱ",V11="新加算Ⅴ(１)",V11="新加算Ⅴ(２)",V11="新加算Ⅴ(３)",V11="新加算Ⅴ(４)",V11="新加算Ⅴ(５)",V11="新加算Ⅴ(６)",V11="新加算Ⅴ(７)",V11="新加算Ⅴ(９)",V11="新加算Ⅴ(10)",V11="新加算Ⅴ(12)"),"○","")</f>
        <v/>
      </c>
      <c r="AY11" s="1204" t="str">
        <f>IF(OR(V11="新加算Ⅰ",V11="新加算Ⅴ(１)",V11="新加算Ⅴ(２)",V11="新加算Ⅴ(５)",V11="新加算Ⅴ(７)",V11="新加算Ⅴ(10)"),"○","")</f>
        <v/>
      </c>
      <c r="AZ11" s="1204"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8" t="str">
        <f>IFERROR(VLOOKUP(Y5,【参考】数式用!$A$5:$AB$37,MATCH(V11,【参考】数式用!$B$4:$AB$4,0)+1,FALSE),"")</f>
        <v/>
      </c>
      <c r="W12" s="1218"/>
      <c r="X12" s="1218"/>
      <c r="Y12" s="1218"/>
      <c r="Z12" s="1218"/>
      <c r="AA12" s="995"/>
      <c r="AB12" s="995"/>
      <c r="AC12" s="995"/>
      <c r="AD12" s="995"/>
      <c r="AE12" s="995"/>
      <c r="AF12" s="995"/>
      <c r="AG12" s="995"/>
      <c r="AH12" s="995"/>
      <c r="AI12" s="995"/>
      <c r="AJ12" s="995"/>
      <c r="AK12" s="995"/>
      <c r="AL12" s="995"/>
      <c r="AM12" s="995"/>
      <c r="AN12" s="995"/>
      <c r="AO12" s="995"/>
      <c r="AP12" s="996"/>
      <c r="AS12" s="83"/>
      <c r="AT12" s="1205"/>
      <c r="AU12" s="1205"/>
      <c r="AV12" s="1205"/>
      <c r="AW12" s="1205"/>
      <c r="AX12" s="1205"/>
      <c r="AY12" s="1205"/>
      <c r="AZ12" s="1205"/>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4" t="str">
        <f>IF(L9="ベア加算","",IF(OR(V14="新加算Ⅰ",V14="新加算Ⅱ",V14="新加算Ⅲ",V14="新加算Ⅳ"),"○",""))</f>
        <v/>
      </c>
      <c r="AU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4" t="str">
        <f>IF(OR(V14="新加算Ⅰ",V14="新加算Ⅱ",V14="新加算Ⅲ",V14="新加算Ⅴ(１)",V14="新加算Ⅴ(３)",V14="新加算Ⅴ(８)"),"○","")</f>
        <v/>
      </c>
      <c r="AX14" s="1204" t="str">
        <f>IF(OR(V14="新加算Ⅰ",V14="新加算Ⅱ",V14="新加算Ⅴ(１)",V14="新加算Ⅴ(２)",V14="新加算Ⅴ(３)",V14="新加算Ⅴ(４)",V14="新加算Ⅴ(５)",V14="新加算Ⅴ(６)",V14="新加算Ⅴ(７)",V14="新加算Ⅴ(９)",V14="新加算Ⅴ(10)",V14="新加算Ⅴ(12)"),"○","")</f>
        <v/>
      </c>
      <c r="AY14" s="1204" t="str">
        <f>IF(OR(V14="新加算Ⅰ",V14="新加算Ⅴ(１)",V14="新加算Ⅴ(２)",V14="新加算Ⅴ(５)",V14="新加算Ⅴ(７)",V14="新加算Ⅴ(10)"),"○","")</f>
        <v/>
      </c>
      <c r="AZ14" s="1204"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6"/>
      <c r="AU15" s="1206"/>
      <c r="AV15" s="1206"/>
      <c r="AW15" s="1206"/>
      <c r="AX15" s="1206"/>
      <c r="AY15" s="1206"/>
      <c r="AZ15" s="1206"/>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5"/>
      <c r="AU16" s="1205"/>
      <c r="AV16" s="1205"/>
      <c r="AW16" s="1205"/>
      <c r="AX16" s="1205"/>
      <c r="AY16" s="1205"/>
      <c r="AZ16" s="1205"/>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1"/>
      <c r="C25" s="1162"/>
      <c r="D25" s="1162"/>
      <c r="E25" s="1162"/>
      <c r="F25" s="1163"/>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1"/>
      <c r="C29" s="1162"/>
      <c r="D29" s="1162"/>
      <c r="E29" s="1162"/>
      <c r="F29" s="1163"/>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7" t="s">
        <v>2069</v>
      </c>
      <c r="C32" s="1137"/>
      <c r="D32" s="1137"/>
      <c r="E32" s="1137"/>
      <c r="F32" s="1137"/>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7"/>
      <c r="C33" s="1137"/>
      <c r="D33" s="1137"/>
      <c r="E33" s="1137"/>
      <c r="F33" s="1137"/>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7"/>
      <c r="C34" s="1137"/>
      <c r="D34" s="1137"/>
      <c r="E34" s="1137"/>
      <c r="F34" s="1137"/>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7" t="s">
        <v>2070</v>
      </c>
      <c r="C36" s="1137"/>
      <c r="D36" s="1137"/>
      <c r="E36" s="1137"/>
      <c r="F36" s="1137"/>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7"/>
      <c r="C37" s="1137"/>
      <c r="D37" s="1137"/>
      <c r="E37" s="1137"/>
      <c r="F37" s="1137"/>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7"/>
      <c r="C38" s="1137"/>
      <c r="D38" s="1137"/>
      <c r="E38" s="1137"/>
      <c r="F38" s="1137"/>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7" t="s">
        <v>2071</v>
      </c>
      <c r="C40" s="1137"/>
      <c r="D40" s="1137"/>
      <c r="E40" s="1137"/>
      <c r="F40" s="1137"/>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7"/>
      <c r="C41" s="1137"/>
      <c r="D41" s="1137"/>
      <c r="E41" s="1137"/>
      <c r="F41" s="1137"/>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7"/>
      <c r="C42" s="1137"/>
      <c r="D42" s="1137"/>
      <c r="E42" s="1137"/>
      <c r="F42" s="1137"/>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7" t="s">
        <v>2072</v>
      </c>
      <c r="C44" s="1137"/>
      <c r="D44" s="1137"/>
      <c r="E44" s="1137"/>
      <c r="F44" s="1137"/>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7"/>
      <c r="C45" s="1137"/>
      <c r="D45" s="1137"/>
      <c r="E45" s="1137"/>
      <c r="F45" s="1137"/>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4"/>
      <c r="C48" s="1135"/>
      <c r="D48" s="1135"/>
      <c r="E48" s="1135"/>
      <c r="F48" s="1136"/>
      <c r="G48" s="1123" t="str">
        <f>IF(F15=4,"R6.4～R6.5",IF(F15=5,"R6.5",""))</f>
        <v>R6.4～R6.5</v>
      </c>
      <c r="H48" s="1124"/>
      <c r="I48" s="1124"/>
      <c r="J48" s="1124"/>
      <c r="K48" s="1124"/>
      <c r="L48" s="1124"/>
      <c r="M48" s="1124"/>
      <c r="N48" s="1124"/>
      <c r="O48" s="1124"/>
      <c r="P48" s="1124"/>
      <c r="Q48" s="1124"/>
      <c r="R48" s="1124"/>
      <c r="S48" s="1124"/>
      <c r="T48" s="1124"/>
      <c r="U48" s="1124"/>
      <c r="V48" s="1124"/>
      <c r="W48" s="1124"/>
      <c r="X48" s="1124"/>
      <c r="Y48" s="1124"/>
      <c r="Z48" s="1125"/>
      <c r="AA48" s="1022" t="s">
        <v>12</v>
      </c>
      <c r="AB48" s="1023"/>
      <c r="AC48" s="1186" t="str">
        <f>IF(OR(F15=4,F15=5),"R6.6","R"&amp;D15&amp;"."&amp;F15)&amp;"～R"&amp;K15&amp;"."&amp;M15</f>
        <v>R6.6～R7.3</v>
      </c>
      <c r="AD48" s="1186"/>
      <c r="AE48" s="1186"/>
      <c r="AF48" s="1186"/>
      <c r="AG48" s="1186"/>
      <c r="AH48" s="1186"/>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6" t="s">
        <v>2015</v>
      </c>
      <c r="C49" s="1127"/>
      <c r="D49" s="1127"/>
      <c r="E49" s="1127"/>
      <c r="F49" s="1128"/>
      <c r="G49" s="1187" t="str">
        <f>IFERROR(IF(AND(OR(AH58=1,AH58=2),OR(AH59=1,AH59=2),OR(AH60=1,AH60=2)),"処遇加算Ⅰ",IF(AND(OR(AH58=1,AH58=2),OR(AH59=1,AH59=2),OR(AH60=0,AH60=3)),"処遇加算Ⅱ",IF(OR(OR(AH58=1,AH58=2),OR(AH59=1,AH59=2)),"処遇加算Ⅲ",""))),"")</f>
        <v/>
      </c>
      <c r="H49" s="1165"/>
      <c r="I49" s="1165"/>
      <c r="J49" s="1165"/>
      <c r="K49" s="1188"/>
      <c r="L49" s="1193" t="str">
        <f>IFERROR(IF(G9="","",IF(AND(AH61=1,AH62=1,AH63=1),"特定加算Ⅰ",IF(AND(AH61=1,AH62=2,AH63=1),"特定加算Ⅱ",IF(OR(AH61=2,AH62=2,AH63=2),"特定加算なし","")))),"")</f>
        <v/>
      </c>
      <c r="M49" s="1194"/>
      <c r="N49" s="1194"/>
      <c r="O49" s="1194"/>
      <c r="P49" s="1195"/>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2" t="str">
        <f>IFERROR(VLOOKUP(BE48,【参考】数式用2!E6:F23,2,FALSE),"")</f>
        <v/>
      </c>
      <c r="AD49" s="1173"/>
      <c r="AE49" s="1173"/>
      <c r="AF49" s="1173"/>
      <c r="AG49" s="1173"/>
      <c r="AH49" s="117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6" t="s">
        <v>2016</v>
      </c>
      <c r="C50" s="1127"/>
      <c r="D50" s="1127"/>
      <c r="E50" s="1127"/>
      <c r="F50" s="1128"/>
      <c r="G50" s="1175" t="str">
        <f>IFERROR(VLOOKUP(Y5,【参考】数式用!$A$5:$J$37,MATCH(G49,【参考】数式用!$B$4:$J$4,0)+1,0),"")</f>
        <v/>
      </c>
      <c r="H50" s="1176"/>
      <c r="I50" s="1176"/>
      <c r="J50" s="1176"/>
      <c r="K50" s="1177"/>
      <c r="L50" s="1178" t="str">
        <f>IFERROR(VLOOKUP(Y5,【参考】数式用!$A$5:$J$37,MATCH(L49,【参考】数式用!$B$4:$J$4,0)+1,0),"")</f>
        <v/>
      </c>
      <c r="M50" s="1179"/>
      <c r="N50" s="1179"/>
      <c r="O50" s="1179"/>
      <c r="P50" s="1180"/>
      <c r="Q50" s="1181" t="str">
        <f>IFERROR(VLOOKUP(Y5,【参考】数式用!$A$5:$J$37,MATCH(Q49,【参考】数式用!$B$4:$J$4,0)+1,0),"")</f>
        <v/>
      </c>
      <c r="R50" s="1176"/>
      <c r="S50" s="1176"/>
      <c r="T50" s="1176"/>
      <c r="U50" s="1182"/>
      <c r="V50" s="1159">
        <f>SUM(G50,L50,Q50)</f>
        <v>0</v>
      </c>
      <c r="W50" s="1160"/>
      <c r="X50" s="1160"/>
      <c r="Y50" s="1160"/>
      <c r="Z50" s="1160"/>
      <c r="AA50" s="1033"/>
      <c r="AB50" s="1033"/>
      <c r="AC50" s="1183" t="str">
        <f>IFERROR(VLOOKUP(Y5,【参考】数式用!$A$5:$AB$37,MATCH(AC49,【参考】数式用!$B$4:$AB$4,0)+1,FALSE),"")</f>
        <v/>
      </c>
      <c r="AD50" s="1184"/>
      <c r="AE50" s="1184"/>
      <c r="AF50" s="1184"/>
      <c r="AG50" s="1184"/>
      <c r="AH50" s="1185"/>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6" t="s">
        <v>2053</v>
      </c>
      <c r="BW50" s="1197"/>
      <c r="BX50" s="1197"/>
      <c r="BY50" s="1197"/>
      <c r="BZ50" s="1197"/>
      <c r="CA50" s="1198"/>
      <c r="CD50" s="142"/>
    </row>
    <row r="51" spans="2:86" ht="17.25" customHeight="1">
      <c r="B51" s="1169" t="s">
        <v>2120</v>
      </c>
      <c r="C51" s="1170"/>
      <c r="D51" s="1170"/>
      <c r="E51" s="1170"/>
      <c r="F51" s="1171"/>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1">
        <f>IFERROR(SUM(G51,L51,Q51),"")</f>
        <v>0</v>
      </c>
      <c r="W51" s="1192"/>
      <c r="X51" s="1192"/>
      <c r="Y51" s="1192"/>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199">
        <f>IF(AND(Q49="ベア加算なし",BA48="ベア加算"),ROUNDDOWN(ROUND(AM5*VLOOKUP(Y5,【参考】数式用!$A$5:$AB$37,9,FALSE),0),0)*AD53,0)</f>
        <v>0</v>
      </c>
      <c r="BW51" s="1200"/>
      <c r="BX51" s="1200"/>
      <c r="BY51" s="1200"/>
      <c r="BZ51" s="1200"/>
      <c r="CA51" s="1201"/>
      <c r="CD51" s="142"/>
    </row>
    <row r="52" spans="2:86" ht="13.5" customHeight="1">
      <c r="B52" s="1169"/>
      <c r="C52" s="1170"/>
      <c r="D52" s="1170"/>
      <c r="E52" s="1170"/>
      <c r="F52" s="1171"/>
      <c r="G52" s="1102" t="str">
        <f>IFERROR("("&amp;TEXT(G51/H53,"#,##0円")&amp;"/月)","")</f>
        <v/>
      </c>
      <c r="H52" s="1103"/>
      <c r="I52" s="1103"/>
      <c r="J52" s="1103"/>
      <c r="K52" s="1103"/>
      <c r="L52" s="1189" t="str">
        <f>IFERROR("("&amp;TEXT(L51/H53,"#,##0円")&amp;"/月)","")</f>
        <v/>
      </c>
      <c r="M52" s="1190"/>
      <c r="N52" s="1190"/>
      <c r="O52" s="1190"/>
      <c r="P52" s="1102"/>
      <c r="Q52" s="1103" t="str">
        <f>IFERROR("("&amp;TEXT(Q51/H53,"#,##0円")&amp;"/月)","")</f>
        <v/>
      </c>
      <c r="R52" s="1103"/>
      <c r="S52" s="1103"/>
      <c r="T52" s="1103"/>
      <c r="U52" s="1103"/>
      <c r="V52" s="1103" t="str">
        <f>IFERROR("("&amp;TEXT(V51/H53,"#,##0円")&amp;"/月)","")</f>
        <v>(0円/月)</v>
      </c>
      <c r="W52" s="1103"/>
      <c r="X52" s="1103"/>
      <c r="Y52" s="1103"/>
      <c r="Z52" s="1103"/>
      <c r="AB52" s="58"/>
      <c r="AC52" s="1189" t="str">
        <f>IFERROR("("&amp;TEXT(AC51/AD53,"#,##0円")&amp;"/月)","")</f>
        <v/>
      </c>
      <c r="AD52" s="1190"/>
      <c r="AE52" s="1190"/>
      <c r="AF52" s="1190"/>
      <c r="AG52" s="1190"/>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4" t="s">
        <v>215</v>
      </c>
      <c r="V56" s="1214"/>
      <c r="W56" s="1214"/>
      <c r="X56" s="1214"/>
      <c r="Y56" s="1214"/>
      <c r="Z56" s="1214"/>
      <c r="AA56" s="536"/>
      <c r="AB56" s="537"/>
      <c r="AC56" s="1214" t="str">
        <f>IF(F15=4,"R6.4～R6.5",IF(F15=5,"R6.5",""))</f>
        <v>R6.4～R6.5</v>
      </c>
      <c r="AD56" s="1214"/>
      <c r="AE56" s="1214"/>
      <c r="AF56" s="1214"/>
      <c r="AG56" s="1214"/>
      <c r="AH56" s="1214"/>
      <c r="AI56" s="538"/>
      <c r="AJ56" s="537"/>
      <c r="AK56" s="1214" t="str">
        <f>IF(OR(F15=4,F15=5),"R6.6","R"&amp;D15&amp;"."&amp;F15)&amp;"～R"&amp;K15&amp;"."&amp;M15</f>
        <v>R6.6～R7.3</v>
      </c>
      <c r="AL56" s="1214"/>
      <c r="AM56" s="1214"/>
      <c r="AN56" s="1214"/>
      <c r="AO56" s="1214"/>
      <c r="AP56" s="1214"/>
      <c r="AQ56" s="145"/>
      <c r="AR56" s="145"/>
      <c r="AS56" s="1052" t="s">
        <v>2202</v>
      </c>
      <c r="AT56" s="1052"/>
      <c r="AU56" s="1052"/>
      <c r="AV56" s="1052"/>
      <c r="AW56" s="1052" t="s">
        <v>2201</v>
      </c>
      <c r="AX56" s="1052"/>
      <c r="AY56" s="1052"/>
      <c r="AZ56" s="1052"/>
    </row>
    <row r="57" spans="2:86" ht="15.9"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2" t="s">
        <v>2055</v>
      </c>
      <c r="V58" s="1212"/>
      <c r="W58" s="1212"/>
      <c r="X58" s="1212"/>
      <c r="Y58" s="1212"/>
      <c r="Z58" s="539" t="str">
        <f>IF(AND(B9&lt;&gt;"処遇加算なし",F15=4),IF(V24="✓",1,IF(V25="✓",2,IF(V26="✓",3,""))),"")</f>
        <v/>
      </c>
      <c r="AA58" s="536"/>
      <c r="AB58" s="537"/>
      <c r="AC58" s="1212" t="s">
        <v>2055</v>
      </c>
      <c r="AD58" s="1212"/>
      <c r="AE58" s="1212"/>
      <c r="AF58" s="1212"/>
      <c r="AG58" s="1212"/>
      <c r="AH58" s="425">
        <f>IF(AND(F15&lt;&gt;4,F15&lt;&gt;5),0,IF(AU8="○",1,3))</f>
        <v>3</v>
      </c>
      <c r="AI58" s="537"/>
      <c r="AJ58" s="537"/>
      <c r="AK58" s="1212" t="s">
        <v>2055</v>
      </c>
      <c r="AL58" s="1212"/>
      <c r="AM58" s="1212"/>
      <c r="AN58" s="1212"/>
      <c r="AO58" s="1212"/>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2" t="s">
        <v>2056</v>
      </c>
      <c r="V59" s="1212"/>
      <c r="W59" s="1212"/>
      <c r="X59" s="1212"/>
      <c r="Y59" s="1212"/>
      <c r="Z59" s="539" t="str">
        <f>IF(AND(B9&lt;&gt;"処遇加算なし",F15=4),IF(V28="✓",1,IF(V29="✓",2,IF(V30="✓",3,""))),"")</f>
        <v/>
      </c>
      <c r="AA59" s="536"/>
      <c r="AB59" s="537"/>
      <c r="AC59" s="1212" t="s">
        <v>2056</v>
      </c>
      <c r="AD59" s="1212"/>
      <c r="AE59" s="1212"/>
      <c r="AF59" s="1212"/>
      <c r="AG59" s="1212"/>
      <c r="AH59" s="425">
        <f>IF(AND(F15&lt;&gt;4,F15&lt;&gt;5),0,IF(AV8="○",1,3))</f>
        <v>3</v>
      </c>
      <c r="AI59" s="537"/>
      <c r="AJ59" s="537"/>
      <c r="AK59" s="1212" t="s">
        <v>2056</v>
      </c>
      <c r="AL59" s="1212"/>
      <c r="AM59" s="1212"/>
      <c r="AN59" s="1212"/>
      <c r="AO59" s="1212"/>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2" t="s">
        <v>2057</v>
      </c>
      <c r="V60" s="1212"/>
      <c r="W60" s="1212"/>
      <c r="X60" s="1212"/>
      <c r="Y60" s="1212"/>
      <c r="Z60" s="539" t="str">
        <f>IF(AND(B9&lt;&gt;"処遇加算なし",F15=4),IF(V32="✓",1,IF(V33="✓",2,"")),"")</f>
        <v/>
      </c>
      <c r="AA60" s="536"/>
      <c r="AB60" s="537"/>
      <c r="AC60" s="1212" t="s">
        <v>2057</v>
      </c>
      <c r="AD60" s="1212"/>
      <c r="AE60" s="1212"/>
      <c r="AF60" s="1212"/>
      <c r="AG60" s="1212"/>
      <c r="AH60" s="425">
        <f>IF(AND(F15&lt;&gt;4,F15&lt;&gt;5),0,IF(AW8="○",1,3))</f>
        <v>3</v>
      </c>
      <c r="AI60" s="537"/>
      <c r="AJ60" s="537"/>
      <c r="AK60" s="1212" t="s">
        <v>2057</v>
      </c>
      <c r="AL60" s="1212"/>
      <c r="AM60" s="1212"/>
      <c r="AN60" s="1212"/>
      <c r="AO60" s="1212"/>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2" t="s">
        <v>2058</v>
      </c>
      <c r="V61" s="1212"/>
      <c r="W61" s="1212"/>
      <c r="X61" s="1212"/>
      <c r="Y61" s="1212"/>
      <c r="Z61" s="539" t="str">
        <f>IF(AND(B9&lt;&gt;"処遇加算なし",F15=4),IF(V36="✓",1,IF(V37="✓",2,"")),"")</f>
        <v/>
      </c>
      <c r="AA61" s="536"/>
      <c r="AB61" s="537"/>
      <c r="AC61" s="1212" t="s">
        <v>2058</v>
      </c>
      <c r="AD61" s="1212"/>
      <c r="AE61" s="1212"/>
      <c r="AF61" s="1212"/>
      <c r="AG61" s="1212"/>
      <c r="AH61" s="425">
        <f>IF(AND(F15&lt;&gt;4,F15&lt;&gt;5),0,IF(AX8="○",1,2))</f>
        <v>2</v>
      </c>
      <c r="AI61" s="537"/>
      <c r="AJ61" s="537"/>
      <c r="AK61" s="1212" t="s">
        <v>2058</v>
      </c>
      <c r="AL61" s="1212"/>
      <c r="AM61" s="1212"/>
      <c r="AN61" s="1212"/>
      <c r="AO61" s="1212"/>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2" t="s">
        <v>2059</v>
      </c>
      <c r="V62" s="1212"/>
      <c r="W62" s="1212"/>
      <c r="X62" s="1212"/>
      <c r="Y62" s="1212"/>
      <c r="Z62" s="539" t="str">
        <f>IF(AND(B9&lt;&gt;"処遇加算なし",F15=4),IF(V40="✓",1,IF(V41="✓",2,"")),"")</f>
        <v/>
      </c>
      <c r="AA62" s="536"/>
      <c r="AB62" s="537"/>
      <c r="AC62" s="1212" t="s">
        <v>2059</v>
      </c>
      <c r="AD62" s="1212"/>
      <c r="AE62" s="1212"/>
      <c r="AF62" s="1212"/>
      <c r="AG62" s="1212"/>
      <c r="AH62" s="425">
        <f>IF(AND(F15&lt;&gt;4,F15&lt;&gt;5),0,IF(AY8="○",1,2))</f>
        <v>2</v>
      </c>
      <c r="AI62" s="537"/>
      <c r="AJ62" s="537"/>
      <c r="AK62" s="1212" t="s">
        <v>2059</v>
      </c>
      <c r="AL62" s="1212"/>
      <c r="AM62" s="1212"/>
      <c r="AN62" s="1212"/>
      <c r="AO62" s="1212"/>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2" t="s">
        <v>25</v>
      </c>
      <c r="AG1" s="1202"/>
      <c r="AH1" s="1202"/>
      <c r="AI1" s="1203" t="str">
        <f>IF(G5="","",G5)</f>
        <v/>
      </c>
      <c r="AJ1" s="1203"/>
      <c r="AK1" s="1203"/>
      <c r="AL1" s="1203"/>
      <c r="AM1" s="1203"/>
      <c r="AN1" s="1203"/>
      <c r="AO1" s="1203"/>
      <c r="AP1" s="1203"/>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7" t="str">
        <f>IF(AI1&lt;&gt;"",1,"")</f>
        <v/>
      </c>
      <c r="CJ2" s="1208"/>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09" t="str">
        <f>IF(AND(L9="ベア加算",Q49="ベア加算"),1,"")</f>
        <v/>
      </c>
      <c r="CJ3" s="1210"/>
    </row>
    <row r="4" spans="1:88" ht="28.5" customHeight="1">
      <c r="B4" s="1129" t="s">
        <v>2237</v>
      </c>
      <c r="C4" s="1129"/>
      <c r="D4" s="1129"/>
      <c r="E4" s="1129"/>
      <c r="F4" s="1129"/>
      <c r="G4" s="1130" t="s">
        <v>0</v>
      </c>
      <c r="H4" s="1130"/>
      <c r="I4" s="1130"/>
      <c r="J4" s="1131" t="s">
        <v>1</v>
      </c>
      <c r="K4" s="1132"/>
      <c r="L4" s="1132"/>
      <c r="M4" s="1132"/>
      <c r="N4" s="1132"/>
      <c r="O4" s="1133"/>
      <c r="P4" s="987" t="s">
        <v>2</v>
      </c>
      <c r="Q4" s="988"/>
      <c r="R4" s="988"/>
      <c r="S4" s="988"/>
      <c r="T4" s="988"/>
      <c r="U4" s="988"/>
      <c r="V4" s="988"/>
      <c r="W4" s="988"/>
      <c r="X4" s="989"/>
      <c r="Y4" s="1131" t="s">
        <v>3</v>
      </c>
      <c r="Z4" s="1132"/>
      <c r="AA4" s="1132"/>
      <c r="AB4" s="1132"/>
      <c r="AC4" s="1132"/>
      <c r="AD4" s="1133"/>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258"/>
      <c r="C5" s="1258"/>
      <c r="D5" s="1258"/>
      <c r="E5" s="1258"/>
      <c r="F5" s="1258"/>
      <c r="G5" s="1118"/>
      <c r="H5" s="1118"/>
      <c r="I5" s="1118"/>
      <c r="J5" s="1119"/>
      <c r="K5" s="1119"/>
      <c r="L5" s="1119"/>
      <c r="M5" s="1120"/>
      <c r="N5" s="1120"/>
      <c r="O5" s="1120"/>
      <c r="P5" s="1215"/>
      <c r="Q5" s="1216"/>
      <c r="R5" s="1216"/>
      <c r="S5" s="1216"/>
      <c r="T5" s="1216"/>
      <c r="U5" s="1216"/>
      <c r="V5" s="1216"/>
      <c r="W5" s="1216"/>
      <c r="X5" s="1217"/>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1" t="s">
        <v>2187</v>
      </c>
      <c r="CF7" s="1211"/>
      <c r="CG7" s="1211"/>
      <c r="CH7" s="1211"/>
      <c r="CI7" s="990" t="str">
        <f>IF(AND(AH62=1,AD41=""),1,"")</f>
        <v/>
      </c>
      <c r="CJ7" s="991"/>
    </row>
    <row r="8" spans="1:88" ht="17.25" customHeight="1" thickBot="1">
      <c r="B8" s="1123" t="s">
        <v>2145</v>
      </c>
      <c r="C8" s="1124"/>
      <c r="D8" s="1124"/>
      <c r="E8" s="1124"/>
      <c r="F8" s="1124"/>
      <c r="G8" s="1124"/>
      <c r="H8" s="1124"/>
      <c r="I8" s="1124"/>
      <c r="J8" s="1124"/>
      <c r="K8" s="1124"/>
      <c r="L8" s="1124"/>
      <c r="M8" s="1124"/>
      <c r="N8" s="1124"/>
      <c r="O8" s="1124"/>
      <c r="P8" s="1124"/>
      <c r="Q8" s="1124"/>
      <c r="R8" s="1124"/>
      <c r="S8" s="1125"/>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4" t="str">
        <f>IF(L9="ベア加算","",IF(OR(V8="新加算Ⅰ",V8="新加算Ⅱ",V8="新加算Ⅲ",V8="新加算Ⅳ"),"○",""))</f>
        <v/>
      </c>
      <c r="AU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4" t="str">
        <f>IF(OR(V8="新加算Ⅰ",V8="新加算Ⅱ",V8="新加算Ⅲ",V8="新加算Ⅴ(１)",V8="新加算Ⅴ(３)",V8="新加算Ⅴ(８)"),"○","")</f>
        <v/>
      </c>
      <c r="AX8" s="1204" t="str">
        <f>IF(OR(V8="新加算Ⅰ",V8="新加算Ⅱ",V8="新加算Ⅴ(１)",V8="新加算Ⅴ(２)",V8="新加算Ⅴ(３)",V8="新加算Ⅴ(４)",V8="新加算Ⅴ(５)",V8="新加算Ⅴ(６)",V8="新加算Ⅴ(７)",V8="新加算Ⅴ(９)",V8="新加算Ⅴ(10)",V8="新加算Ⅴ(12)"),"○","")</f>
        <v/>
      </c>
      <c r="AY8" s="1204" t="str">
        <f>IF(OR(V8="新加算Ⅰ",V8="新加算Ⅴ(１)",V8="新加算Ⅴ(２)",V8="新加算Ⅴ(５)",V8="新加算Ⅴ(７)",V8="新加算Ⅴ(10)"),"○","")</f>
        <v/>
      </c>
      <c r="AZ8" s="1204" t="str">
        <f>IF(OR(V8="新加算Ⅰ",V8="新加算Ⅱ",V8="新加算Ⅴ(１)",V8="新加算Ⅴ(２)",V8="新加算Ⅴ(３)",V8="新加算Ⅴ(４)",V8="新加算Ⅴ(５)",V8="新加算Ⅴ(６)",V8="新加算Ⅴ(７)",V8="新加算Ⅴ(９)",V8="新加算Ⅴ(10)",V8="新加算Ⅴ(12)"),"○","")</f>
        <v/>
      </c>
      <c r="BA8" s="84"/>
      <c r="CE8" s="1211" t="s">
        <v>2187</v>
      </c>
      <c r="CF8" s="1211"/>
      <c r="CG8" s="1211"/>
      <c r="CH8" s="1211"/>
      <c r="CI8" s="990" t="str">
        <f>IF(AND(AP62=1,AL41=""),1,"")</f>
        <v/>
      </c>
      <c r="CJ8" s="991"/>
    </row>
    <row r="9" spans="1:88" ht="26.25" customHeight="1">
      <c r="B9" s="1138"/>
      <c r="C9" s="1139"/>
      <c r="D9" s="1139"/>
      <c r="E9" s="1139"/>
      <c r="F9" s="1140"/>
      <c r="G9" s="1141"/>
      <c r="H9" s="1142"/>
      <c r="I9" s="1142"/>
      <c r="J9" s="1142"/>
      <c r="K9" s="1143"/>
      <c r="L9" s="1144"/>
      <c r="M9" s="1145"/>
      <c r="N9" s="1145"/>
      <c r="O9" s="1145"/>
      <c r="P9" s="1146"/>
      <c r="Q9" s="1121" t="s">
        <v>2051</v>
      </c>
      <c r="R9" s="1122"/>
      <c r="S9" s="1122"/>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5"/>
      <c r="AU9" s="1205"/>
      <c r="AV9" s="1205"/>
      <c r="AW9" s="1205"/>
      <c r="AX9" s="1205"/>
      <c r="AY9" s="1205"/>
      <c r="AZ9" s="1205"/>
      <c r="BA9" s="84"/>
      <c r="CE9" s="992" t="s">
        <v>2187</v>
      </c>
      <c r="CF9" s="992"/>
      <c r="CG9" s="992"/>
      <c r="CH9" s="992"/>
      <c r="CI9" s="990" t="str">
        <f>IF(OR(AH62=1,AP62=1),1,"")</f>
        <v/>
      </c>
      <c r="CJ9" s="991"/>
    </row>
    <row r="10" spans="1:88" ht="11.25" customHeight="1">
      <c r="B10" s="1147" t="str">
        <f>IFERROR(VLOOKUP(Y5,【参考】数式用!$A$5:$J$37,MATCH(B9,【参考】数式用!$B$4:$J$4,0)+1,0),"")</f>
        <v/>
      </c>
      <c r="C10" s="1148"/>
      <c r="D10" s="1148"/>
      <c r="E10" s="1148"/>
      <c r="F10" s="1149"/>
      <c r="G10" s="1147" t="str">
        <f>IFERROR(VLOOKUP(Y5,【参考】数式用!$A$5:$J$37,MATCH(G9,【参考】数式用!$B$4:$J$4,0)+1,0),"")</f>
        <v/>
      </c>
      <c r="H10" s="1148"/>
      <c r="I10" s="1148"/>
      <c r="J10" s="1148"/>
      <c r="K10" s="1149"/>
      <c r="L10" s="1153" t="str">
        <f>IFERROR(VLOOKUP(Y5,【参考】数式用!$A$5:$J$37,MATCH(L9,【参考】数式用!$B$4:$J$4,0)+1,0),"")</f>
        <v/>
      </c>
      <c r="M10" s="1154"/>
      <c r="N10" s="1154"/>
      <c r="O10" s="1154"/>
      <c r="P10" s="1155"/>
      <c r="Q10" s="1159">
        <f>SUM(B10,G10,L10)</f>
        <v>0</v>
      </c>
      <c r="R10" s="1160"/>
      <c r="S10" s="1160"/>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0"/>
      <c r="C11" s="1151"/>
      <c r="D11" s="1151"/>
      <c r="E11" s="1151"/>
      <c r="F11" s="1152"/>
      <c r="G11" s="1150"/>
      <c r="H11" s="1151"/>
      <c r="I11" s="1151"/>
      <c r="J11" s="1151"/>
      <c r="K11" s="1152"/>
      <c r="L11" s="1156"/>
      <c r="M11" s="1157"/>
      <c r="N11" s="1157"/>
      <c r="O11" s="1157"/>
      <c r="P11" s="1158"/>
      <c r="Q11" s="1159"/>
      <c r="R11" s="1160"/>
      <c r="S11" s="1160"/>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4" t="str">
        <f>IF(L9="ベア加算","",IF(OR(V11="新加算Ⅰ",V11="新加算Ⅱ",V11="新加算Ⅲ",V11="新加算Ⅳ"),"○",""))</f>
        <v/>
      </c>
      <c r="AU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4" t="str">
        <f>IF(OR(V11="新加算Ⅰ",V11="新加算Ⅱ",V11="新加算Ⅲ",V11="新加算Ⅴ(１)",V11="新加算Ⅴ(３)",V11="新加算Ⅴ(８)"),"○","")</f>
        <v/>
      </c>
      <c r="AX11" s="1204" t="str">
        <f>IF(OR(V11="新加算Ⅰ",V11="新加算Ⅱ",V11="新加算Ⅴ(１)",V11="新加算Ⅴ(２)",V11="新加算Ⅴ(３)",V11="新加算Ⅴ(４)",V11="新加算Ⅴ(５)",V11="新加算Ⅴ(６)",V11="新加算Ⅴ(７)",V11="新加算Ⅴ(９)",V11="新加算Ⅴ(10)",V11="新加算Ⅴ(12)"),"○","")</f>
        <v/>
      </c>
      <c r="AY11" s="1204" t="str">
        <f>IF(OR(V11="新加算Ⅰ",V11="新加算Ⅴ(１)",V11="新加算Ⅴ(２)",V11="新加算Ⅴ(５)",V11="新加算Ⅴ(７)",V11="新加算Ⅴ(10)"),"○","")</f>
        <v/>
      </c>
      <c r="AZ11" s="1204"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8" t="str">
        <f>IFERROR(VLOOKUP(Y5,【参考】数式用!$A$5:$AB$37,MATCH(V11,【参考】数式用!$B$4:$AB$4,0)+1,FALSE),"")</f>
        <v/>
      </c>
      <c r="W12" s="1218"/>
      <c r="X12" s="1218"/>
      <c r="Y12" s="1218"/>
      <c r="Z12" s="1218"/>
      <c r="AA12" s="995"/>
      <c r="AB12" s="995"/>
      <c r="AC12" s="995"/>
      <c r="AD12" s="995"/>
      <c r="AE12" s="995"/>
      <c r="AF12" s="995"/>
      <c r="AG12" s="995"/>
      <c r="AH12" s="995"/>
      <c r="AI12" s="995"/>
      <c r="AJ12" s="995"/>
      <c r="AK12" s="995"/>
      <c r="AL12" s="995"/>
      <c r="AM12" s="995"/>
      <c r="AN12" s="995"/>
      <c r="AO12" s="995"/>
      <c r="AP12" s="996"/>
      <c r="AS12" s="83"/>
      <c r="AT12" s="1205"/>
      <c r="AU12" s="1205"/>
      <c r="AV12" s="1205"/>
      <c r="AW12" s="1205"/>
      <c r="AX12" s="1205"/>
      <c r="AY12" s="1205"/>
      <c r="AZ12" s="1205"/>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4" t="str">
        <f>IF(L9="ベア加算","",IF(OR(V14="新加算Ⅰ",V14="新加算Ⅱ",V14="新加算Ⅲ",V14="新加算Ⅳ"),"○",""))</f>
        <v/>
      </c>
      <c r="AU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4" t="str">
        <f>IF(OR(V14="新加算Ⅰ",V14="新加算Ⅱ",V14="新加算Ⅲ",V14="新加算Ⅴ(１)",V14="新加算Ⅴ(３)",V14="新加算Ⅴ(８)"),"○","")</f>
        <v/>
      </c>
      <c r="AX14" s="1204" t="str">
        <f>IF(OR(V14="新加算Ⅰ",V14="新加算Ⅱ",V14="新加算Ⅴ(１)",V14="新加算Ⅴ(２)",V14="新加算Ⅴ(３)",V14="新加算Ⅴ(４)",V14="新加算Ⅴ(５)",V14="新加算Ⅴ(６)",V14="新加算Ⅴ(７)",V14="新加算Ⅴ(９)",V14="新加算Ⅴ(10)",V14="新加算Ⅴ(12)"),"○","")</f>
        <v/>
      </c>
      <c r="AY14" s="1204" t="str">
        <f>IF(OR(V14="新加算Ⅰ",V14="新加算Ⅴ(１)",V14="新加算Ⅴ(２)",V14="新加算Ⅴ(５)",V14="新加算Ⅴ(７)",V14="新加算Ⅴ(10)"),"○","")</f>
        <v/>
      </c>
      <c r="AZ14" s="1204"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6"/>
      <c r="AU15" s="1206"/>
      <c r="AV15" s="1206"/>
      <c r="AW15" s="1206"/>
      <c r="AX15" s="1206"/>
      <c r="AY15" s="1206"/>
      <c r="AZ15" s="1206"/>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5"/>
      <c r="AU16" s="1205"/>
      <c r="AV16" s="1205"/>
      <c r="AW16" s="1205"/>
      <c r="AX16" s="1205"/>
      <c r="AY16" s="1205"/>
      <c r="AZ16" s="1205"/>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1"/>
      <c r="C25" s="1162"/>
      <c r="D25" s="1162"/>
      <c r="E25" s="1162"/>
      <c r="F25" s="1163"/>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1"/>
      <c r="C29" s="1162"/>
      <c r="D29" s="1162"/>
      <c r="E29" s="1162"/>
      <c r="F29" s="1163"/>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7" t="s">
        <v>2069</v>
      </c>
      <c r="C32" s="1137"/>
      <c r="D32" s="1137"/>
      <c r="E32" s="1137"/>
      <c r="F32" s="1137"/>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7"/>
      <c r="C33" s="1137"/>
      <c r="D33" s="1137"/>
      <c r="E33" s="1137"/>
      <c r="F33" s="1137"/>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7"/>
      <c r="C34" s="1137"/>
      <c r="D34" s="1137"/>
      <c r="E34" s="1137"/>
      <c r="F34" s="1137"/>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7" t="s">
        <v>2070</v>
      </c>
      <c r="C36" s="1137"/>
      <c r="D36" s="1137"/>
      <c r="E36" s="1137"/>
      <c r="F36" s="1137"/>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7"/>
      <c r="C37" s="1137"/>
      <c r="D37" s="1137"/>
      <c r="E37" s="1137"/>
      <c r="F37" s="1137"/>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7"/>
      <c r="C38" s="1137"/>
      <c r="D38" s="1137"/>
      <c r="E38" s="1137"/>
      <c r="F38" s="1137"/>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7" t="s">
        <v>2071</v>
      </c>
      <c r="C40" s="1137"/>
      <c r="D40" s="1137"/>
      <c r="E40" s="1137"/>
      <c r="F40" s="1137"/>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7"/>
      <c r="C41" s="1137"/>
      <c r="D41" s="1137"/>
      <c r="E41" s="1137"/>
      <c r="F41" s="1137"/>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7"/>
      <c r="C42" s="1137"/>
      <c r="D42" s="1137"/>
      <c r="E42" s="1137"/>
      <c r="F42" s="1137"/>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7" t="s">
        <v>2072</v>
      </c>
      <c r="C44" s="1137"/>
      <c r="D44" s="1137"/>
      <c r="E44" s="1137"/>
      <c r="F44" s="1137"/>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7"/>
      <c r="C45" s="1137"/>
      <c r="D45" s="1137"/>
      <c r="E45" s="1137"/>
      <c r="F45" s="1137"/>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4"/>
      <c r="C48" s="1135"/>
      <c r="D48" s="1135"/>
      <c r="E48" s="1135"/>
      <c r="F48" s="1136"/>
      <c r="G48" s="1123" t="str">
        <f>IF(F15=4,"R6.4～R6.5",IF(F15=5,"R6.5",""))</f>
        <v>R6.4～R6.5</v>
      </c>
      <c r="H48" s="1124"/>
      <c r="I48" s="1124"/>
      <c r="J48" s="1124"/>
      <c r="K48" s="1124"/>
      <c r="L48" s="1124"/>
      <c r="M48" s="1124"/>
      <c r="N48" s="1124"/>
      <c r="O48" s="1124"/>
      <c r="P48" s="1124"/>
      <c r="Q48" s="1124"/>
      <c r="R48" s="1124"/>
      <c r="S48" s="1124"/>
      <c r="T48" s="1124"/>
      <c r="U48" s="1124"/>
      <c r="V48" s="1124"/>
      <c r="W48" s="1124"/>
      <c r="X48" s="1124"/>
      <c r="Y48" s="1124"/>
      <c r="Z48" s="1125"/>
      <c r="AA48" s="1022" t="s">
        <v>12</v>
      </c>
      <c r="AB48" s="1023"/>
      <c r="AC48" s="1186" t="str">
        <f>IF(OR(F15=4,F15=5),"R6.6","R"&amp;D15&amp;"."&amp;F15)&amp;"～R"&amp;K15&amp;"."&amp;M15</f>
        <v>R6.6～R7.3</v>
      </c>
      <c r="AD48" s="1186"/>
      <c r="AE48" s="1186"/>
      <c r="AF48" s="1186"/>
      <c r="AG48" s="1186"/>
      <c r="AH48" s="1186"/>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6" t="s">
        <v>2015</v>
      </c>
      <c r="C49" s="1127"/>
      <c r="D49" s="1127"/>
      <c r="E49" s="1127"/>
      <c r="F49" s="1128"/>
      <c r="G49" s="1187" t="str">
        <f>IFERROR(IF(AND(OR(AH58=1,AH58=2),OR(AH59=1,AH59=2),OR(AH60=1,AH60=2)),"処遇加算Ⅰ",IF(AND(OR(AH58=1,AH58=2),OR(AH59=1,AH59=2),OR(AH60=0,AH60=3)),"処遇加算Ⅱ",IF(OR(OR(AH58=1,AH58=2),OR(AH59=1,AH59=2)),"処遇加算Ⅲ",""))),"")</f>
        <v/>
      </c>
      <c r="H49" s="1165"/>
      <c r="I49" s="1165"/>
      <c r="J49" s="1165"/>
      <c r="K49" s="1188"/>
      <c r="L49" s="1193" t="str">
        <f>IFERROR(IF(G9="","",IF(AND(AH61=1,AH62=1,AH63=1),"特定加算Ⅰ",IF(AND(AH61=1,AH62=2,AH63=1),"特定加算Ⅱ",IF(OR(AH61=2,AH62=2,AH63=2),"特定加算なし","")))),"")</f>
        <v/>
      </c>
      <c r="M49" s="1194"/>
      <c r="N49" s="1194"/>
      <c r="O49" s="1194"/>
      <c r="P49" s="1195"/>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2" t="str">
        <f>IFERROR(VLOOKUP(BE48,【参考】数式用2!E6:F23,2,FALSE),"")</f>
        <v/>
      </c>
      <c r="AD49" s="1173"/>
      <c r="AE49" s="1173"/>
      <c r="AF49" s="1173"/>
      <c r="AG49" s="1173"/>
      <c r="AH49" s="117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6" t="s">
        <v>2016</v>
      </c>
      <c r="C50" s="1127"/>
      <c r="D50" s="1127"/>
      <c r="E50" s="1127"/>
      <c r="F50" s="1128"/>
      <c r="G50" s="1175" t="str">
        <f>IFERROR(VLOOKUP(Y5,【参考】数式用!$A$5:$J$37,MATCH(G49,【参考】数式用!$B$4:$J$4,0)+1,0),"")</f>
        <v/>
      </c>
      <c r="H50" s="1176"/>
      <c r="I50" s="1176"/>
      <c r="J50" s="1176"/>
      <c r="K50" s="1177"/>
      <c r="L50" s="1178" t="str">
        <f>IFERROR(VLOOKUP(Y5,【参考】数式用!$A$5:$J$37,MATCH(L49,【参考】数式用!$B$4:$J$4,0)+1,0),"")</f>
        <v/>
      </c>
      <c r="M50" s="1179"/>
      <c r="N50" s="1179"/>
      <c r="O50" s="1179"/>
      <c r="P50" s="1180"/>
      <c r="Q50" s="1181" t="str">
        <f>IFERROR(VLOOKUP(Y5,【参考】数式用!$A$5:$J$37,MATCH(Q49,【参考】数式用!$B$4:$J$4,0)+1,0),"")</f>
        <v/>
      </c>
      <c r="R50" s="1176"/>
      <c r="S50" s="1176"/>
      <c r="T50" s="1176"/>
      <c r="U50" s="1182"/>
      <c r="V50" s="1159">
        <f>SUM(G50,L50,Q50)</f>
        <v>0</v>
      </c>
      <c r="W50" s="1160"/>
      <c r="X50" s="1160"/>
      <c r="Y50" s="1160"/>
      <c r="Z50" s="1160"/>
      <c r="AA50" s="1033"/>
      <c r="AB50" s="1033"/>
      <c r="AC50" s="1183" t="str">
        <f>IFERROR(VLOOKUP(Y5,【参考】数式用!$A$5:$AB$37,MATCH(AC49,【参考】数式用!$B$4:$AB$4,0)+1,FALSE),"")</f>
        <v/>
      </c>
      <c r="AD50" s="1184"/>
      <c r="AE50" s="1184"/>
      <c r="AF50" s="1184"/>
      <c r="AG50" s="1184"/>
      <c r="AH50" s="1185"/>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6" t="s">
        <v>2053</v>
      </c>
      <c r="BW50" s="1197"/>
      <c r="BX50" s="1197"/>
      <c r="BY50" s="1197"/>
      <c r="BZ50" s="1197"/>
      <c r="CA50" s="1198"/>
      <c r="CD50" s="142"/>
    </row>
    <row r="51" spans="2:86" ht="17.25" customHeight="1">
      <c r="B51" s="1169" t="s">
        <v>2120</v>
      </c>
      <c r="C51" s="1170"/>
      <c r="D51" s="1170"/>
      <c r="E51" s="1170"/>
      <c r="F51" s="1171"/>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1">
        <f>IFERROR(SUM(G51,L51,Q51),"")</f>
        <v>0</v>
      </c>
      <c r="W51" s="1192"/>
      <c r="X51" s="1192"/>
      <c r="Y51" s="1192"/>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199">
        <f>IF(AND(Q49="ベア加算なし",BA48="ベア加算"),ROUNDDOWN(ROUND(AM5*VLOOKUP(Y5,【参考】数式用!$A$5:$AB$37,9,FALSE),0),0)*AD53,0)</f>
        <v>0</v>
      </c>
      <c r="BW51" s="1200"/>
      <c r="BX51" s="1200"/>
      <c r="BY51" s="1200"/>
      <c r="BZ51" s="1200"/>
      <c r="CA51" s="1201"/>
      <c r="CD51" s="142"/>
    </row>
    <row r="52" spans="2:86" ht="13.5" customHeight="1">
      <c r="B52" s="1169"/>
      <c r="C52" s="1170"/>
      <c r="D52" s="1170"/>
      <c r="E52" s="1170"/>
      <c r="F52" s="1171"/>
      <c r="G52" s="1102" t="str">
        <f>IFERROR("("&amp;TEXT(G51/H53,"#,##0円")&amp;"/月)","")</f>
        <v/>
      </c>
      <c r="H52" s="1103"/>
      <c r="I52" s="1103"/>
      <c r="J52" s="1103"/>
      <c r="K52" s="1103"/>
      <c r="L52" s="1189" t="str">
        <f>IFERROR("("&amp;TEXT(L51/H53,"#,##0円")&amp;"/月)","")</f>
        <v/>
      </c>
      <c r="M52" s="1190"/>
      <c r="N52" s="1190"/>
      <c r="O52" s="1190"/>
      <c r="P52" s="1102"/>
      <c r="Q52" s="1103" t="str">
        <f>IFERROR("("&amp;TEXT(Q51/H53,"#,##0円")&amp;"/月)","")</f>
        <v/>
      </c>
      <c r="R52" s="1103"/>
      <c r="S52" s="1103"/>
      <c r="T52" s="1103"/>
      <c r="U52" s="1103"/>
      <c r="V52" s="1103" t="str">
        <f>IFERROR("("&amp;TEXT(V51/H53,"#,##0円")&amp;"/月)","")</f>
        <v>(0円/月)</v>
      </c>
      <c r="W52" s="1103"/>
      <c r="X52" s="1103"/>
      <c r="Y52" s="1103"/>
      <c r="Z52" s="1103"/>
      <c r="AB52" s="58"/>
      <c r="AC52" s="1189" t="str">
        <f>IFERROR("("&amp;TEXT(AC51/AD53,"#,##0円")&amp;"/月)","")</f>
        <v/>
      </c>
      <c r="AD52" s="1190"/>
      <c r="AE52" s="1190"/>
      <c r="AF52" s="1190"/>
      <c r="AG52" s="1190"/>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4" t="s">
        <v>215</v>
      </c>
      <c r="V56" s="1214"/>
      <c r="W56" s="1214"/>
      <c r="X56" s="1214"/>
      <c r="Y56" s="1214"/>
      <c r="Z56" s="1214"/>
      <c r="AA56" s="536"/>
      <c r="AB56" s="537"/>
      <c r="AC56" s="1214" t="str">
        <f>IF(F15=4,"R6.4～R6.5",IF(F15=5,"R6.5",""))</f>
        <v>R6.4～R6.5</v>
      </c>
      <c r="AD56" s="1214"/>
      <c r="AE56" s="1214"/>
      <c r="AF56" s="1214"/>
      <c r="AG56" s="1214"/>
      <c r="AH56" s="1214"/>
      <c r="AI56" s="538"/>
      <c r="AJ56" s="537"/>
      <c r="AK56" s="1214" t="str">
        <f>IF(OR(F15=4,F15=5),"R6.6","R"&amp;D15&amp;"."&amp;F15)&amp;"～R"&amp;K15&amp;"."&amp;M15</f>
        <v>R6.6～R7.3</v>
      </c>
      <c r="AL56" s="1214"/>
      <c r="AM56" s="1214"/>
      <c r="AN56" s="1214"/>
      <c r="AO56" s="1214"/>
      <c r="AP56" s="1214"/>
      <c r="AQ56" s="145"/>
      <c r="AR56" s="145"/>
      <c r="AS56" s="1052" t="s">
        <v>2202</v>
      </c>
      <c r="AT56" s="1052"/>
      <c r="AU56" s="1052"/>
      <c r="AV56" s="1052"/>
      <c r="AW56" s="1052" t="s">
        <v>2201</v>
      </c>
      <c r="AX56" s="1052"/>
      <c r="AY56" s="1052"/>
      <c r="AZ56" s="1052"/>
    </row>
    <row r="57" spans="2:86" ht="15.9"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2" t="s">
        <v>2055</v>
      </c>
      <c r="V58" s="1212"/>
      <c r="W58" s="1212"/>
      <c r="X58" s="1212"/>
      <c r="Y58" s="1212"/>
      <c r="Z58" s="539" t="str">
        <f>IF(AND(B9&lt;&gt;"処遇加算なし",F15=4),IF(V24="✓",1,IF(V25="✓",2,IF(V26="✓",3,""))),"")</f>
        <v/>
      </c>
      <c r="AA58" s="536"/>
      <c r="AB58" s="537"/>
      <c r="AC58" s="1212" t="s">
        <v>2055</v>
      </c>
      <c r="AD58" s="1212"/>
      <c r="AE58" s="1212"/>
      <c r="AF58" s="1212"/>
      <c r="AG58" s="1212"/>
      <c r="AH58" s="425">
        <f>IF(AND(F15&lt;&gt;4,F15&lt;&gt;5),0,IF(AU8="○",1,3))</f>
        <v>3</v>
      </c>
      <c r="AI58" s="537"/>
      <c r="AJ58" s="537"/>
      <c r="AK58" s="1212" t="s">
        <v>2055</v>
      </c>
      <c r="AL58" s="1212"/>
      <c r="AM58" s="1212"/>
      <c r="AN58" s="1212"/>
      <c r="AO58" s="1212"/>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2" t="s">
        <v>2056</v>
      </c>
      <c r="V59" s="1212"/>
      <c r="W59" s="1212"/>
      <c r="X59" s="1212"/>
      <c r="Y59" s="1212"/>
      <c r="Z59" s="539" t="str">
        <f>IF(AND(B9&lt;&gt;"処遇加算なし",F15=4),IF(V28="✓",1,IF(V29="✓",2,IF(V30="✓",3,""))),"")</f>
        <v/>
      </c>
      <c r="AA59" s="536"/>
      <c r="AB59" s="537"/>
      <c r="AC59" s="1212" t="s">
        <v>2056</v>
      </c>
      <c r="AD59" s="1212"/>
      <c r="AE59" s="1212"/>
      <c r="AF59" s="1212"/>
      <c r="AG59" s="1212"/>
      <c r="AH59" s="425">
        <f>IF(AND(F15&lt;&gt;4,F15&lt;&gt;5),0,IF(AV8="○",1,3))</f>
        <v>3</v>
      </c>
      <c r="AI59" s="537"/>
      <c r="AJ59" s="537"/>
      <c r="AK59" s="1212" t="s">
        <v>2056</v>
      </c>
      <c r="AL59" s="1212"/>
      <c r="AM59" s="1212"/>
      <c r="AN59" s="1212"/>
      <c r="AO59" s="1212"/>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2" t="s">
        <v>2057</v>
      </c>
      <c r="V60" s="1212"/>
      <c r="W60" s="1212"/>
      <c r="X60" s="1212"/>
      <c r="Y60" s="1212"/>
      <c r="Z60" s="539" t="str">
        <f>IF(AND(B9&lt;&gt;"処遇加算なし",F15=4),IF(V32="✓",1,IF(V33="✓",2,"")),"")</f>
        <v/>
      </c>
      <c r="AA60" s="536"/>
      <c r="AB60" s="537"/>
      <c r="AC60" s="1212" t="s">
        <v>2057</v>
      </c>
      <c r="AD60" s="1212"/>
      <c r="AE60" s="1212"/>
      <c r="AF60" s="1212"/>
      <c r="AG60" s="1212"/>
      <c r="AH60" s="425">
        <f>IF(AND(F15&lt;&gt;4,F15&lt;&gt;5),0,IF(AW8="○",1,3))</f>
        <v>3</v>
      </c>
      <c r="AI60" s="537"/>
      <c r="AJ60" s="537"/>
      <c r="AK60" s="1212" t="s">
        <v>2057</v>
      </c>
      <c r="AL60" s="1212"/>
      <c r="AM60" s="1212"/>
      <c r="AN60" s="1212"/>
      <c r="AO60" s="1212"/>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2" t="s">
        <v>2058</v>
      </c>
      <c r="V61" s="1212"/>
      <c r="W61" s="1212"/>
      <c r="X61" s="1212"/>
      <c r="Y61" s="1212"/>
      <c r="Z61" s="539" t="str">
        <f>IF(AND(B9&lt;&gt;"処遇加算なし",F15=4),IF(V36="✓",1,IF(V37="✓",2,"")),"")</f>
        <v/>
      </c>
      <c r="AA61" s="536"/>
      <c r="AB61" s="537"/>
      <c r="AC61" s="1212" t="s">
        <v>2058</v>
      </c>
      <c r="AD61" s="1212"/>
      <c r="AE61" s="1212"/>
      <c r="AF61" s="1212"/>
      <c r="AG61" s="1212"/>
      <c r="AH61" s="425">
        <f>IF(AND(F15&lt;&gt;4,F15&lt;&gt;5),0,IF(AX8="○",1,2))</f>
        <v>2</v>
      </c>
      <c r="AI61" s="537"/>
      <c r="AJ61" s="537"/>
      <c r="AK61" s="1212" t="s">
        <v>2058</v>
      </c>
      <c r="AL61" s="1212"/>
      <c r="AM61" s="1212"/>
      <c r="AN61" s="1212"/>
      <c r="AO61" s="1212"/>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2" t="s">
        <v>2059</v>
      </c>
      <c r="V62" s="1212"/>
      <c r="W62" s="1212"/>
      <c r="X62" s="1212"/>
      <c r="Y62" s="1212"/>
      <c r="Z62" s="539" t="str">
        <f>IF(AND(B9&lt;&gt;"処遇加算なし",F15=4),IF(V40="✓",1,IF(V41="✓",2,"")),"")</f>
        <v/>
      </c>
      <c r="AA62" s="536"/>
      <c r="AB62" s="537"/>
      <c r="AC62" s="1212" t="s">
        <v>2059</v>
      </c>
      <c r="AD62" s="1212"/>
      <c r="AE62" s="1212"/>
      <c r="AF62" s="1212"/>
      <c r="AG62" s="1212"/>
      <c r="AH62" s="425">
        <f>IF(AND(F15&lt;&gt;4,F15&lt;&gt;5),0,IF(AY8="○",1,2))</f>
        <v>2</v>
      </c>
      <c r="AI62" s="537"/>
      <c r="AJ62" s="537"/>
      <c r="AK62" s="1212" t="s">
        <v>2059</v>
      </c>
      <c r="AL62" s="1212"/>
      <c r="AM62" s="1212"/>
      <c r="AN62" s="1212"/>
      <c r="AO62" s="1212"/>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2" t="s">
        <v>25</v>
      </c>
      <c r="AG1" s="1202"/>
      <c r="AH1" s="1202"/>
      <c r="AI1" s="1203" t="str">
        <f>IF(G5="","",G5)</f>
        <v/>
      </c>
      <c r="AJ1" s="1203"/>
      <c r="AK1" s="1203"/>
      <c r="AL1" s="1203"/>
      <c r="AM1" s="1203"/>
      <c r="AN1" s="1203"/>
      <c r="AO1" s="1203"/>
      <c r="AP1" s="1203"/>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7" t="str">
        <f>IF(AI1&lt;&gt;"",1,"")</f>
        <v/>
      </c>
      <c r="CJ2" s="1208"/>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09" t="str">
        <f>IF(AND(L9="ベア加算",Q49="ベア加算"),1,"")</f>
        <v/>
      </c>
      <c r="CJ3" s="1210"/>
    </row>
    <row r="4" spans="1:88" ht="28.5" customHeight="1">
      <c r="B4" s="1129" t="s">
        <v>2237</v>
      </c>
      <c r="C4" s="1129"/>
      <c r="D4" s="1129"/>
      <c r="E4" s="1129"/>
      <c r="F4" s="1129"/>
      <c r="G4" s="1130" t="s">
        <v>0</v>
      </c>
      <c r="H4" s="1130"/>
      <c r="I4" s="1130"/>
      <c r="J4" s="1131" t="s">
        <v>1</v>
      </c>
      <c r="K4" s="1132"/>
      <c r="L4" s="1132"/>
      <c r="M4" s="1132"/>
      <c r="N4" s="1132"/>
      <c r="O4" s="1133"/>
      <c r="P4" s="987" t="s">
        <v>2</v>
      </c>
      <c r="Q4" s="988"/>
      <c r="R4" s="988"/>
      <c r="S4" s="988"/>
      <c r="T4" s="988"/>
      <c r="U4" s="988"/>
      <c r="V4" s="988"/>
      <c r="W4" s="988"/>
      <c r="X4" s="989"/>
      <c r="Y4" s="1131" t="s">
        <v>3</v>
      </c>
      <c r="Z4" s="1132"/>
      <c r="AA4" s="1132"/>
      <c r="AB4" s="1132"/>
      <c r="AC4" s="1132"/>
      <c r="AD4" s="1133"/>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258"/>
      <c r="C5" s="1258"/>
      <c r="D5" s="1258"/>
      <c r="E5" s="1258"/>
      <c r="F5" s="1258"/>
      <c r="G5" s="1118"/>
      <c r="H5" s="1118"/>
      <c r="I5" s="1118"/>
      <c r="J5" s="1119"/>
      <c r="K5" s="1119"/>
      <c r="L5" s="1119"/>
      <c r="M5" s="1120"/>
      <c r="N5" s="1120"/>
      <c r="O5" s="1120"/>
      <c r="P5" s="1215"/>
      <c r="Q5" s="1216"/>
      <c r="R5" s="1216"/>
      <c r="S5" s="1216"/>
      <c r="T5" s="1216"/>
      <c r="U5" s="1216"/>
      <c r="V5" s="1216"/>
      <c r="W5" s="1216"/>
      <c r="X5" s="1217"/>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1" t="s">
        <v>2187</v>
      </c>
      <c r="CF7" s="1211"/>
      <c r="CG7" s="1211"/>
      <c r="CH7" s="1211"/>
      <c r="CI7" s="990" t="str">
        <f>IF(AND(AH62=1,AD41=""),1,"")</f>
        <v/>
      </c>
      <c r="CJ7" s="991"/>
    </row>
    <row r="8" spans="1:88" ht="17.25" customHeight="1" thickBot="1">
      <c r="B8" s="1123" t="s">
        <v>2145</v>
      </c>
      <c r="C8" s="1124"/>
      <c r="D8" s="1124"/>
      <c r="E8" s="1124"/>
      <c r="F8" s="1124"/>
      <c r="G8" s="1124"/>
      <c r="H8" s="1124"/>
      <c r="I8" s="1124"/>
      <c r="J8" s="1124"/>
      <c r="K8" s="1124"/>
      <c r="L8" s="1124"/>
      <c r="M8" s="1124"/>
      <c r="N8" s="1124"/>
      <c r="O8" s="1124"/>
      <c r="P8" s="1124"/>
      <c r="Q8" s="1124"/>
      <c r="R8" s="1124"/>
      <c r="S8" s="1125"/>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4" t="str">
        <f>IF(L9="ベア加算","",IF(OR(V8="新加算Ⅰ",V8="新加算Ⅱ",V8="新加算Ⅲ",V8="新加算Ⅳ"),"○",""))</f>
        <v/>
      </c>
      <c r="AU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4" t="str">
        <f>IF(OR(V8="新加算Ⅰ",V8="新加算Ⅱ",V8="新加算Ⅲ",V8="新加算Ⅴ(１)",V8="新加算Ⅴ(３)",V8="新加算Ⅴ(８)"),"○","")</f>
        <v/>
      </c>
      <c r="AX8" s="1204" t="str">
        <f>IF(OR(V8="新加算Ⅰ",V8="新加算Ⅱ",V8="新加算Ⅴ(１)",V8="新加算Ⅴ(２)",V8="新加算Ⅴ(３)",V8="新加算Ⅴ(４)",V8="新加算Ⅴ(５)",V8="新加算Ⅴ(６)",V8="新加算Ⅴ(７)",V8="新加算Ⅴ(９)",V8="新加算Ⅴ(10)",V8="新加算Ⅴ(12)"),"○","")</f>
        <v/>
      </c>
      <c r="AY8" s="1204" t="str">
        <f>IF(OR(V8="新加算Ⅰ",V8="新加算Ⅴ(１)",V8="新加算Ⅴ(２)",V8="新加算Ⅴ(５)",V8="新加算Ⅴ(７)",V8="新加算Ⅴ(10)"),"○","")</f>
        <v/>
      </c>
      <c r="AZ8" s="1204" t="str">
        <f>IF(OR(V8="新加算Ⅰ",V8="新加算Ⅱ",V8="新加算Ⅴ(１)",V8="新加算Ⅴ(２)",V8="新加算Ⅴ(３)",V8="新加算Ⅴ(４)",V8="新加算Ⅴ(５)",V8="新加算Ⅴ(６)",V8="新加算Ⅴ(７)",V8="新加算Ⅴ(９)",V8="新加算Ⅴ(10)",V8="新加算Ⅴ(12)"),"○","")</f>
        <v/>
      </c>
      <c r="BA8" s="84"/>
      <c r="CE8" s="1211" t="s">
        <v>2187</v>
      </c>
      <c r="CF8" s="1211"/>
      <c r="CG8" s="1211"/>
      <c r="CH8" s="1211"/>
      <c r="CI8" s="990" t="str">
        <f>IF(AND(AP62=1,AL41=""),1,"")</f>
        <v/>
      </c>
      <c r="CJ8" s="991"/>
    </row>
    <row r="9" spans="1:88" ht="26.25" customHeight="1">
      <c r="B9" s="1138"/>
      <c r="C9" s="1139"/>
      <c r="D9" s="1139"/>
      <c r="E9" s="1139"/>
      <c r="F9" s="1140"/>
      <c r="G9" s="1141"/>
      <c r="H9" s="1142"/>
      <c r="I9" s="1142"/>
      <c r="J9" s="1142"/>
      <c r="K9" s="1143"/>
      <c r="L9" s="1144"/>
      <c r="M9" s="1145"/>
      <c r="N9" s="1145"/>
      <c r="O9" s="1145"/>
      <c r="P9" s="1146"/>
      <c r="Q9" s="1121" t="s">
        <v>2051</v>
      </c>
      <c r="R9" s="1122"/>
      <c r="S9" s="1122"/>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5"/>
      <c r="AU9" s="1205"/>
      <c r="AV9" s="1205"/>
      <c r="AW9" s="1205"/>
      <c r="AX9" s="1205"/>
      <c r="AY9" s="1205"/>
      <c r="AZ9" s="1205"/>
      <c r="BA9" s="84"/>
      <c r="CE9" s="992" t="s">
        <v>2187</v>
      </c>
      <c r="CF9" s="992"/>
      <c r="CG9" s="992"/>
      <c r="CH9" s="992"/>
      <c r="CI9" s="990" t="str">
        <f>IF(OR(AH62=1,AP62=1),1,"")</f>
        <v/>
      </c>
      <c r="CJ9" s="991"/>
    </row>
    <row r="10" spans="1:88" ht="11.25" customHeight="1">
      <c r="B10" s="1147" t="str">
        <f>IFERROR(VLOOKUP(Y5,【参考】数式用!$A$5:$J$37,MATCH(B9,【参考】数式用!$B$4:$J$4,0)+1,0),"")</f>
        <v/>
      </c>
      <c r="C10" s="1148"/>
      <c r="D10" s="1148"/>
      <c r="E10" s="1148"/>
      <c r="F10" s="1149"/>
      <c r="G10" s="1147" t="str">
        <f>IFERROR(VLOOKUP(Y5,【参考】数式用!$A$5:$J$37,MATCH(G9,【参考】数式用!$B$4:$J$4,0)+1,0),"")</f>
        <v/>
      </c>
      <c r="H10" s="1148"/>
      <c r="I10" s="1148"/>
      <c r="J10" s="1148"/>
      <c r="K10" s="1149"/>
      <c r="L10" s="1153" t="str">
        <f>IFERROR(VLOOKUP(Y5,【参考】数式用!$A$5:$J$37,MATCH(L9,【参考】数式用!$B$4:$J$4,0)+1,0),"")</f>
        <v/>
      </c>
      <c r="M10" s="1154"/>
      <c r="N10" s="1154"/>
      <c r="O10" s="1154"/>
      <c r="P10" s="1155"/>
      <c r="Q10" s="1159">
        <f>SUM(B10,G10,L10)</f>
        <v>0</v>
      </c>
      <c r="R10" s="1160"/>
      <c r="S10" s="1160"/>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0"/>
      <c r="C11" s="1151"/>
      <c r="D11" s="1151"/>
      <c r="E11" s="1151"/>
      <c r="F11" s="1152"/>
      <c r="G11" s="1150"/>
      <c r="H11" s="1151"/>
      <c r="I11" s="1151"/>
      <c r="J11" s="1151"/>
      <c r="K11" s="1152"/>
      <c r="L11" s="1156"/>
      <c r="M11" s="1157"/>
      <c r="N11" s="1157"/>
      <c r="O11" s="1157"/>
      <c r="P11" s="1158"/>
      <c r="Q11" s="1159"/>
      <c r="R11" s="1160"/>
      <c r="S11" s="1160"/>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4" t="str">
        <f>IF(L9="ベア加算","",IF(OR(V11="新加算Ⅰ",V11="新加算Ⅱ",V11="新加算Ⅲ",V11="新加算Ⅳ"),"○",""))</f>
        <v/>
      </c>
      <c r="AU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4" t="str">
        <f>IF(OR(V11="新加算Ⅰ",V11="新加算Ⅱ",V11="新加算Ⅲ",V11="新加算Ⅴ(１)",V11="新加算Ⅴ(３)",V11="新加算Ⅴ(８)"),"○","")</f>
        <v/>
      </c>
      <c r="AX11" s="1204" t="str">
        <f>IF(OR(V11="新加算Ⅰ",V11="新加算Ⅱ",V11="新加算Ⅴ(１)",V11="新加算Ⅴ(２)",V11="新加算Ⅴ(３)",V11="新加算Ⅴ(４)",V11="新加算Ⅴ(５)",V11="新加算Ⅴ(６)",V11="新加算Ⅴ(７)",V11="新加算Ⅴ(９)",V11="新加算Ⅴ(10)",V11="新加算Ⅴ(12)"),"○","")</f>
        <v/>
      </c>
      <c r="AY11" s="1204" t="str">
        <f>IF(OR(V11="新加算Ⅰ",V11="新加算Ⅴ(１)",V11="新加算Ⅴ(２)",V11="新加算Ⅴ(５)",V11="新加算Ⅴ(７)",V11="新加算Ⅴ(10)"),"○","")</f>
        <v/>
      </c>
      <c r="AZ11" s="1204"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8" t="str">
        <f>IFERROR(VLOOKUP(Y5,【参考】数式用!$A$5:$AB$37,MATCH(V11,【参考】数式用!$B$4:$AB$4,0)+1,FALSE),"")</f>
        <v/>
      </c>
      <c r="W12" s="1218"/>
      <c r="X12" s="1218"/>
      <c r="Y12" s="1218"/>
      <c r="Z12" s="1218"/>
      <c r="AA12" s="995"/>
      <c r="AB12" s="995"/>
      <c r="AC12" s="995"/>
      <c r="AD12" s="995"/>
      <c r="AE12" s="995"/>
      <c r="AF12" s="995"/>
      <c r="AG12" s="995"/>
      <c r="AH12" s="995"/>
      <c r="AI12" s="995"/>
      <c r="AJ12" s="995"/>
      <c r="AK12" s="995"/>
      <c r="AL12" s="995"/>
      <c r="AM12" s="995"/>
      <c r="AN12" s="995"/>
      <c r="AO12" s="995"/>
      <c r="AP12" s="996"/>
      <c r="AS12" s="83"/>
      <c r="AT12" s="1205"/>
      <c r="AU12" s="1205"/>
      <c r="AV12" s="1205"/>
      <c r="AW12" s="1205"/>
      <c r="AX12" s="1205"/>
      <c r="AY12" s="1205"/>
      <c r="AZ12" s="1205"/>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4" t="str">
        <f>IF(L9="ベア加算","",IF(OR(V14="新加算Ⅰ",V14="新加算Ⅱ",V14="新加算Ⅲ",V14="新加算Ⅳ"),"○",""))</f>
        <v/>
      </c>
      <c r="AU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4" t="str">
        <f>IF(OR(V14="新加算Ⅰ",V14="新加算Ⅱ",V14="新加算Ⅲ",V14="新加算Ⅴ(１)",V14="新加算Ⅴ(３)",V14="新加算Ⅴ(８)"),"○","")</f>
        <v/>
      </c>
      <c r="AX14" s="1204" t="str">
        <f>IF(OR(V14="新加算Ⅰ",V14="新加算Ⅱ",V14="新加算Ⅴ(１)",V14="新加算Ⅴ(２)",V14="新加算Ⅴ(３)",V14="新加算Ⅴ(４)",V14="新加算Ⅴ(５)",V14="新加算Ⅴ(６)",V14="新加算Ⅴ(７)",V14="新加算Ⅴ(９)",V14="新加算Ⅴ(10)",V14="新加算Ⅴ(12)"),"○","")</f>
        <v/>
      </c>
      <c r="AY14" s="1204" t="str">
        <f>IF(OR(V14="新加算Ⅰ",V14="新加算Ⅴ(１)",V14="新加算Ⅴ(２)",V14="新加算Ⅴ(５)",V14="新加算Ⅴ(７)",V14="新加算Ⅴ(10)"),"○","")</f>
        <v/>
      </c>
      <c r="AZ14" s="1204"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6"/>
      <c r="AU15" s="1206"/>
      <c r="AV15" s="1206"/>
      <c r="AW15" s="1206"/>
      <c r="AX15" s="1206"/>
      <c r="AY15" s="1206"/>
      <c r="AZ15" s="1206"/>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5"/>
      <c r="AU16" s="1205"/>
      <c r="AV16" s="1205"/>
      <c r="AW16" s="1205"/>
      <c r="AX16" s="1205"/>
      <c r="AY16" s="1205"/>
      <c r="AZ16" s="1205"/>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1"/>
      <c r="C25" s="1162"/>
      <c r="D25" s="1162"/>
      <c r="E25" s="1162"/>
      <c r="F25" s="1163"/>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1"/>
      <c r="C29" s="1162"/>
      <c r="D29" s="1162"/>
      <c r="E29" s="1162"/>
      <c r="F29" s="1163"/>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7" t="s">
        <v>2069</v>
      </c>
      <c r="C32" s="1137"/>
      <c r="D32" s="1137"/>
      <c r="E32" s="1137"/>
      <c r="F32" s="1137"/>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7"/>
      <c r="C33" s="1137"/>
      <c r="D33" s="1137"/>
      <c r="E33" s="1137"/>
      <c r="F33" s="1137"/>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7"/>
      <c r="C34" s="1137"/>
      <c r="D34" s="1137"/>
      <c r="E34" s="1137"/>
      <c r="F34" s="1137"/>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7" t="s">
        <v>2070</v>
      </c>
      <c r="C36" s="1137"/>
      <c r="D36" s="1137"/>
      <c r="E36" s="1137"/>
      <c r="F36" s="1137"/>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7"/>
      <c r="C37" s="1137"/>
      <c r="D37" s="1137"/>
      <c r="E37" s="1137"/>
      <c r="F37" s="1137"/>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7"/>
      <c r="C38" s="1137"/>
      <c r="D38" s="1137"/>
      <c r="E38" s="1137"/>
      <c r="F38" s="1137"/>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7" t="s">
        <v>2071</v>
      </c>
      <c r="C40" s="1137"/>
      <c r="D40" s="1137"/>
      <c r="E40" s="1137"/>
      <c r="F40" s="1137"/>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7"/>
      <c r="C41" s="1137"/>
      <c r="D41" s="1137"/>
      <c r="E41" s="1137"/>
      <c r="F41" s="1137"/>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7"/>
      <c r="C42" s="1137"/>
      <c r="D42" s="1137"/>
      <c r="E42" s="1137"/>
      <c r="F42" s="1137"/>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7" t="s">
        <v>2072</v>
      </c>
      <c r="C44" s="1137"/>
      <c r="D44" s="1137"/>
      <c r="E44" s="1137"/>
      <c r="F44" s="1137"/>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7"/>
      <c r="C45" s="1137"/>
      <c r="D45" s="1137"/>
      <c r="E45" s="1137"/>
      <c r="F45" s="1137"/>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4"/>
      <c r="C48" s="1135"/>
      <c r="D48" s="1135"/>
      <c r="E48" s="1135"/>
      <c r="F48" s="1136"/>
      <c r="G48" s="1123" t="str">
        <f>IF(F15=4,"R6.4～R6.5",IF(F15=5,"R6.5",""))</f>
        <v>R6.4～R6.5</v>
      </c>
      <c r="H48" s="1124"/>
      <c r="I48" s="1124"/>
      <c r="J48" s="1124"/>
      <c r="K48" s="1124"/>
      <c r="L48" s="1124"/>
      <c r="M48" s="1124"/>
      <c r="N48" s="1124"/>
      <c r="O48" s="1124"/>
      <c r="P48" s="1124"/>
      <c r="Q48" s="1124"/>
      <c r="R48" s="1124"/>
      <c r="S48" s="1124"/>
      <c r="T48" s="1124"/>
      <c r="U48" s="1124"/>
      <c r="V48" s="1124"/>
      <c r="W48" s="1124"/>
      <c r="X48" s="1124"/>
      <c r="Y48" s="1124"/>
      <c r="Z48" s="1125"/>
      <c r="AA48" s="1022" t="s">
        <v>12</v>
      </c>
      <c r="AB48" s="1023"/>
      <c r="AC48" s="1186" t="str">
        <f>IF(OR(F15=4,F15=5),"R6.6","R"&amp;D15&amp;"."&amp;F15)&amp;"～R"&amp;K15&amp;"."&amp;M15</f>
        <v>R6.6～R7.3</v>
      </c>
      <c r="AD48" s="1186"/>
      <c r="AE48" s="1186"/>
      <c r="AF48" s="1186"/>
      <c r="AG48" s="1186"/>
      <c r="AH48" s="1186"/>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6" t="s">
        <v>2015</v>
      </c>
      <c r="C49" s="1127"/>
      <c r="D49" s="1127"/>
      <c r="E49" s="1127"/>
      <c r="F49" s="1128"/>
      <c r="G49" s="1187" t="str">
        <f>IFERROR(IF(AND(OR(AH58=1,AH58=2),OR(AH59=1,AH59=2),OR(AH60=1,AH60=2)),"処遇加算Ⅰ",IF(AND(OR(AH58=1,AH58=2),OR(AH59=1,AH59=2),OR(AH60=0,AH60=3)),"処遇加算Ⅱ",IF(OR(OR(AH58=1,AH58=2),OR(AH59=1,AH59=2)),"処遇加算Ⅲ",""))),"")</f>
        <v/>
      </c>
      <c r="H49" s="1165"/>
      <c r="I49" s="1165"/>
      <c r="J49" s="1165"/>
      <c r="K49" s="1188"/>
      <c r="L49" s="1193" t="str">
        <f>IFERROR(IF(G9="","",IF(AND(AH61=1,AH62=1,AH63=1),"特定加算Ⅰ",IF(AND(AH61=1,AH62=2,AH63=1),"特定加算Ⅱ",IF(OR(AH61=2,AH62=2,AH63=2),"特定加算なし","")))),"")</f>
        <v/>
      </c>
      <c r="M49" s="1194"/>
      <c r="N49" s="1194"/>
      <c r="O49" s="1194"/>
      <c r="P49" s="1195"/>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2" t="str">
        <f>IFERROR(VLOOKUP(BE48,【参考】数式用2!E6:F23,2,FALSE),"")</f>
        <v/>
      </c>
      <c r="AD49" s="1173"/>
      <c r="AE49" s="1173"/>
      <c r="AF49" s="1173"/>
      <c r="AG49" s="1173"/>
      <c r="AH49" s="117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6" t="s">
        <v>2016</v>
      </c>
      <c r="C50" s="1127"/>
      <c r="D50" s="1127"/>
      <c r="E50" s="1127"/>
      <c r="F50" s="1128"/>
      <c r="G50" s="1175" t="str">
        <f>IFERROR(VLOOKUP(Y5,【参考】数式用!$A$5:$J$37,MATCH(G49,【参考】数式用!$B$4:$J$4,0)+1,0),"")</f>
        <v/>
      </c>
      <c r="H50" s="1176"/>
      <c r="I50" s="1176"/>
      <c r="J50" s="1176"/>
      <c r="K50" s="1177"/>
      <c r="L50" s="1178" t="str">
        <f>IFERROR(VLOOKUP(Y5,【参考】数式用!$A$5:$J$37,MATCH(L49,【参考】数式用!$B$4:$J$4,0)+1,0),"")</f>
        <v/>
      </c>
      <c r="M50" s="1179"/>
      <c r="N50" s="1179"/>
      <c r="O50" s="1179"/>
      <c r="P50" s="1180"/>
      <c r="Q50" s="1181" t="str">
        <f>IFERROR(VLOOKUP(Y5,【参考】数式用!$A$5:$J$37,MATCH(Q49,【参考】数式用!$B$4:$J$4,0)+1,0),"")</f>
        <v/>
      </c>
      <c r="R50" s="1176"/>
      <c r="S50" s="1176"/>
      <c r="T50" s="1176"/>
      <c r="U50" s="1182"/>
      <c r="V50" s="1159">
        <f>SUM(G50,L50,Q50)</f>
        <v>0</v>
      </c>
      <c r="W50" s="1160"/>
      <c r="X50" s="1160"/>
      <c r="Y50" s="1160"/>
      <c r="Z50" s="1160"/>
      <c r="AA50" s="1033"/>
      <c r="AB50" s="1033"/>
      <c r="AC50" s="1183" t="str">
        <f>IFERROR(VLOOKUP(Y5,【参考】数式用!$A$5:$AB$37,MATCH(AC49,【参考】数式用!$B$4:$AB$4,0)+1,FALSE),"")</f>
        <v/>
      </c>
      <c r="AD50" s="1184"/>
      <c r="AE50" s="1184"/>
      <c r="AF50" s="1184"/>
      <c r="AG50" s="1184"/>
      <c r="AH50" s="1185"/>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6" t="s">
        <v>2053</v>
      </c>
      <c r="BW50" s="1197"/>
      <c r="BX50" s="1197"/>
      <c r="BY50" s="1197"/>
      <c r="BZ50" s="1197"/>
      <c r="CA50" s="1198"/>
      <c r="CD50" s="142"/>
    </row>
    <row r="51" spans="2:86" ht="17.25" customHeight="1">
      <c r="B51" s="1169" t="s">
        <v>2120</v>
      </c>
      <c r="C51" s="1170"/>
      <c r="D51" s="1170"/>
      <c r="E51" s="1170"/>
      <c r="F51" s="1171"/>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1">
        <f>IFERROR(SUM(G51,L51,Q51),"")</f>
        <v>0</v>
      </c>
      <c r="W51" s="1192"/>
      <c r="X51" s="1192"/>
      <c r="Y51" s="1192"/>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199">
        <f>IF(AND(Q49="ベア加算なし",BA48="ベア加算"),ROUNDDOWN(ROUND(AM5*VLOOKUP(Y5,【参考】数式用!$A$5:$AB$37,9,FALSE),0),0)*AD53,0)</f>
        <v>0</v>
      </c>
      <c r="BW51" s="1200"/>
      <c r="BX51" s="1200"/>
      <c r="BY51" s="1200"/>
      <c r="BZ51" s="1200"/>
      <c r="CA51" s="1201"/>
      <c r="CD51" s="142"/>
    </row>
    <row r="52" spans="2:86" ht="13.5" customHeight="1">
      <c r="B52" s="1169"/>
      <c r="C52" s="1170"/>
      <c r="D52" s="1170"/>
      <c r="E52" s="1170"/>
      <c r="F52" s="1171"/>
      <c r="G52" s="1102" t="str">
        <f>IFERROR("("&amp;TEXT(G51/H53,"#,##0円")&amp;"/月)","")</f>
        <v/>
      </c>
      <c r="H52" s="1103"/>
      <c r="I52" s="1103"/>
      <c r="J52" s="1103"/>
      <c r="K52" s="1103"/>
      <c r="L52" s="1189" t="str">
        <f>IFERROR("("&amp;TEXT(L51/H53,"#,##0円")&amp;"/月)","")</f>
        <v/>
      </c>
      <c r="M52" s="1190"/>
      <c r="N52" s="1190"/>
      <c r="O52" s="1190"/>
      <c r="P52" s="1102"/>
      <c r="Q52" s="1103" t="str">
        <f>IFERROR("("&amp;TEXT(Q51/H53,"#,##0円")&amp;"/月)","")</f>
        <v/>
      </c>
      <c r="R52" s="1103"/>
      <c r="S52" s="1103"/>
      <c r="T52" s="1103"/>
      <c r="U52" s="1103"/>
      <c r="V52" s="1103" t="str">
        <f>IFERROR("("&amp;TEXT(V51/H53,"#,##0円")&amp;"/月)","")</f>
        <v>(0円/月)</v>
      </c>
      <c r="W52" s="1103"/>
      <c r="X52" s="1103"/>
      <c r="Y52" s="1103"/>
      <c r="Z52" s="1103"/>
      <c r="AB52" s="58"/>
      <c r="AC52" s="1189" t="str">
        <f>IFERROR("("&amp;TEXT(AC51/AD53,"#,##0円")&amp;"/月)","")</f>
        <v/>
      </c>
      <c r="AD52" s="1190"/>
      <c r="AE52" s="1190"/>
      <c r="AF52" s="1190"/>
      <c r="AG52" s="1190"/>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4" t="s">
        <v>215</v>
      </c>
      <c r="V56" s="1214"/>
      <c r="W56" s="1214"/>
      <c r="X56" s="1214"/>
      <c r="Y56" s="1214"/>
      <c r="Z56" s="1214"/>
      <c r="AA56" s="536"/>
      <c r="AB56" s="537"/>
      <c r="AC56" s="1214" t="str">
        <f>IF(F15=4,"R6.4～R6.5",IF(F15=5,"R6.5",""))</f>
        <v>R6.4～R6.5</v>
      </c>
      <c r="AD56" s="1214"/>
      <c r="AE56" s="1214"/>
      <c r="AF56" s="1214"/>
      <c r="AG56" s="1214"/>
      <c r="AH56" s="1214"/>
      <c r="AI56" s="538"/>
      <c r="AJ56" s="537"/>
      <c r="AK56" s="1214" t="str">
        <f>IF(OR(F15=4,F15=5),"R6.6","R"&amp;D15&amp;"."&amp;F15)&amp;"～R"&amp;K15&amp;"."&amp;M15</f>
        <v>R6.6～R7.3</v>
      </c>
      <c r="AL56" s="1214"/>
      <c r="AM56" s="1214"/>
      <c r="AN56" s="1214"/>
      <c r="AO56" s="1214"/>
      <c r="AP56" s="1214"/>
      <c r="AQ56" s="145"/>
      <c r="AR56" s="145"/>
      <c r="AS56" s="1052" t="s">
        <v>2202</v>
      </c>
      <c r="AT56" s="1052"/>
      <c r="AU56" s="1052"/>
      <c r="AV56" s="1052"/>
      <c r="AW56" s="1052" t="s">
        <v>2201</v>
      </c>
      <c r="AX56" s="1052"/>
      <c r="AY56" s="1052"/>
      <c r="AZ56" s="1052"/>
    </row>
    <row r="57" spans="2:86" ht="15.9" customHeight="1">
      <c r="U57" s="1213" t="s">
        <v>2054</v>
      </c>
      <c r="V57" s="1213"/>
      <c r="W57" s="1213"/>
      <c r="X57" s="1213"/>
      <c r="Y57" s="1213"/>
      <c r="Z57" s="539" t="str">
        <f>IF(AND(B9&lt;&gt;"処遇加算なし",F15=4),IF(V21="✓",1,IF(V22="✓",2,"")),"")</f>
        <v/>
      </c>
      <c r="AA57" s="536"/>
      <c r="AB57" s="537"/>
      <c r="AC57" s="1213" t="s">
        <v>2054</v>
      </c>
      <c r="AD57" s="1213"/>
      <c r="AE57" s="1213"/>
      <c r="AF57" s="1213"/>
      <c r="AG57" s="1213"/>
      <c r="AH57" s="425">
        <f>IF(AND(F15&lt;&gt;4,F15&lt;&gt;5),0,IF(AT8="○",1,0))</f>
        <v>0</v>
      </c>
      <c r="AI57" s="537"/>
      <c r="AJ57" s="537"/>
      <c r="AK57" s="1213" t="s">
        <v>2054</v>
      </c>
      <c r="AL57" s="1213"/>
      <c r="AM57" s="1213"/>
      <c r="AN57" s="1213"/>
      <c r="AO57" s="1213"/>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2" t="s">
        <v>2055</v>
      </c>
      <c r="V58" s="1212"/>
      <c r="W58" s="1212"/>
      <c r="X58" s="1212"/>
      <c r="Y58" s="1212"/>
      <c r="Z58" s="539" t="str">
        <f>IF(AND(B9&lt;&gt;"処遇加算なし",F15=4),IF(V24="✓",1,IF(V25="✓",2,IF(V26="✓",3,""))),"")</f>
        <v/>
      </c>
      <c r="AA58" s="536"/>
      <c r="AB58" s="537"/>
      <c r="AC58" s="1212" t="s">
        <v>2055</v>
      </c>
      <c r="AD58" s="1212"/>
      <c r="AE58" s="1212"/>
      <c r="AF58" s="1212"/>
      <c r="AG58" s="1212"/>
      <c r="AH58" s="425">
        <f>IF(AND(F15&lt;&gt;4,F15&lt;&gt;5),0,IF(AU8="○",1,3))</f>
        <v>3</v>
      </c>
      <c r="AI58" s="537"/>
      <c r="AJ58" s="537"/>
      <c r="AK58" s="1212" t="s">
        <v>2055</v>
      </c>
      <c r="AL58" s="1212"/>
      <c r="AM58" s="1212"/>
      <c r="AN58" s="1212"/>
      <c r="AO58" s="1212"/>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2" t="s">
        <v>2056</v>
      </c>
      <c r="V59" s="1212"/>
      <c r="W59" s="1212"/>
      <c r="X59" s="1212"/>
      <c r="Y59" s="1212"/>
      <c r="Z59" s="539" t="str">
        <f>IF(AND(B9&lt;&gt;"処遇加算なし",F15=4),IF(V28="✓",1,IF(V29="✓",2,IF(V30="✓",3,""))),"")</f>
        <v/>
      </c>
      <c r="AA59" s="536"/>
      <c r="AB59" s="537"/>
      <c r="AC59" s="1212" t="s">
        <v>2056</v>
      </c>
      <c r="AD59" s="1212"/>
      <c r="AE59" s="1212"/>
      <c r="AF59" s="1212"/>
      <c r="AG59" s="1212"/>
      <c r="AH59" s="425">
        <f>IF(AND(F15&lt;&gt;4,F15&lt;&gt;5),0,IF(AV8="○",1,3))</f>
        <v>3</v>
      </c>
      <c r="AI59" s="537"/>
      <c r="AJ59" s="537"/>
      <c r="AK59" s="1212" t="s">
        <v>2056</v>
      </c>
      <c r="AL59" s="1212"/>
      <c r="AM59" s="1212"/>
      <c r="AN59" s="1212"/>
      <c r="AO59" s="1212"/>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2" t="s">
        <v>2057</v>
      </c>
      <c r="V60" s="1212"/>
      <c r="W60" s="1212"/>
      <c r="X60" s="1212"/>
      <c r="Y60" s="1212"/>
      <c r="Z60" s="539" t="str">
        <f>IF(AND(B9&lt;&gt;"処遇加算なし",F15=4),IF(V32="✓",1,IF(V33="✓",2,"")),"")</f>
        <v/>
      </c>
      <c r="AA60" s="536"/>
      <c r="AB60" s="537"/>
      <c r="AC60" s="1212" t="s">
        <v>2057</v>
      </c>
      <c r="AD60" s="1212"/>
      <c r="AE60" s="1212"/>
      <c r="AF60" s="1212"/>
      <c r="AG60" s="1212"/>
      <c r="AH60" s="425">
        <f>IF(AND(F15&lt;&gt;4,F15&lt;&gt;5),0,IF(AW8="○",1,3))</f>
        <v>3</v>
      </c>
      <c r="AI60" s="537"/>
      <c r="AJ60" s="537"/>
      <c r="AK60" s="1212" t="s">
        <v>2057</v>
      </c>
      <c r="AL60" s="1212"/>
      <c r="AM60" s="1212"/>
      <c r="AN60" s="1212"/>
      <c r="AO60" s="1212"/>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2" t="s">
        <v>2058</v>
      </c>
      <c r="V61" s="1212"/>
      <c r="W61" s="1212"/>
      <c r="X61" s="1212"/>
      <c r="Y61" s="1212"/>
      <c r="Z61" s="539" t="str">
        <f>IF(AND(B9&lt;&gt;"処遇加算なし",F15=4),IF(V36="✓",1,IF(V37="✓",2,"")),"")</f>
        <v/>
      </c>
      <c r="AA61" s="536"/>
      <c r="AB61" s="537"/>
      <c r="AC61" s="1212" t="s">
        <v>2058</v>
      </c>
      <c r="AD61" s="1212"/>
      <c r="AE61" s="1212"/>
      <c r="AF61" s="1212"/>
      <c r="AG61" s="1212"/>
      <c r="AH61" s="425">
        <f>IF(AND(F15&lt;&gt;4,F15&lt;&gt;5),0,IF(AX8="○",1,2))</f>
        <v>2</v>
      </c>
      <c r="AI61" s="537"/>
      <c r="AJ61" s="537"/>
      <c r="AK61" s="1212" t="s">
        <v>2058</v>
      </c>
      <c r="AL61" s="1212"/>
      <c r="AM61" s="1212"/>
      <c r="AN61" s="1212"/>
      <c r="AO61" s="1212"/>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2" t="s">
        <v>2059</v>
      </c>
      <c r="V62" s="1212"/>
      <c r="W62" s="1212"/>
      <c r="X62" s="1212"/>
      <c r="Y62" s="1212"/>
      <c r="Z62" s="539" t="str">
        <f>IF(AND(B9&lt;&gt;"処遇加算なし",F15=4),IF(V40="✓",1,IF(V41="✓",2,"")),"")</f>
        <v/>
      </c>
      <c r="AA62" s="536"/>
      <c r="AB62" s="537"/>
      <c r="AC62" s="1212" t="s">
        <v>2059</v>
      </c>
      <c r="AD62" s="1212"/>
      <c r="AE62" s="1212"/>
      <c r="AF62" s="1212"/>
      <c r="AG62" s="1212"/>
      <c r="AH62" s="425">
        <f>IF(AND(F15&lt;&gt;4,F15&lt;&gt;5),0,IF(AY8="○",1,2))</f>
        <v>2</v>
      </c>
      <c r="AI62" s="537"/>
      <c r="AJ62" s="537"/>
      <c r="AK62" s="1212" t="s">
        <v>2059</v>
      </c>
      <c r="AL62" s="1212"/>
      <c r="AM62" s="1212"/>
      <c r="AN62" s="1212"/>
      <c r="AO62" s="1212"/>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3" t="s">
        <v>2060</v>
      </c>
      <c r="V63" s="1213"/>
      <c r="W63" s="1213"/>
      <c r="X63" s="1213"/>
      <c r="Y63" s="1213"/>
      <c r="Z63" s="539" t="str">
        <f>IF(AND(B9&lt;&gt;"処遇加算なし",F15=4),IF(V44="✓",1,IF(V45="✓",2,"")),"")</f>
        <v/>
      </c>
      <c r="AA63" s="536"/>
      <c r="AB63" s="537"/>
      <c r="AC63" s="1213" t="s">
        <v>2060</v>
      </c>
      <c r="AD63" s="1213"/>
      <c r="AE63" s="1213"/>
      <c r="AF63" s="1213"/>
      <c r="AG63" s="1213"/>
      <c r="AH63" s="425">
        <f>IF(AND(F15&lt;&gt;4,F15&lt;&gt;5),0,IF(AZ8="○",1,2))</f>
        <v>2</v>
      </c>
      <c r="AI63" s="537"/>
      <c r="AJ63" s="537"/>
      <c r="AK63" s="1213" t="s">
        <v>2060</v>
      </c>
      <c r="AL63" s="1213"/>
      <c r="AM63" s="1213"/>
      <c r="AN63" s="1213"/>
      <c r="AO63" s="1213"/>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rintOptions horizontalCentered="1"/>
  <pageMargins left="0.59055118110236227" right="0.59055118110236227" top="0.59055118110236227" bottom="0.59055118110236227"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室原 美穂</cp:lastModifiedBy>
  <cp:lastPrinted>2024-03-18T06:59:04Z</cp:lastPrinted>
  <dcterms:created xsi:type="dcterms:W3CDTF">2015-06-05T18:19:34Z</dcterms:created>
  <dcterms:modified xsi:type="dcterms:W3CDTF">2024-04-01T06:27:26Z</dcterms:modified>
</cp:coreProperties>
</file>